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O:\Operations Issues\"/>
    </mc:Choice>
  </mc:AlternateContent>
  <xr:revisionPtr revIDLastSave="0" documentId="13_ncr:1_{B888E49F-AFAB-46FD-AD59-96C1AA64BD76}" xr6:coauthVersionLast="47" xr6:coauthVersionMax="47" xr10:uidLastSave="{00000000-0000-0000-0000-000000000000}"/>
  <bookViews>
    <workbookView xWindow="-120" yWindow="-120" windowWidth="29040" windowHeight="17640" tabRatio="803" xr2:uid="{00000000-000D-0000-FFFF-FFFF00000000}"/>
  </bookViews>
  <sheets>
    <sheet name="Summary" sheetId="34" r:id="rId1"/>
    <sheet name="Forecasted Capacity" sheetId="31" r:id="rId2"/>
    <sheet name="Base &amp; Moderate Risk Scenarios" sheetId="33" r:id="rId3"/>
    <sheet name="Extreme Risk Scenarios" sheetId="37" r:id="rId4"/>
    <sheet name="SummerCapacities" sheetId="22" r:id="rId5"/>
    <sheet name="Planning Reserve Margin" sheetId="36" r:id="rId6"/>
    <sheet name="Scenario Assumption Details" sheetId="38" r:id="rId7"/>
    <sheet name="Background" sheetId="26" r:id="rId8"/>
  </sheets>
  <definedNames>
    <definedName name="_xlnm._FilterDatabase" localSheetId="4" hidden="1">SummerCapacities!$A$2:$K$1436</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7">Background!$B$1:$N$94</definedName>
    <definedName name="_xlnm.Print_Area" localSheetId="2">'Base &amp; Moderate Risk Scenarios'!$A$1:$H$29</definedName>
    <definedName name="_xlnm.Print_Area" localSheetId="3">'Extreme Risk Scenarios'!$A$1:$G$28</definedName>
    <definedName name="_xlnm.Print_Area" localSheetId="1">'Forecasted Capacity'!$A$1:$I$30</definedName>
    <definedName name="_xlnm.Print_Area" localSheetId="5">'Planning Reserve Margin'!#REF!</definedName>
    <definedName name="_xlnm.Print_Area" localSheetId="6">'Scenario Assumption Details'!$A$1:$C$10</definedName>
    <definedName name="_xlnm.Print_Area" localSheetId="0">Summary!$A$1:$K$47</definedName>
    <definedName name="_xlnm.Print_Titles" localSheetId="4">SummerCapacities!$2:$2</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75" i="22" l="1"/>
  <c r="I475" i="22"/>
  <c r="C9" i="36"/>
  <c r="I1140" i="22" l="1"/>
  <c r="G9" i="37"/>
  <c r="F9" i="37"/>
  <c r="E9" i="37"/>
  <c r="H9" i="33"/>
  <c r="G9" i="33"/>
  <c r="F9" i="33"/>
  <c r="E9" i="33"/>
  <c r="J780" i="22" l="1"/>
  <c r="J778" i="22"/>
  <c r="J386" i="22"/>
  <c r="F10" i="37" l="1"/>
  <c r="G10" i="37"/>
  <c r="E10" i="37"/>
  <c r="E10" i="33"/>
  <c r="F10" i="33"/>
  <c r="G10" i="33"/>
  <c r="H10" i="33"/>
  <c r="G16" i="33" l="1"/>
  <c r="E18" i="31"/>
  <c r="E19" i="31"/>
  <c r="E20" i="31"/>
  <c r="E22" i="31"/>
  <c r="E23" i="31"/>
  <c r="E24" i="31"/>
  <c r="F24" i="31"/>
  <c r="F23" i="31"/>
  <c r="F22" i="31"/>
  <c r="F19" i="31"/>
  <c r="F18" i="31"/>
  <c r="E11" i="31"/>
  <c r="E12" i="31"/>
  <c r="F12" i="31"/>
  <c r="F11" i="31"/>
  <c r="I1436" i="22" l="1"/>
  <c r="I1431" i="22"/>
  <c r="I1426" i="22"/>
  <c r="I1419" i="22"/>
  <c r="I1402" i="22"/>
  <c r="E26" i="31" s="1"/>
  <c r="I1316" i="22" l="1"/>
  <c r="E25" i="31" s="1"/>
  <c r="I1174" i="22"/>
  <c r="I1154" i="22"/>
  <c r="E21" i="31" s="1"/>
  <c r="I1128" i="22"/>
  <c r="I1108" i="22"/>
  <c r="I1030" i="22"/>
  <c r="I986" i="22"/>
  <c r="J858" i="22"/>
  <c r="J855" i="22"/>
  <c r="J852" i="22"/>
  <c r="I855" i="22"/>
  <c r="I858" i="22"/>
  <c r="I852" i="22"/>
  <c r="I850" i="22"/>
  <c r="J786" i="22"/>
  <c r="F15" i="31" s="1"/>
  <c r="J783" i="22"/>
  <c r="F14" i="31" s="1"/>
  <c r="I780" i="22"/>
  <c r="I783" i="22"/>
  <c r="E14" i="31" s="1"/>
  <c r="I786" i="22"/>
  <c r="I778" i="22"/>
  <c r="E16" i="31" l="1"/>
  <c r="E15" i="31"/>
  <c r="E13" i="31"/>
  <c r="F13" i="31"/>
  <c r="E17" i="31"/>
  <c r="E10" i="31"/>
  <c r="I466" i="22"/>
  <c r="E9" i="31" s="1"/>
  <c r="I440" i="22"/>
  <c r="I431" i="22"/>
  <c r="I443" i="22" s="1"/>
  <c r="I444" i="22" s="1"/>
  <c r="E8" i="31" s="1"/>
  <c r="I401" i="22"/>
  <c r="I386" i="22"/>
  <c r="I404" i="22" s="1"/>
  <c r="E7" i="31" s="1"/>
  <c r="F17" i="31" l="1"/>
  <c r="F26" i="31"/>
  <c r="G17" i="37"/>
  <c r="H17" i="33"/>
  <c r="J1436" i="22"/>
  <c r="J1431" i="22"/>
  <c r="J1426" i="22"/>
  <c r="J1419" i="22"/>
  <c r="J1402" i="22"/>
  <c r="J1316" i="22"/>
  <c r="F25" i="31" s="1"/>
  <c r="J1174" i="22"/>
  <c r="J1154" i="22"/>
  <c r="F21" i="31" s="1"/>
  <c r="J1140" i="22"/>
  <c r="F20" i="31" s="1"/>
  <c r="J1128" i="22"/>
  <c r="J1108" i="22"/>
  <c r="J1030" i="22"/>
  <c r="J986" i="22"/>
  <c r="F16" i="31" s="1"/>
  <c r="J850" i="22"/>
  <c r="F10" i="31"/>
  <c r="J466" i="22"/>
  <c r="F9" i="31" s="1"/>
  <c r="J440" i="22"/>
  <c r="J431" i="22"/>
  <c r="J443" i="22" s="1"/>
  <c r="J444" i="22" s="1"/>
  <c r="F8" i="31" s="1"/>
  <c r="J401" i="22"/>
  <c r="J404" i="22" s="1"/>
  <c r="F7" i="31" s="1"/>
  <c r="A5" i="22"/>
  <c r="A6" i="22" s="1"/>
  <c r="A7" i="22" s="1"/>
  <c r="A8" i="22" s="1"/>
  <c r="A9" i="22" s="1"/>
  <c r="A10" i="22" s="1"/>
  <c r="A11" i="22" s="1"/>
  <c r="A12" i="22" s="1"/>
  <c r="A13" i="22" s="1"/>
  <c r="A14" i="22" s="1"/>
  <c r="A15" i="22" s="1"/>
  <c r="A16" i="22" s="1"/>
  <c r="A17" i="22" s="1"/>
  <c r="A18" i="22" s="1"/>
  <c r="A19" i="22" s="1"/>
  <c r="A20" i="22" s="1"/>
  <c r="A21" i="22" s="1"/>
  <c r="A22" i="22" s="1"/>
  <c r="A23" i="22" s="1"/>
  <c r="A24" i="22" s="1"/>
  <c r="A25" i="22" s="1"/>
  <c r="A26" i="22" s="1"/>
  <c r="A27" i="22" s="1"/>
  <c r="A28" i="22" s="1"/>
  <c r="A29" i="22" s="1"/>
  <c r="A30" i="22" s="1"/>
  <c r="A31" i="22" s="1"/>
  <c r="A32" i="22" s="1"/>
  <c r="A33" i="22" s="1"/>
  <c r="A34" i="22" s="1"/>
  <c r="A35" i="22" s="1"/>
  <c r="A36" i="22" s="1"/>
  <c r="A37" i="22" s="1"/>
  <c r="A38" i="22" s="1"/>
  <c r="A39" i="22" s="1"/>
  <c r="A40" i="22" s="1"/>
  <c r="A41" i="22" s="1"/>
  <c r="A42" i="22" s="1"/>
  <c r="A43" i="22" s="1"/>
  <c r="A44" i="22" s="1"/>
  <c r="A45" i="22" s="1"/>
  <c r="A46" i="22" s="1"/>
  <c r="A47" i="22" s="1"/>
  <c r="A48" i="22" s="1"/>
  <c r="A49" i="22" s="1"/>
  <c r="A50" i="22" s="1"/>
  <c r="A51" i="22" s="1"/>
  <c r="A52" i="22" s="1"/>
  <c r="A53" i="22" s="1"/>
  <c r="A54" i="22" s="1"/>
  <c r="A55" i="22" s="1"/>
  <c r="A56" i="22" s="1"/>
  <c r="A57" i="22" s="1"/>
  <c r="A58" i="22" s="1"/>
  <c r="A59" i="22" s="1"/>
  <c r="A60" i="22" s="1"/>
  <c r="A61" i="22" s="1"/>
  <c r="A62" i="22" s="1"/>
  <c r="A63" i="22" s="1"/>
  <c r="A64" i="22" s="1"/>
  <c r="A65" i="22" s="1"/>
  <c r="A66" i="22" s="1"/>
  <c r="A67" i="22" s="1"/>
  <c r="A68" i="22" s="1"/>
  <c r="A69" i="22" s="1"/>
  <c r="A70" i="22" s="1"/>
  <c r="A71" i="22" s="1"/>
  <c r="A72" i="22" s="1"/>
  <c r="A73" i="22" s="1"/>
  <c r="A74" i="22" s="1"/>
  <c r="A75" i="22" s="1"/>
  <c r="A76" i="22" s="1"/>
  <c r="A77" i="22" s="1"/>
  <c r="A78" i="22" s="1"/>
  <c r="A79" i="22" s="1"/>
  <c r="A80" i="22" s="1"/>
  <c r="A81" i="22" s="1"/>
  <c r="A82" i="22" s="1"/>
  <c r="A83" i="22" s="1"/>
  <c r="A84" i="22" s="1"/>
  <c r="A85" i="22" s="1"/>
  <c r="A86" i="22" s="1"/>
  <c r="A87" i="22" s="1"/>
  <c r="A88" i="22" s="1"/>
  <c r="A89" i="22" s="1"/>
  <c r="A90" i="22" s="1"/>
  <c r="A91" i="22" s="1"/>
  <c r="A92" i="22" s="1"/>
  <c r="A93" i="22" s="1"/>
  <c r="A94" i="22" s="1"/>
  <c r="A95" i="22" s="1"/>
  <c r="A96" i="22" s="1"/>
  <c r="A97" i="22" s="1"/>
  <c r="A98" i="22" s="1"/>
  <c r="A99" i="22" s="1"/>
  <c r="A100" i="22" s="1"/>
  <c r="A101" i="22" s="1"/>
  <c r="A102" i="22" s="1"/>
  <c r="A103" i="22" s="1"/>
  <c r="A104" i="22" s="1"/>
  <c r="A105" i="22" s="1"/>
  <c r="A106" i="22" s="1"/>
  <c r="A107" i="22" s="1"/>
  <c r="A108" i="22" s="1"/>
  <c r="A109" i="22" s="1"/>
  <c r="A110" i="22" s="1"/>
  <c r="A111" i="22" s="1"/>
  <c r="A112" i="22" s="1"/>
  <c r="A113" i="22" s="1"/>
  <c r="A114" i="22" s="1"/>
  <c r="A115" i="22" s="1"/>
  <c r="A116" i="22" s="1"/>
  <c r="A117" i="22" s="1"/>
  <c r="A118" i="22" s="1"/>
  <c r="A119" i="22" s="1"/>
  <c r="A120" i="22" s="1"/>
  <c r="A121" i="22" s="1"/>
  <c r="A122" i="22" s="1"/>
  <c r="A123" i="22" s="1"/>
  <c r="A124" i="22" s="1"/>
  <c r="A125" i="22" s="1"/>
  <c r="A126" i="22" s="1"/>
  <c r="A127" i="22" s="1"/>
  <c r="A128" i="22" s="1"/>
  <c r="A129" i="22" s="1"/>
  <c r="A130" i="22" s="1"/>
  <c r="A131" i="22" s="1"/>
  <c r="A132" i="22" s="1"/>
  <c r="A133" i="22" s="1"/>
  <c r="A134" i="22" s="1"/>
  <c r="A135" i="22" s="1"/>
  <c r="A136" i="22" s="1"/>
  <c r="A137" i="22" s="1"/>
  <c r="A138" i="22" s="1"/>
  <c r="A139" i="22" s="1"/>
  <c r="A140" i="22" s="1"/>
  <c r="A141" i="22" s="1"/>
  <c r="A142" i="22" s="1"/>
  <c r="A143" i="22" s="1"/>
  <c r="A144" i="22" s="1"/>
  <c r="A145" i="22" s="1"/>
  <c r="A146" i="22" s="1"/>
  <c r="A147" i="22" s="1"/>
  <c r="A148" i="22" s="1"/>
  <c r="A149" i="22" s="1"/>
  <c r="A150" i="22" s="1"/>
  <c r="A151" i="22" s="1"/>
  <c r="A152" i="22" s="1"/>
  <c r="A153" i="22" s="1"/>
  <c r="A154" i="22" s="1"/>
  <c r="A155" i="22" s="1"/>
  <c r="A156" i="22" s="1"/>
  <c r="A157" i="22" s="1"/>
  <c r="A158" i="22" s="1"/>
  <c r="A159" i="22" s="1"/>
  <c r="A160" i="22" s="1"/>
  <c r="A161" i="22" s="1"/>
  <c r="A162" i="22" s="1"/>
  <c r="A163" i="22" s="1"/>
  <c r="A164" i="22" s="1"/>
  <c r="A165" i="22" s="1"/>
  <c r="A166" i="22" s="1"/>
  <c r="A167" i="22" s="1"/>
  <c r="A168" i="22" s="1"/>
  <c r="A169" i="22" s="1"/>
  <c r="A170" i="22" s="1"/>
  <c r="A171" i="22" s="1"/>
  <c r="A172" i="22" s="1"/>
  <c r="A173" i="22" s="1"/>
  <c r="A174" i="22" s="1"/>
  <c r="A175" i="22" s="1"/>
  <c r="A176" i="22" s="1"/>
  <c r="A177" i="22" s="1"/>
  <c r="A178" i="22" s="1"/>
  <c r="A179" i="22" s="1"/>
  <c r="A180" i="22" s="1"/>
  <c r="A181" i="22" s="1"/>
  <c r="A182" i="22" s="1"/>
  <c r="A183" i="22" s="1"/>
  <c r="A184" i="22" s="1"/>
  <c r="A185" i="22" s="1"/>
  <c r="A186" i="22" s="1"/>
  <c r="A187" i="22" s="1"/>
  <c r="A188" i="22" s="1"/>
  <c r="A189" i="22" s="1"/>
  <c r="A190" i="22" s="1"/>
  <c r="A191" i="22" s="1"/>
  <c r="A192" i="22" s="1"/>
  <c r="A193" i="22" s="1"/>
  <c r="A194" i="22" s="1"/>
  <c r="A195" i="22" s="1"/>
  <c r="A196" i="22" s="1"/>
  <c r="A197" i="22" s="1"/>
  <c r="A198" i="22" s="1"/>
  <c r="A199" i="22" s="1"/>
  <c r="A200" i="22" s="1"/>
  <c r="A201" i="22" s="1"/>
  <c r="A202" i="22" s="1"/>
  <c r="A203" i="22" s="1"/>
  <c r="A204" i="22" s="1"/>
  <c r="A205" i="22" s="1"/>
  <c r="A206" i="22" s="1"/>
  <c r="A207" i="22" s="1"/>
  <c r="A208" i="22" s="1"/>
  <c r="A209" i="22" s="1"/>
  <c r="A210" i="22" s="1"/>
  <c r="A211" i="22" s="1"/>
  <c r="A212" i="22" s="1"/>
  <c r="A213" i="22" s="1"/>
  <c r="A214" i="22" s="1"/>
  <c r="A215" i="22" s="1"/>
  <c r="A216" i="22" s="1"/>
  <c r="A217" i="22" s="1"/>
  <c r="A218" i="22" s="1"/>
  <c r="A219" i="22" s="1"/>
  <c r="A220" i="22" s="1"/>
  <c r="A221" i="22" s="1"/>
  <c r="A222" i="22" s="1"/>
  <c r="A223" i="22" s="1"/>
  <c r="A224" i="22" s="1"/>
  <c r="A225" i="22" s="1"/>
  <c r="A226" i="22" s="1"/>
  <c r="A227" i="22" s="1"/>
  <c r="A228" i="22" s="1"/>
  <c r="A229" i="22" s="1"/>
  <c r="A230" i="22" s="1"/>
  <c r="A231" i="22" s="1"/>
  <c r="A232" i="22" s="1"/>
  <c r="A233" i="22" s="1"/>
  <c r="A234" i="22" s="1"/>
  <c r="A235" i="22" s="1"/>
  <c r="A236" i="22" s="1"/>
  <c r="A237" i="22" s="1"/>
  <c r="A238" i="22" s="1"/>
  <c r="A239" i="22" s="1"/>
  <c r="A240" i="22" s="1"/>
  <c r="A241" i="22" s="1"/>
  <c r="A242" i="22" s="1"/>
  <c r="A243" i="22" s="1"/>
  <c r="A244" i="22" s="1"/>
  <c r="A245" i="22" s="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A342" i="22" s="1"/>
  <c r="A343" i="22" s="1"/>
  <c r="A344" i="22" s="1"/>
  <c r="A345" i="22" s="1"/>
  <c r="A346" i="22" s="1"/>
  <c r="A347" i="22" s="1"/>
  <c r="A348" i="22" s="1"/>
  <c r="A349" i="22" s="1"/>
  <c r="A350" i="22" s="1"/>
  <c r="A351" i="22" s="1"/>
  <c r="A352" i="22" s="1"/>
  <c r="A353" i="22" s="1"/>
  <c r="A354" i="22" s="1"/>
  <c r="A355" i="22" s="1"/>
  <c r="A356" i="22" s="1"/>
  <c r="A357" i="22" s="1"/>
  <c r="A358" i="22" s="1"/>
  <c r="A359" i="22" s="1"/>
  <c r="A360" i="22" s="1"/>
  <c r="A361" i="22" s="1"/>
  <c r="A362" i="22" s="1"/>
  <c r="A363" i="22" s="1"/>
  <c r="A364" i="22" s="1"/>
  <c r="A365" i="22" s="1"/>
  <c r="A366" i="22" s="1"/>
  <c r="A367" i="22" s="1"/>
  <c r="A368" i="22" s="1"/>
  <c r="A369" i="22" s="1"/>
  <c r="A370" i="22" s="1"/>
  <c r="A371" i="22" s="1"/>
  <c r="A372" i="22" s="1"/>
  <c r="A373" i="22" s="1"/>
  <c r="A374" i="22" s="1"/>
  <c r="A375" i="22" s="1"/>
  <c r="A376" i="22" s="1"/>
  <c r="A377" i="22" s="1"/>
  <c r="A378" i="22" s="1"/>
  <c r="A379" i="22" s="1"/>
  <c r="A380" i="22" s="1"/>
  <c r="A381" i="22" s="1"/>
  <c r="A382" i="22" s="1"/>
  <c r="A383" i="22" s="1"/>
  <c r="A384" i="22" s="1"/>
  <c r="A385" i="22" s="1"/>
  <c r="A386" i="22" s="1"/>
  <c r="A387" i="22" s="1"/>
  <c r="A388" i="22" s="1"/>
  <c r="A389" i="22" s="1"/>
  <c r="A390" i="22" s="1"/>
  <c r="A391" i="22" s="1"/>
  <c r="A392" i="22" s="1"/>
  <c r="A393" i="22" s="1"/>
  <c r="A394" i="22" s="1"/>
  <c r="A395" i="22" s="1"/>
  <c r="A396" i="22" s="1"/>
  <c r="A397" i="22" s="1"/>
  <c r="A398" i="22" s="1"/>
  <c r="A399" i="22" s="1"/>
  <c r="A400" i="22" s="1"/>
  <c r="A401" i="22" s="1"/>
  <c r="A402" i="22" s="1"/>
  <c r="A403" i="22" s="1"/>
  <c r="A404" i="22" s="1"/>
  <c r="A405" i="22" s="1"/>
  <c r="A406" i="22" s="1"/>
  <c r="A407" i="22" s="1"/>
  <c r="A408" i="22" s="1"/>
  <c r="A409" i="22" s="1"/>
  <c r="A410" i="22" s="1"/>
  <c r="A411" i="22" s="1"/>
  <c r="A412" i="22" s="1"/>
  <c r="A413" i="22" s="1"/>
  <c r="A414" i="22" s="1"/>
  <c r="A415" i="22" s="1"/>
  <c r="A416" i="22" s="1"/>
  <c r="A417" i="22" s="1"/>
  <c r="A418" i="22" s="1"/>
  <c r="A419" i="22" s="1"/>
  <c r="A420" i="22" s="1"/>
  <c r="A421" i="22" s="1"/>
  <c r="A422" i="22" s="1"/>
  <c r="A423" i="22" s="1"/>
  <c r="A424" i="22" s="1"/>
  <c r="A425" i="22" s="1"/>
  <c r="A426" i="22" s="1"/>
  <c r="A427" i="22" s="1"/>
  <c r="A428" i="22" s="1"/>
  <c r="A429" i="22" s="1"/>
  <c r="A430" i="22" s="1"/>
  <c r="A431" i="22" s="1"/>
  <c r="A432" i="22" s="1"/>
  <c r="A433" i="22" s="1"/>
  <c r="A434" i="22" s="1"/>
  <c r="A435" i="22" s="1"/>
  <c r="A436" i="22" s="1"/>
  <c r="A437" i="22" s="1"/>
  <c r="A438" i="22" s="1"/>
  <c r="A439" i="22" s="1"/>
  <c r="A440" i="22" s="1"/>
  <c r="A441" i="22" s="1"/>
  <c r="A442" i="22" s="1"/>
  <c r="A443" i="22" s="1"/>
  <c r="A444" i="22" s="1"/>
  <c r="A445" i="22" s="1"/>
  <c r="A446" i="22" s="1"/>
  <c r="A447" i="22" s="1"/>
  <c r="A448" i="22" s="1"/>
  <c r="A449" i="22" s="1"/>
  <c r="A450" i="22" s="1"/>
  <c r="A451" i="22" s="1"/>
  <c r="A452" i="22" s="1"/>
  <c r="A453" i="22" s="1"/>
  <c r="A454" i="22" s="1"/>
  <c r="A455" i="22" s="1"/>
  <c r="A456" i="22" s="1"/>
  <c r="A457" i="22" s="1"/>
  <c r="A458" i="22" s="1"/>
  <c r="A459" i="22" s="1"/>
  <c r="A460" i="22" s="1"/>
  <c r="A461" i="22" s="1"/>
  <c r="A462" i="22" s="1"/>
  <c r="A463" i="22" s="1"/>
  <c r="A464" i="22" s="1"/>
  <c r="A465" i="22" s="1"/>
  <c r="A466" i="22" s="1"/>
  <c r="A467" i="22" s="1"/>
  <c r="A468" i="22" s="1"/>
  <c r="A469" i="22" s="1"/>
  <c r="A470" i="22" s="1"/>
  <c r="A471" i="22" s="1"/>
  <c r="A472" i="22" s="1"/>
  <c r="A473" i="22" s="1"/>
  <c r="H18" i="33" l="1"/>
  <c r="A474" i="22"/>
  <c r="A475" i="22" s="1"/>
  <c r="A476" i="22" s="1"/>
  <c r="A477" i="22" s="1"/>
  <c r="A478" i="22" s="1"/>
  <c r="A479" i="22" s="1"/>
  <c r="A480" i="22" s="1"/>
  <c r="A481" i="22" s="1"/>
  <c r="A482" i="22" s="1"/>
  <c r="A483" i="22" s="1"/>
  <c r="A484" i="22" s="1"/>
  <c r="A485" i="22" s="1"/>
  <c r="A486" i="22" s="1"/>
  <c r="A487" i="22" s="1"/>
  <c r="A488" i="22" s="1"/>
  <c r="A489" i="22" s="1"/>
  <c r="A490" i="22" s="1"/>
  <c r="A491" i="22" s="1"/>
  <c r="A492" i="22" s="1"/>
  <c r="A493" i="22" s="1"/>
  <c r="A494" i="22" s="1"/>
  <c r="A495" i="22" s="1"/>
  <c r="A496" i="22" s="1"/>
  <c r="A497" i="22" s="1"/>
  <c r="A498" i="22" s="1"/>
  <c r="A499" i="22" s="1"/>
  <c r="A500" i="22" s="1"/>
  <c r="A501" i="22" s="1"/>
  <c r="A502" i="22" s="1"/>
  <c r="A503" i="22" s="1"/>
  <c r="A504" i="22" s="1"/>
  <c r="A505" i="22" s="1"/>
  <c r="A506" i="22" s="1"/>
  <c r="A507" i="22" s="1"/>
  <c r="A508" i="22" s="1"/>
  <c r="A509" i="22" s="1"/>
  <c r="A510" i="22" s="1"/>
  <c r="A511" i="22" s="1"/>
  <c r="A512" i="22" s="1"/>
  <c r="A513" i="22" s="1"/>
  <c r="A514" i="22" s="1"/>
  <c r="A515" i="22" s="1"/>
  <c r="A516" i="22" s="1"/>
  <c r="A517" i="22" s="1"/>
  <c r="A518" i="22" s="1"/>
  <c r="A519" i="22" s="1"/>
  <c r="A520" i="22" s="1"/>
  <c r="A521" i="22" s="1"/>
  <c r="A522" i="22" s="1"/>
  <c r="A523" i="22" s="1"/>
  <c r="A524" i="22" s="1"/>
  <c r="A525" i="22" s="1"/>
  <c r="A526" i="22" s="1"/>
  <c r="A527" i="22" s="1"/>
  <c r="A528" i="22" s="1"/>
  <c r="A529" i="22" s="1"/>
  <c r="A530" i="22" s="1"/>
  <c r="A531" i="22" s="1"/>
  <c r="A532" i="22" s="1"/>
  <c r="A533" i="22" s="1"/>
  <c r="A534" i="22" s="1"/>
  <c r="A535" i="22" s="1"/>
  <c r="A536" i="22" s="1"/>
  <c r="A537" i="22" s="1"/>
  <c r="A538" i="22" s="1"/>
  <c r="A539" i="22" s="1"/>
  <c r="A540" i="22" s="1"/>
  <c r="A541" i="22" s="1"/>
  <c r="A542" i="22" s="1"/>
  <c r="A543" i="22" s="1"/>
  <c r="A544" i="22" s="1"/>
  <c r="A545" i="22" s="1"/>
  <c r="A546" i="22" s="1"/>
  <c r="A547" i="22" s="1"/>
  <c r="A548" i="22" s="1"/>
  <c r="A549" i="22" s="1"/>
  <c r="A550" i="22" s="1"/>
  <c r="A551" i="22" s="1"/>
  <c r="A552" i="22" s="1"/>
  <c r="A553" i="22" s="1"/>
  <c r="A554" i="22" s="1"/>
  <c r="A555" i="22" s="1"/>
  <c r="A556" i="22" s="1"/>
  <c r="A557" i="22" s="1"/>
  <c r="A558" i="22" s="1"/>
  <c r="A559" i="22" s="1"/>
  <c r="A560" i="22" s="1"/>
  <c r="A561" i="22" s="1"/>
  <c r="A562" i="22" s="1"/>
  <c r="A563" i="22" s="1"/>
  <c r="A564" i="22" s="1"/>
  <c r="A565" i="22" s="1"/>
  <c r="A566" i="22" s="1"/>
  <c r="A567" i="22" s="1"/>
  <c r="A568" i="22" s="1"/>
  <c r="A569" i="22" s="1"/>
  <c r="A570" i="22" s="1"/>
  <c r="A571" i="22" s="1"/>
  <c r="A572" i="22" s="1"/>
  <c r="A573" i="22" s="1"/>
  <c r="A574" i="22" s="1"/>
  <c r="A575" i="22" s="1"/>
  <c r="A576" i="22" s="1"/>
  <c r="A577" i="22" s="1"/>
  <c r="A578" i="22" s="1"/>
  <c r="A579" i="22" s="1"/>
  <c r="A580" i="22" s="1"/>
  <c r="A581" i="22" s="1"/>
  <c r="A582" i="22" s="1"/>
  <c r="A583" i="22" s="1"/>
  <c r="A584" i="22" s="1"/>
  <c r="A585" i="22" s="1"/>
  <c r="A586" i="22" s="1"/>
  <c r="A587" i="22" s="1"/>
  <c r="A588" i="22" s="1"/>
  <c r="A589" i="22" s="1"/>
  <c r="A590" i="22" s="1"/>
  <c r="A591" i="22" s="1"/>
  <c r="A592" i="22" s="1"/>
  <c r="A593" i="22" s="1"/>
  <c r="A594" i="22" s="1"/>
  <c r="A595" i="22" s="1"/>
  <c r="A596" i="22" s="1"/>
  <c r="A597" i="22" s="1"/>
  <c r="A598" i="22" s="1"/>
  <c r="A599" i="22" s="1"/>
  <c r="A600" i="22" s="1"/>
  <c r="A601" i="22" s="1"/>
  <c r="A602" i="22" s="1"/>
  <c r="A603" i="22" s="1"/>
  <c r="A604" i="22" s="1"/>
  <c r="A605" i="22" s="1"/>
  <c r="A606" i="22" s="1"/>
  <c r="A607" i="22" s="1"/>
  <c r="A608" i="22" s="1"/>
  <c r="A609" i="22" s="1"/>
  <c r="A610" i="22" s="1"/>
  <c r="A611" i="22" s="1"/>
  <c r="A612" i="22" s="1"/>
  <c r="A613" i="22" s="1"/>
  <c r="A614" i="22" s="1"/>
  <c r="A615" i="22" s="1"/>
  <c r="A616" i="22" s="1"/>
  <c r="A617" i="22" s="1"/>
  <c r="A618" i="22" s="1"/>
  <c r="A619" i="22" s="1"/>
  <c r="A620" i="22" s="1"/>
  <c r="A621" i="22" s="1"/>
  <c r="A622" i="22" s="1"/>
  <c r="A623" i="22" s="1"/>
  <c r="A624" i="22" s="1"/>
  <c r="A625" i="22" s="1"/>
  <c r="A626" i="22" s="1"/>
  <c r="A627" i="22" s="1"/>
  <c r="A628" i="22" s="1"/>
  <c r="A629" i="22" s="1"/>
  <c r="A630" i="22" s="1"/>
  <c r="A631" i="22" s="1"/>
  <c r="A632" i="22" s="1"/>
  <c r="A633" i="22" s="1"/>
  <c r="A634" i="22" s="1"/>
  <c r="A635" i="22" s="1"/>
  <c r="A636" i="22" s="1"/>
  <c r="A637" i="22" s="1"/>
  <c r="A638" i="22" s="1"/>
  <c r="A639" i="22" s="1"/>
  <c r="A640" i="22" s="1"/>
  <c r="A641" i="22" s="1"/>
  <c r="A642" i="22" s="1"/>
  <c r="A643" i="22" s="1"/>
  <c r="A644" i="22" s="1"/>
  <c r="A645" i="22" s="1"/>
  <c r="A646" i="22" s="1"/>
  <c r="A647" i="22" s="1"/>
  <c r="A648" i="22" s="1"/>
  <c r="A649" i="22" s="1"/>
  <c r="A650" i="22" s="1"/>
  <c r="A651" i="22" s="1"/>
  <c r="A652" i="22" s="1"/>
  <c r="A653" i="22" s="1"/>
  <c r="A654" i="22" s="1"/>
  <c r="A655" i="22" s="1"/>
  <c r="A656" i="22" s="1"/>
  <c r="A657" i="22" s="1"/>
  <c r="A658" i="22" s="1"/>
  <c r="A659" i="22" s="1"/>
  <c r="A660" i="22" s="1"/>
  <c r="A661" i="22" s="1"/>
  <c r="A662" i="22" s="1"/>
  <c r="A663" i="22" s="1"/>
  <c r="A664" i="22" s="1"/>
  <c r="A665" i="22" s="1"/>
  <c r="A666" i="22" s="1"/>
  <c r="A667" i="22" s="1"/>
  <c r="A668" i="22" s="1"/>
  <c r="A669" i="22" s="1"/>
  <c r="A670" i="22" s="1"/>
  <c r="A671" i="22" s="1"/>
  <c r="A672" i="22" s="1"/>
  <c r="A673" i="22" s="1"/>
  <c r="A674" i="22" s="1"/>
  <c r="A675" i="22" s="1"/>
  <c r="A676" i="22" s="1"/>
  <c r="A677" i="22" s="1"/>
  <c r="A678" i="22" s="1"/>
  <c r="A679" i="22" s="1"/>
  <c r="A680" i="22" s="1"/>
  <c r="A681" i="22" s="1"/>
  <c r="A682" i="22" s="1"/>
  <c r="A683" i="22" s="1"/>
  <c r="A684" i="22" s="1"/>
  <c r="A685" i="22" s="1"/>
  <c r="A686" i="22" s="1"/>
  <c r="A687" i="22" s="1"/>
  <c r="A688" i="22" s="1"/>
  <c r="A689" i="22" s="1"/>
  <c r="A690" i="22" s="1"/>
  <c r="A691" i="22" s="1"/>
  <c r="A692" i="22" s="1"/>
  <c r="A693" i="22" s="1"/>
  <c r="A694" i="22" s="1"/>
  <c r="A695" i="22" s="1"/>
  <c r="A696" i="22" s="1"/>
  <c r="A697" i="22" s="1"/>
  <c r="A698" i="22" s="1"/>
  <c r="A699" i="22" s="1"/>
  <c r="A700" i="22" s="1"/>
  <c r="A701" i="22" s="1"/>
  <c r="A702" i="22" s="1"/>
  <c r="A703" i="22" s="1"/>
  <c r="A704" i="22" s="1"/>
  <c r="A705" i="22" s="1"/>
  <c r="A706" i="22" s="1"/>
  <c r="A707" i="22" s="1"/>
  <c r="A708" i="22" s="1"/>
  <c r="A709" i="22" s="1"/>
  <c r="A710" i="22" s="1"/>
  <c r="A711" i="22" s="1"/>
  <c r="A712" i="22" s="1"/>
  <c r="A713" i="22" s="1"/>
  <c r="A714" i="22" s="1"/>
  <c r="A715" i="22" s="1"/>
  <c r="A716" i="22" s="1"/>
  <c r="A717" i="22" s="1"/>
  <c r="A718" i="22" s="1"/>
  <c r="A719" i="22" s="1"/>
  <c r="A720" i="22" s="1"/>
  <c r="A721" i="22" s="1"/>
  <c r="A722" i="22" s="1"/>
  <c r="A723" i="22" s="1"/>
  <c r="A724" i="22" s="1"/>
  <c r="A725" i="22" s="1"/>
  <c r="A726" i="22" s="1"/>
  <c r="A727" i="22" s="1"/>
  <c r="A728" i="22" s="1"/>
  <c r="A729" i="22" s="1"/>
  <c r="A730" i="22" s="1"/>
  <c r="A731" i="22" s="1"/>
  <c r="A732" i="22" s="1"/>
  <c r="A733" i="22" s="1"/>
  <c r="A734" i="22" s="1"/>
  <c r="A735" i="22" s="1"/>
  <c r="A736" i="22" s="1"/>
  <c r="A737" i="22" s="1"/>
  <c r="A738" i="22" s="1"/>
  <c r="A739" i="22" s="1"/>
  <c r="A740" i="22" s="1"/>
  <c r="A741" i="22" s="1"/>
  <c r="A742" i="22" s="1"/>
  <c r="A743" i="22" s="1"/>
  <c r="A744" i="22" s="1"/>
  <c r="A745" i="22" s="1"/>
  <c r="A746" i="22" s="1"/>
  <c r="A747" i="22" s="1"/>
  <c r="A748" i="22" s="1"/>
  <c r="A749" i="22" s="1"/>
  <c r="A750" i="22" s="1"/>
  <c r="A751" i="22" s="1"/>
  <c r="A752" i="22" s="1"/>
  <c r="A753" i="22" s="1"/>
  <c r="A754" i="22" s="1"/>
  <c r="A755" i="22" s="1"/>
  <c r="A756" i="22" s="1"/>
  <c r="A757" i="22" s="1"/>
  <c r="A758" i="22" s="1"/>
  <c r="A759" i="22" s="1"/>
  <c r="A760" i="22" s="1"/>
  <c r="A761" i="22" s="1"/>
  <c r="A762" i="22" s="1"/>
  <c r="A763" i="22" s="1"/>
  <c r="A764" i="22" s="1"/>
  <c r="A765" i="22" s="1"/>
  <c r="A766" i="22" s="1"/>
  <c r="A767" i="22" s="1"/>
  <c r="A768" i="22" s="1"/>
  <c r="A769" i="22" s="1"/>
  <c r="A770" i="22" s="1"/>
  <c r="A771" i="22" s="1"/>
  <c r="A772" i="22" s="1"/>
  <c r="A773" i="22" s="1"/>
  <c r="A774" i="22" s="1"/>
  <c r="A775" i="22" s="1"/>
  <c r="A776" i="22" s="1"/>
  <c r="A777" i="22" s="1"/>
  <c r="A778" i="22" s="1"/>
  <c r="A779" i="22" s="1"/>
  <c r="A780" i="22" s="1"/>
  <c r="A781" i="22" s="1"/>
  <c r="A782" i="22" s="1"/>
  <c r="A783" i="22" s="1"/>
  <c r="A784" i="22" s="1"/>
  <c r="A785" i="22" s="1"/>
  <c r="A786" i="22" s="1"/>
  <c r="A787" i="22" s="1"/>
  <c r="A788" i="22" s="1"/>
  <c r="A789" i="22" s="1"/>
  <c r="A790" i="22" s="1"/>
  <c r="A791" i="22" s="1"/>
  <c r="A792" i="22" s="1"/>
  <c r="A793" i="22" s="1"/>
  <c r="A794" i="22" s="1"/>
  <c r="A795" i="22" s="1"/>
  <c r="A796" i="22" s="1"/>
  <c r="A797" i="22" s="1"/>
  <c r="A798" i="22" s="1"/>
  <c r="A799" i="22" s="1"/>
  <c r="A800" i="22" s="1"/>
  <c r="A801" i="22" s="1"/>
  <c r="A802" i="22" s="1"/>
  <c r="A803" i="22" s="1"/>
  <c r="A804" i="22" s="1"/>
  <c r="A805" i="22" s="1"/>
  <c r="A806" i="22" s="1"/>
  <c r="A807" i="22" s="1"/>
  <c r="A808" i="22" s="1"/>
  <c r="A809" i="22" s="1"/>
  <c r="A810" i="22" s="1"/>
  <c r="A811" i="22" s="1"/>
  <c r="A812" i="22" s="1"/>
  <c r="A813" i="22" s="1"/>
  <c r="A814" i="22" s="1"/>
  <c r="A815" i="22" s="1"/>
  <c r="A816" i="22" s="1"/>
  <c r="A817" i="22" s="1"/>
  <c r="A818" i="22" s="1"/>
  <c r="A819" i="22" s="1"/>
  <c r="A820" i="22" s="1"/>
  <c r="A821" i="22" s="1"/>
  <c r="A822" i="22" s="1"/>
  <c r="A823" i="22" s="1"/>
  <c r="A824" i="22" s="1"/>
  <c r="A825" i="22" s="1"/>
  <c r="A826" i="22" s="1"/>
  <c r="A827" i="22" s="1"/>
  <c r="A828" i="22" s="1"/>
  <c r="A829" i="22" s="1"/>
  <c r="A830" i="22" s="1"/>
  <c r="A831" i="22" s="1"/>
  <c r="A832" i="22" s="1"/>
  <c r="A833" i="22" s="1"/>
  <c r="A834" i="22" s="1"/>
  <c r="A835" i="22" s="1"/>
  <c r="A836" i="22" s="1"/>
  <c r="A837" i="22" s="1"/>
  <c r="A838" i="22" s="1"/>
  <c r="A839" i="22" s="1"/>
  <c r="A840" i="22" s="1"/>
  <c r="A841" i="22" s="1"/>
  <c r="A842" i="22" s="1"/>
  <c r="A843" i="22" s="1"/>
  <c r="A844" i="22" s="1"/>
  <c r="A845" i="22" s="1"/>
  <c r="A846" i="22" s="1"/>
  <c r="A847" i="22" s="1"/>
  <c r="A848" i="22" s="1"/>
  <c r="A849" i="22" s="1"/>
  <c r="A850" i="22" s="1"/>
  <c r="A851" i="22" s="1"/>
  <c r="A852" i="22" s="1"/>
  <c r="A853" i="22" s="1"/>
  <c r="A854" i="22" s="1"/>
  <c r="A855" i="22" s="1"/>
  <c r="A856" i="22" s="1"/>
  <c r="A857" i="22" s="1"/>
  <c r="A858" i="22" s="1"/>
  <c r="A859" i="22" s="1"/>
  <c r="A860" i="22" s="1"/>
  <c r="A861" i="22" s="1"/>
  <c r="A862" i="22" s="1"/>
  <c r="A863" i="22" s="1"/>
  <c r="A864" i="22" s="1"/>
  <c r="A865" i="22" s="1"/>
  <c r="A866" i="22" s="1"/>
  <c r="A867" i="22" s="1"/>
  <c r="A868" i="22" s="1"/>
  <c r="A869" i="22" s="1"/>
  <c r="A870" i="22" s="1"/>
  <c r="A871" i="22" s="1"/>
  <c r="A872" i="22" s="1"/>
  <c r="A873" i="22" s="1"/>
  <c r="A874" i="22" s="1"/>
  <c r="A875" i="22" s="1"/>
  <c r="A876" i="22" s="1"/>
  <c r="A877" i="22" s="1"/>
  <c r="A878" i="22" s="1"/>
  <c r="A879" i="22" s="1"/>
  <c r="A880" i="22" s="1"/>
  <c r="A881" i="22" s="1"/>
  <c r="A882" i="22" s="1"/>
  <c r="A883" i="22" s="1"/>
  <c r="A884" i="22" s="1"/>
  <c r="A885" i="22" s="1"/>
  <c r="A886" i="22" s="1"/>
  <c r="A887" i="22" s="1"/>
  <c r="A888" i="22" s="1"/>
  <c r="A889" i="22" s="1"/>
  <c r="A890" i="22" s="1"/>
  <c r="A891" i="22" s="1"/>
  <c r="A892" i="22" s="1"/>
  <c r="A893" i="22" s="1"/>
  <c r="A894" i="22" s="1"/>
  <c r="A895" i="22" s="1"/>
  <c r="A896" i="22" s="1"/>
  <c r="A897" i="22" s="1"/>
  <c r="A898" i="22" s="1"/>
  <c r="A899" i="22" s="1"/>
  <c r="A900" i="22" s="1"/>
  <c r="A901" i="22" s="1"/>
  <c r="A902" i="22" s="1"/>
  <c r="A903" i="22" s="1"/>
  <c r="A904" i="22" s="1"/>
  <c r="A905" i="22" s="1"/>
  <c r="A906" i="22" s="1"/>
  <c r="A907" i="22" s="1"/>
  <c r="A908" i="22" s="1"/>
  <c r="A909" i="22" s="1"/>
  <c r="A910" i="22" s="1"/>
  <c r="A911" i="22" s="1"/>
  <c r="A912" i="22" s="1"/>
  <c r="A913" i="22" s="1"/>
  <c r="A914" i="22" s="1"/>
  <c r="A915" i="22" s="1"/>
  <c r="A916" i="22" s="1"/>
  <c r="A917" i="22" s="1"/>
  <c r="A918" i="22" s="1"/>
  <c r="A919" i="22" s="1"/>
  <c r="A920" i="22" s="1"/>
  <c r="A921" i="22" s="1"/>
  <c r="A922" i="22" s="1"/>
  <c r="A923" i="22" s="1"/>
  <c r="A924" i="22" s="1"/>
  <c r="A925" i="22" s="1"/>
  <c r="A926" i="22" s="1"/>
  <c r="A927" i="22" s="1"/>
  <c r="A928" i="22" s="1"/>
  <c r="A929" i="22" s="1"/>
  <c r="A930" i="22" s="1"/>
  <c r="A931" i="22" s="1"/>
  <c r="A932" i="22" s="1"/>
  <c r="A933" i="22" s="1"/>
  <c r="A934" i="22" s="1"/>
  <c r="A935" i="22" s="1"/>
  <c r="A936" i="22" s="1"/>
  <c r="A937" i="22" s="1"/>
  <c r="A938" i="22" s="1"/>
  <c r="A939" i="22" s="1"/>
  <c r="A940" i="22" s="1"/>
  <c r="A941" i="22" s="1"/>
  <c r="A942" i="22" s="1"/>
  <c r="A943" i="22" s="1"/>
  <c r="A944" i="22" s="1"/>
  <c r="A945" i="22" s="1"/>
  <c r="A946" i="22" s="1"/>
  <c r="A947" i="22" s="1"/>
  <c r="A948" i="22" s="1"/>
  <c r="A949" i="22" s="1"/>
  <c r="A950" i="22" s="1"/>
  <c r="A951" i="22" s="1"/>
  <c r="A952" i="22" s="1"/>
  <c r="A953" i="22" s="1"/>
  <c r="A954" i="22" s="1"/>
  <c r="A955" i="22" s="1"/>
  <c r="A956" i="22" s="1"/>
  <c r="A957" i="22" s="1"/>
  <c r="A958" i="22" s="1"/>
  <c r="A959" i="22" s="1"/>
  <c r="A960" i="22" s="1"/>
  <c r="A961" i="22" s="1"/>
  <c r="A962" i="22" s="1"/>
  <c r="A963" i="22" s="1"/>
  <c r="A964" i="22" s="1"/>
  <c r="A965" i="22" s="1"/>
  <c r="A966" i="22" s="1"/>
  <c r="A967" i="22" s="1"/>
  <c r="A968" i="22" s="1"/>
  <c r="A969" i="22" s="1"/>
  <c r="A970" i="22" s="1"/>
  <c r="A971" i="22" s="1"/>
  <c r="A972" i="22" s="1"/>
  <c r="A973" i="22" s="1"/>
  <c r="A974" i="22" s="1"/>
  <c r="A975" i="22" s="1"/>
  <c r="A976" i="22" s="1"/>
  <c r="A977" i="22" s="1"/>
  <c r="A978" i="22" s="1"/>
  <c r="A979" i="22" s="1"/>
  <c r="A980" i="22" s="1"/>
  <c r="A981" i="22" s="1"/>
  <c r="A982" i="22" s="1"/>
  <c r="A983" i="22" s="1"/>
  <c r="A984" i="22" s="1"/>
  <c r="A985" i="22" s="1"/>
  <c r="A986" i="22" s="1"/>
  <c r="A987" i="22" s="1"/>
  <c r="A988" i="22" s="1"/>
  <c r="A989" i="22" s="1"/>
  <c r="A990" i="22" s="1"/>
  <c r="A991" i="22" s="1"/>
  <c r="A992" i="22" s="1"/>
  <c r="A993" i="22" s="1"/>
  <c r="A994" i="22" s="1"/>
  <c r="A995" i="22" s="1"/>
  <c r="A996" i="22" s="1"/>
  <c r="A997" i="22" s="1"/>
  <c r="A998" i="22" s="1"/>
  <c r="A999" i="22" s="1"/>
  <c r="A1000" i="22" s="1"/>
  <c r="A1001" i="22" s="1"/>
  <c r="A1002" i="22" s="1"/>
  <c r="A1003" i="22" s="1"/>
  <c r="A1004" i="22" s="1"/>
  <c r="A1005" i="22" s="1"/>
  <c r="A1006" i="22" s="1"/>
  <c r="A1007" i="22" s="1"/>
  <c r="A1008" i="22" s="1"/>
  <c r="A1009" i="22" s="1"/>
  <c r="A1010" i="22" s="1"/>
  <c r="A1011" i="22" s="1"/>
  <c r="A1012" i="22" s="1"/>
  <c r="A1013" i="22" s="1"/>
  <c r="A1014" i="22" s="1"/>
  <c r="A1015" i="22" s="1"/>
  <c r="A1016" i="22" s="1"/>
  <c r="A1017" i="22" s="1"/>
  <c r="A1018" i="22" s="1"/>
  <c r="A1019" i="22" s="1"/>
  <c r="A1020" i="22" s="1"/>
  <c r="A1021" i="22" s="1"/>
  <c r="A1022" i="22" s="1"/>
  <c r="A1023" i="22" s="1"/>
  <c r="A1024" i="22" s="1"/>
  <c r="A1025" i="22" s="1"/>
  <c r="A1026" i="22" s="1"/>
  <c r="A1027" i="22" s="1"/>
  <c r="A1028" i="22" s="1"/>
  <c r="A1029" i="22" s="1"/>
  <c r="A1030" i="22" s="1"/>
  <c r="A1031" i="22" s="1"/>
  <c r="A1032" i="22" s="1"/>
  <c r="A1033" i="22" s="1"/>
  <c r="A1034" i="22" s="1"/>
  <c r="A1035" i="22" s="1"/>
  <c r="A1036" i="22" s="1"/>
  <c r="A1037" i="22" s="1"/>
  <c r="A1038" i="22" s="1"/>
  <c r="A1039" i="22" s="1"/>
  <c r="A1040" i="22" s="1"/>
  <c r="A1041" i="22" s="1"/>
  <c r="A1042" i="22" s="1"/>
  <c r="A1043" i="22" s="1"/>
  <c r="A1044" i="22" s="1"/>
  <c r="A1045" i="22" s="1"/>
  <c r="A1046" i="22" s="1"/>
  <c r="A1047" i="22" s="1"/>
  <c r="A1048" i="22" s="1"/>
  <c r="A1049" i="22" s="1"/>
  <c r="A1050" i="22" s="1"/>
  <c r="A1051" i="22" s="1"/>
  <c r="A1052" i="22" s="1"/>
  <c r="A1053" i="22" s="1"/>
  <c r="A1054" i="22" s="1"/>
  <c r="A1055" i="22" s="1"/>
  <c r="A1056" i="22" s="1"/>
  <c r="A1057" i="22" s="1"/>
  <c r="A1058" i="22" s="1"/>
  <c r="A1059" i="22" s="1"/>
  <c r="A1060" i="22" s="1"/>
  <c r="A1061" i="22" s="1"/>
  <c r="A1062" i="22" s="1"/>
  <c r="A1063" i="22" s="1"/>
  <c r="A1064" i="22" s="1"/>
  <c r="A1065" i="22" s="1"/>
  <c r="A1066" i="22" s="1"/>
  <c r="A1067" i="22" s="1"/>
  <c r="A1068" i="22" s="1"/>
  <c r="A1069" i="22" s="1"/>
  <c r="A1070" i="22" s="1"/>
  <c r="A1071" i="22" s="1"/>
  <c r="A1072" i="22" s="1"/>
  <c r="A1073" i="22" s="1"/>
  <c r="A1074" i="22" s="1"/>
  <c r="A1075" i="22" s="1"/>
  <c r="A1076" i="22" s="1"/>
  <c r="A1077" i="22" s="1"/>
  <c r="A1078" i="22" s="1"/>
  <c r="A1079" i="22" s="1"/>
  <c r="A1080" i="22" s="1"/>
  <c r="A1081" i="22" s="1"/>
  <c r="A1082" i="22" s="1"/>
  <c r="A1083" i="22" s="1"/>
  <c r="A1084" i="22" s="1"/>
  <c r="A1085" i="22" s="1"/>
  <c r="A1086" i="22" s="1"/>
  <c r="A1087" i="22" s="1"/>
  <c r="A1088" i="22" s="1"/>
  <c r="A1089" i="22" s="1"/>
  <c r="A1090" i="22" s="1"/>
  <c r="A1091" i="22" s="1"/>
  <c r="A1092" i="22" s="1"/>
  <c r="A1093" i="22" s="1"/>
  <c r="A1094" i="22" s="1"/>
  <c r="A1095" i="22" s="1"/>
  <c r="A1096" i="22" s="1"/>
  <c r="A1097" i="22" s="1"/>
  <c r="A1098" i="22" s="1"/>
  <c r="A1099" i="22" s="1"/>
  <c r="A1100" i="22" s="1"/>
  <c r="A1101" i="22" s="1"/>
  <c r="A1102" i="22" s="1"/>
  <c r="A1103" i="22" s="1"/>
  <c r="A1104" i="22" s="1"/>
  <c r="A1105" i="22" s="1"/>
  <c r="A1106" i="22" s="1"/>
  <c r="A1107" i="22" s="1"/>
  <c r="A1108" i="22" s="1"/>
  <c r="A1109" i="22" s="1"/>
  <c r="A1110" i="22" s="1"/>
  <c r="A1111" i="22" s="1"/>
  <c r="A1112" i="22" s="1"/>
  <c r="A1113" i="22" s="1"/>
  <c r="A1114" i="22" s="1"/>
  <c r="A1115" i="22" s="1"/>
  <c r="A1116" i="22" s="1"/>
  <c r="A1117" i="22" s="1"/>
  <c r="A1118" i="22" s="1"/>
  <c r="A1119" i="22" s="1"/>
  <c r="A1120" i="22" s="1"/>
  <c r="A1121" i="22" s="1"/>
  <c r="A1122" i="22" s="1"/>
  <c r="A1123" i="22" s="1"/>
  <c r="A1124" i="22" s="1"/>
  <c r="A1125" i="22" s="1"/>
  <c r="A1126" i="22" s="1"/>
  <c r="A1127" i="22" s="1"/>
  <c r="A1128" i="22" s="1"/>
  <c r="A1129" i="22" s="1"/>
  <c r="A1130" i="22" s="1"/>
  <c r="A1131" i="22" s="1"/>
  <c r="A1132" i="22" s="1"/>
  <c r="A1133" i="22" s="1"/>
  <c r="A1134" i="22" s="1"/>
  <c r="A1135" i="22" s="1"/>
  <c r="A1136" i="22" s="1"/>
  <c r="A1137" i="22" s="1"/>
  <c r="A1138" i="22" s="1"/>
  <c r="A1139" i="22" s="1"/>
  <c r="A1140" i="22" s="1"/>
  <c r="A1141" i="22" s="1"/>
  <c r="A1142" i="22" s="1"/>
  <c r="A1143" i="22" s="1"/>
  <c r="A1144" i="22" s="1"/>
  <c r="A1145" i="22" s="1"/>
  <c r="A1146" i="22" s="1"/>
  <c r="A1147" i="22" s="1"/>
  <c r="A1148" i="22" s="1"/>
  <c r="A1149" i="22" s="1"/>
  <c r="A1150" i="22" s="1"/>
  <c r="A1151" i="22" s="1"/>
  <c r="A1152" i="22" s="1"/>
  <c r="A1153" i="22" s="1"/>
  <c r="A1154" i="22" s="1"/>
  <c r="A1155" i="22" s="1"/>
  <c r="A1156" i="22" s="1"/>
  <c r="A1157" i="22" s="1"/>
  <c r="A1158" i="22" s="1"/>
  <c r="A1159" i="22" s="1"/>
  <c r="A1160" i="22" s="1"/>
  <c r="A1161" i="22" s="1"/>
  <c r="A1162" i="22" s="1"/>
  <c r="A1163" i="22" s="1"/>
  <c r="A1164" i="22" s="1"/>
  <c r="A1165" i="22" s="1"/>
  <c r="A1166" i="22" s="1"/>
  <c r="A1167" i="22" s="1"/>
  <c r="A1168" i="22" s="1"/>
  <c r="A1169" i="22" s="1"/>
  <c r="A1170" i="22" s="1"/>
  <c r="A1171" i="22" s="1"/>
  <c r="A1172" i="22" s="1"/>
  <c r="A1173" i="22" s="1"/>
  <c r="A1174" i="22" s="1"/>
  <c r="A1175" i="22" s="1"/>
  <c r="A1176" i="22" s="1"/>
  <c r="A1177" i="22" s="1"/>
  <c r="A1178" i="22" s="1"/>
  <c r="A1179" i="22" s="1"/>
  <c r="A1180" i="22" s="1"/>
  <c r="A1181" i="22" s="1"/>
  <c r="A1182" i="22" s="1"/>
  <c r="A1183" i="22" s="1"/>
  <c r="A1184" i="22" s="1"/>
  <c r="A1185" i="22" s="1"/>
  <c r="A1186" i="22" s="1"/>
  <c r="A1187" i="22" s="1"/>
  <c r="A1188" i="22" s="1"/>
  <c r="A1189" i="22" s="1"/>
  <c r="A1190" i="22" s="1"/>
  <c r="A1191" i="22" s="1"/>
  <c r="A1192" i="22" s="1"/>
  <c r="A1193" i="22" s="1"/>
  <c r="A1194" i="22" s="1"/>
  <c r="A1195" i="22" s="1"/>
  <c r="A1196" i="22" s="1"/>
  <c r="A1197" i="22" s="1"/>
  <c r="A1198" i="22" s="1"/>
  <c r="A1199" i="22" s="1"/>
  <c r="A1200" i="22" s="1"/>
  <c r="A1201" i="22" s="1"/>
  <c r="A1202" i="22" s="1"/>
  <c r="A1203" i="22" s="1"/>
  <c r="A1204" i="22" s="1"/>
  <c r="A1205" i="22" s="1"/>
  <c r="A1206" i="22" s="1"/>
  <c r="A1207" i="22" s="1"/>
  <c r="A1208" i="22" s="1"/>
  <c r="A1209" i="22" s="1"/>
  <c r="A1210" i="22" s="1"/>
  <c r="A1211" i="22" s="1"/>
  <c r="A1212" i="22" s="1"/>
  <c r="A1213" i="22" s="1"/>
  <c r="A1214" i="22" s="1"/>
  <c r="A1215" i="22" s="1"/>
  <c r="A1216" i="22" s="1"/>
  <c r="A1217" i="22" s="1"/>
  <c r="A1218" i="22" s="1"/>
  <c r="A1219" i="22" s="1"/>
  <c r="A1220" i="22" s="1"/>
  <c r="A1221" i="22" s="1"/>
  <c r="A1222" i="22" s="1"/>
  <c r="A1223" i="22" s="1"/>
  <c r="A1224" i="22" s="1"/>
  <c r="A1225" i="22" s="1"/>
  <c r="A1226" i="22" s="1"/>
  <c r="A1227" i="22" s="1"/>
  <c r="A1228" i="22" s="1"/>
  <c r="A1229" i="22" s="1"/>
  <c r="A1230" i="22" s="1"/>
  <c r="A1231" i="22" s="1"/>
  <c r="A1232" i="22" s="1"/>
  <c r="A1233" i="22" s="1"/>
  <c r="A1234" i="22" s="1"/>
  <c r="A1235" i="22" s="1"/>
  <c r="A1236" i="22" s="1"/>
  <c r="A1237" i="22" s="1"/>
  <c r="A1238" i="22" s="1"/>
  <c r="A1239" i="22" s="1"/>
  <c r="A1240" i="22" s="1"/>
  <c r="A1241" i="22" s="1"/>
  <c r="A1242" i="22" s="1"/>
  <c r="A1243" i="22" s="1"/>
  <c r="A1244" i="22" s="1"/>
  <c r="A1245" i="22" s="1"/>
  <c r="A1246" i="22" s="1"/>
  <c r="A1247" i="22" s="1"/>
  <c r="A1248" i="22" s="1"/>
  <c r="A1249" i="22" s="1"/>
  <c r="A1250" i="22" s="1"/>
  <c r="A1251" i="22" s="1"/>
  <c r="A1252" i="22" s="1"/>
  <c r="A1253" i="22" s="1"/>
  <c r="A1254" i="22" s="1"/>
  <c r="A1255" i="22" s="1"/>
  <c r="A1256" i="22" s="1"/>
  <c r="A1257" i="22" s="1"/>
  <c r="A1258" i="22" s="1"/>
  <c r="A1259" i="22" s="1"/>
  <c r="A1260" i="22" s="1"/>
  <c r="A1261" i="22" s="1"/>
  <c r="A1262" i="22" s="1"/>
  <c r="A1263" i="22" s="1"/>
  <c r="A1264" i="22" s="1"/>
  <c r="A1265" i="22" s="1"/>
  <c r="A1266" i="22" s="1"/>
  <c r="A1267" i="22" s="1"/>
  <c r="A1268" i="22" s="1"/>
  <c r="A1269" i="22" s="1"/>
  <c r="A1270" i="22" s="1"/>
  <c r="A1271" i="22" s="1"/>
  <c r="A1272" i="22" s="1"/>
  <c r="A1273" i="22" s="1"/>
  <c r="A1274" i="22" s="1"/>
  <c r="A1275" i="22" s="1"/>
  <c r="A1276" i="22" s="1"/>
  <c r="A1277" i="22" s="1"/>
  <c r="A1278" i="22" s="1"/>
  <c r="A1279" i="22" s="1"/>
  <c r="A1280" i="22" s="1"/>
  <c r="A1281" i="22" s="1"/>
  <c r="A1282" i="22" s="1"/>
  <c r="A1283" i="22" s="1"/>
  <c r="A1284" i="22" s="1"/>
  <c r="A1285" i="22" s="1"/>
  <c r="A1286" i="22" s="1"/>
  <c r="A1287" i="22" s="1"/>
  <c r="A1288" i="22" s="1"/>
  <c r="A1289" i="22" s="1"/>
  <c r="A1290" i="22" s="1"/>
  <c r="A1291" i="22" s="1"/>
  <c r="A1292" i="22" s="1"/>
  <c r="A1293" i="22" s="1"/>
  <c r="A1294" i="22" s="1"/>
  <c r="A1295" i="22" s="1"/>
  <c r="A1296" i="22" s="1"/>
  <c r="A1297" i="22" s="1"/>
  <c r="A1298" i="22" s="1"/>
  <c r="A1299" i="22" s="1"/>
  <c r="A1300" i="22" s="1"/>
  <c r="A1301" i="22" s="1"/>
  <c r="A1302" i="22" s="1"/>
  <c r="A1303" i="22" s="1"/>
  <c r="A1304" i="22" s="1"/>
  <c r="A1305" i="22" s="1"/>
  <c r="A1306" i="22" s="1"/>
  <c r="A1307" i="22" s="1"/>
  <c r="A1308" i="22" s="1"/>
  <c r="A1309" i="22" s="1"/>
  <c r="A1310" i="22" s="1"/>
  <c r="A1311" i="22" s="1"/>
  <c r="A1312" i="22" s="1"/>
  <c r="A1313" i="22" s="1"/>
  <c r="A1314" i="22" s="1"/>
  <c r="A1315" i="22" s="1"/>
  <c r="A1316" i="22" s="1"/>
  <c r="A1317" i="22" s="1"/>
  <c r="A1318" i="22" s="1"/>
  <c r="A1319" i="22" s="1"/>
  <c r="A1320" i="22" s="1"/>
  <c r="A1321" i="22" s="1"/>
  <c r="A1322" i="22" s="1"/>
  <c r="A1323" i="22" s="1"/>
  <c r="A1324" i="22" s="1"/>
  <c r="A1325" i="22" s="1"/>
  <c r="A1326" i="22" s="1"/>
  <c r="A1327" i="22" s="1"/>
  <c r="A1328" i="22" s="1"/>
  <c r="A1329" i="22" s="1"/>
  <c r="A1330" i="22" s="1"/>
  <c r="A1331" i="22" s="1"/>
  <c r="A1332" i="22" s="1"/>
  <c r="A1333" i="22" s="1"/>
  <c r="A1334" i="22" s="1"/>
  <c r="A1335" i="22" s="1"/>
  <c r="A1336" i="22" s="1"/>
  <c r="A1337" i="22" s="1"/>
  <c r="A1338" i="22" s="1"/>
  <c r="A1339" i="22" s="1"/>
  <c r="A1340" i="22" s="1"/>
  <c r="A1341" i="22" s="1"/>
  <c r="A1342" i="22" s="1"/>
  <c r="A1343" i="22" s="1"/>
  <c r="A1344" i="22" s="1"/>
  <c r="A1345" i="22" s="1"/>
  <c r="A1346" i="22" s="1"/>
  <c r="A1347" i="22" s="1"/>
  <c r="A1348" i="22" s="1"/>
  <c r="A1349" i="22" s="1"/>
  <c r="A1350" i="22" s="1"/>
  <c r="A1351" i="22" s="1"/>
  <c r="A1352" i="22" s="1"/>
  <c r="A1353" i="22" s="1"/>
  <c r="A1354" i="22" s="1"/>
  <c r="A1355" i="22" s="1"/>
  <c r="A1356" i="22" s="1"/>
  <c r="A1357" i="22" s="1"/>
  <c r="A1358" i="22" s="1"/>
  <c r="A1359" i="22" s="1"/>
  <c r="A1360" i="22" s="1"/>
  <c r="A1361" i="22" s="1"/>
  <c r="A1362" i="22" s="1"/>
  <c r="A1363" i="22" s="1"/>
  <c r="A1364" i="22" s="1"/>
  <c r="A1365" i="22" s="1"/>
  <c r="A1366" i="22" s="1"/>
  <c r="A1367" i="22" s="1"/>
  <c r="A1368" i="22" s="1"/>
  <c r="A1369" i="22" s="1"/>
  <c r="A1370" i="22" s="1"/>
  <c r="A1371" i="22" s="1"/>
  <c r="A1372" i="22" s="1"/>
  <c r="A1373" i="22" s="1"/>
  <c r="A1374" i="22" s="1"/>
  <c r="A1375" i="22" s="1"/>
  <c r="A1376" i="22" s="1"/>
  <c r="A1377" i="22" s="1"/>
  <c r="A1378" i="22" s="1"/>
  <c r="A1379" i="22" s="1"/>
  <c r="A1380" i="22" s="1"/>
  <c r="A1381" i="22" s="1"/>
  <c r="A1382" i="22" s="1"/>
  <c r="A1383" i="22" s="1"/>
  <c r="A1384" i="22" s="1"/>
  <c r="A1385" i="22" s="1"/>
  <c r="A1386" i="22" s="1"/>
  <c r="A1387" i="22" s="1"/>
  <c r="A1388" i="22" s="1"/>
  <c r="A1389" i="22" s="1"/>
  <c r="A1390" i="22" s="1"/>
  <c r="A1391" i="22" s="1"/>
  <c r="A1392" i="22" s="1"/>
  <c r="A1393" i="22" s="1"/>
  <c r="A1394" i="22" s="1"/>
  <c r="A1395" i="22" s="1"/>
  <c r="A1396" i="22" s="1"/>
  <c r="A1397" i="22" s="1"/>
  <c r="A1398" i="22" s="1"/>
  <c r="A1399" i="22" s="1"/>
  <c r="A1400" i="22" s="1"/>
  <c r="A1401" i="22" s="1"/>
  <c r="A1402" i="22" s="1"/>
  <c r="A1403" i="22" s="1"/>
  <c r="A1404" i="22" s="1"/>
  <c r="A1405" i="22" s="1"/>
  <c r="A1406" i="22" s="1"/>
  <c r="A1407" i="22" s="1"/>
  <c r="A1408" i="22" s="1"/>
  <c r="A1409" i="22" s="1"/>
  <c r="A1410" i="22" s="1"/>
  <c r="A1411" i="22" s="1"/>
  <c r="A1412" i="22" s="1"/>
  <c r="A1413" i="22" s="1"/>
  <c r="A1414" i="22" s="1"/>
  <c r="A1415" i="22" s="1"/>
  <c r="A1416" i="22" s="1"/>
  <c r="A1417" i="22" s="1"/>
  <c r="A1418" i="22" s="1"/>
  <c r="A1419" i="22" s="1"/>
  <c r="A1420" i="22" s="1"/>
  <c r="A1421" i="22" s="1"/>
  <c r="A1422" i="22" s="1"/>
  <c r="A1423" i="22" s="1"/>
  <c r="A1424" i="22" s="1"/>
  <c r="A1425" i="22" s="1"/>
  <c r="A1426" i="22" s="1"/>
  <c r="A1427" i="22" s="1"/>
  <c r="A1428" i="22" s="1"/>
  <c r="A1429" i="22" s="1"/>
  <c r="A1430" i="22" s="1"/>
  <c r="A1431" i="22" s="1"/>
  <c r="A1432" i="22" s="1"/>
  <c r="A1433" i="22" s="1"/>
  <c r="A1434" i="22" s="1"/>
  <c r="A1435" i="22" s="1"/>
  <c r="A1436" i="22" s="1"/>
  <c r="B1" i="26"/>
  <c r="A3" i="36"/>
  <c r="G13" i="37" l="1"/>
  <c r="F13" i="37"/>
  <c r="E13" i="37"/>
  <c r="F13" i="33"/>
  <c r="G16" i="37" l="1"/>
  <c r="F16" i="37"/>
  <c r="E28" i="31" l="1"/>
  <c r="F28" i="31" l="1"/>
  <c r="E11" i="33" s="1"/>
  <c r="F11" i="33" s="1"/>
  <c r="G11" i="33" s="1"/>
  <c r="H11" i="33" s="1"/>
  <c r="F20" i="33"/>
  <c r="E11" i="37" l="1"/>
  <c r="F11" i="37" s="1"/>
  <c r="G11" i="37" s="1"/>
  <c r="E20" i="33"/>
  <c r="G20" i="33" l="1"/>
  <c r="E19" i="37" l="1"/>
  <c r="F19" i="37"/>
  <c r="C8" i="36"/>
  <c r="C7" i="36"/>
  <c r="G19" i="37" l="1"/>
  <c r="H20" i="33" l="1"/>
  <c r="C10" i="36"/>
  <c r="H23" i="33" l="1"/>
  <c r="G22" i="37"/>
  <c r="E22" i="37"/>
  <c r="F22" i="37"/>
  <c r="G23" i="33"/>
  <c r="G25" i="33" s="1"/>
  <c r="E23" i="33"/>
  <c r="E25" i="33" s="1"/>
  <c r="F23" i="33"/>
  <c r="F25" i="33" s="1"/>
  <c r="H25" i="33" l="1"/>
  <c r="H26" i="33" s="1"/>
  <c r="F24" i="37"/>
  <c r="F25" i="37" s="1"/>
  <c r="E24" i="37"/>
  <c r="E25" i="37" s="1"/>
  <c r="G24" i="37"/>
  <c r="G25" i="37" s="1"/>
  <c r="F26" i="33"/>
  <c r="E26" i="33"/>
  <c r="G26" i="33"/>
  <c r="C12" i="36"/>
  <c r="C13" i="36" l="1"/>
  <c r="C15" i="36" s="1"/>
  <c r="F27" i="33"/>
  <c r="E26" i="37"/>
  <c r="G26" i="37"/>
  <c r="F26" i="37"/>
  <c r="H27" i="33"/>
  <c r="E27" i="33"/>
  <c r="G27"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Mantena, Dan</author>
  </authors>
  <commentList>
    <comment ref="J443" authorId="0" shapeId="0" xr:uid="{89EE4DE5-87DB-4983-A74F-EB294B9B7694}">
      <text>
        <r>
          <rPr>
            <sz val="9"/>
            <color indexed="81"/>
            <rFont val="Tahoma"/>
            <family val="2"/>
          </rPr>
          <t>Extended outages:
GUADALUPE BLANCO RIVER AUTH-SCHUMANSVILLE (3.6 MW) and 2.4 MW of the 4.8 MW GUADALUPE BLANCO RIVER AUTH-LAKEWOOD TAP Hydro unit.</t>
        </r>
      </text>
    </comment>
  </commentList>
</comments>
</file>

<file path=xl/sharedStrings.xml><?xml version="1.0" encoding="utf-8"?>
<sst xmlns="http://schemas.openxmlformats.org/spreadsheetml/2006/main" count="7078" uniqueCount="3150">
  <si>
    <t>[a] Total Resources, MW</t>
  </si>
  <si>
    <t>Seasonal Assessment of Resource Adequacy for the ERCOT Region</t>
  </si>
  <si>
    <t>Capacity Pending Retirement</t>
  </si>
  <si>
    <t>Based on current Seasonal Maximum Sustainable Limits reported through the unit registration process</t>
  </si>
  <si>
    <t>Installed capacity of units that can interconnect with other Regions and are available to ERCOT</t>
  </si>
  <si>
    <t>Based on in-service dates provided by developers</t>
  </si>
  <si>
    <t>Based on survey responses of Switchable Resource owners</t>
  </si>
  <si>
    <t>Based on seasonal Mothball units plus Probability of Return responses of Mothball Resource owners</t>
  </si>
  <si>
    <t>UNIT NAME</t>
  </si>
  <si>
    <t>UNIT CODE</t>
  </si>
  <si>
    <t>COUNTY</t>
  </si>
  <si>
    <t>FUEL</t>
  </si>
  <si>
    <t>ZONE</t>
  </si>
  <si>
    <t>Switchable Capacity Total</t>
  </si>
  <si>
    <t>GENERATION INTERCONNECTION PROJECT CODE</t>
  </si>
  <si>
    <t>RMR Capacity to be under Contract</t>
  </si>
  <si>
    <t>Less Switchable Capacity Unavailable to ERCOT</t>
  </si>
  <si>
    <t>Available Mothballed Capacity</t>
  </si>
  <si>
    <t>Capacity from Private Use Networks</t>
  </si>
  <si>
    <t>Coastal Wind, Peak Average Capacity Contribution</t>
  </si>
  <si>
    <t>Panhandle Wind, Peak Average Capacity Contribution</t>
  </si>
  <si>
    <t>Other Wind, Peak Average Capacity Contribution</t>
  </si>
  <si>
    <t>Solar Utility-Scale, Peak Average Capacity Contribution</t>
  </si>
  <si>
    <t>Storage, Peak Average Capacity Contribution</t>
  </si>
  <si>
    <t>Non-Synchronous Ties, Capacity Contribution</t>
  </si>
  <si>
    <t>Planned Thermal Resources with Signed IA, Air Permits and Adequate Water Supplies</t>
  </si>
  <si>
    <t>Planned Coastal Wind with Signed IA, Peak Average Capacity Contribution</t>
  </si>
  <si>
    <t>Planned Panhandle Wind with Signed IA, Peak Average Capacity Contribution</t>
  </si>
  <si>
    <t>Planned Other Wind with Signed IA, Peak Average Capacity Contribution</t>
  </si>
  <si>
    <t>Planned Solar Utility-Scale, Peak Average Capacity Contribution</t>
  </si>
  <si>
    <t>Planned Storage, Peak Average Capacity Contribution</t>
  </si>
  <si>
    <t>Capacity Available For Operating Reserves</t>
  </si>
  <si>
    <t>Scenario Adjustments</t>
  </si>
  <si>
    <t>Resources, MW</t>
  </si>
  <si>
    <t>Hydroelectric, Peak Average Capacity Contribution</t>
  </si>
  <si>
    <t>Operational Resources (Thermal)</t>
  </si>
  <si>
    <t>COMANCHE PEAK U1</t>
  </si>
  <si>
    <t>CPSES_UNIT1</t>
  </si>
  <si>
    <t>SOMERVELL</t>
  </si>
  <si>
    <t>NUCLEAR</t>
  </si>
  <si>
    <t>NORTH</t>
  </si>
  <si>
    <t>COMANCHE PEAK U2</t>
  </si>
  <si>
    <t>CPSES_UNIT2</t>
  </si>
  <si>
    <t>SOUTH TEXAS U1</t>
  </si>
  <si>
    <t>STP_STP_G1</t>
  </si>
  <si>
    <t>MATAGORDA</t>
  </si>
  <si>
    <t>COASTAL</t>
  </si>
  <si>
    <t>SOUTH TEXAS U2</t>
  </si>
  <si>
    <t>STP_STP_G2</t>
  </si>
  <si>
    <t>COLETO CREEK</t>
  </si>
  <si>
    <t>COLETO_COLETOG1</t>
  </si>
  <si>
    <t>GOLIAD</t>
  </si>
  <si>
    <t>COAL</t>
  </si>
  <si>
    <t>SOUTH</t>
  </si>
  <si>
    <t>FAYETTE POWER U1</t>
  </si>
  <si>
    <t>FPPYD1_FPP_G1</t>
  </si>
  <si>
    <t>FAYETTE</t>
  </si>
  <si>
    <t>FAYETTE POWER U2</t>
  </si>
  <si>
    <t>FPPYD1_FPP_G2</t>
  </si>
  <si>
    <t>FPPYD2_FPP_G3</t>
  </si>
  <si>
    <t>J K SPRUCE U1</t>
  </si>
  <si>
    <t>CALAVERS_JKS1</t>
  </si>
  <si>
    <t>BEXAR</t>
  </si>
  <si>
    <t>J K SPRUCE U2</t>
  </si>
  <si>
    <t>CALAVERS_JKS2</t>
  </si>
  <si>
    <t>LIMESTONE U1</t>
  </si>
  <si>
    <t>LEG_LEG_G1</t>
  </si>
  <si>
    <t>LIMESTONE</t>
  </si>
  <si>
    <t>LIMESTONE U2</t>
  </si>
  <si>
    <t>LEG_LEG_G2</t>
  </si>
  <si>
    <t>MARTIN LAKE U1</t>
  </si>
  <si>
    <t>MLSES_UNIT1</t>
  </si>
  <si>
    <t>RUSK</t>
  </si>
  <si>
    <t>MARTIN LAKE U2</t>
  </si>
  <si>
    <t>MLSES_UNIT2</t>
  </si>
  <si>
    <t>MARTIN LAKE U3</t>
  </si>
  <si>
    <t>MLSES_UNIT3</t>
  </si>
  <si>
    <t>OAK GROVE SES U1</t>
  </si>
  <si>
    <t>OGSES_UNIT1A</t>
  </si>
  <si>
    <t>ROBERTSON</t>
  </si>
  <si>
    <t>OAK GROVE SES U2</t>
  </si>
  <si>
    <t>OGSES_UNIT2</t>
  </si>
  <si>
    <t>SAN MIGUEL U1</t>
  </si>
  <si>
    <t>SANMIGL_G1</t>
  </si>
  <si>
    <t>ATASCOSA</t>
  </si>
  <si>
    <t>SANDY CREEK U1</t>
  </si>
  <si>
    <t>SCES_UNIT1</t>
  </si>
  <si>
    <t>MCLENNAN</t>
  </si>
  <si>
    <t>TWIN OAKS U1</t>
  </si>
  <si>
    <t>TNP_ONE_TNP_O_1</t>
  </si>
  <si>
    <t>TWIN OAKS U2</t>
  </si>
  <si>
    <t>TNP_ONE_TNP_O_2</t>
  </si>
  <si>
    <t>W A PARISH U5</t>
  </si>
  <si>
    <t>WAP_WAP_G5</t>
  </si>
  <si>
    <t>FORT BEND</t>
  </si>
  <si>
    <t>HOUSTON</t>
  </si>
  <si>
    <t>W A PARISH U6</t>
  </si>
  <si>
    <t>WAP_WAP_G6</t>
  </si>
  <si>
    <t>W A PARISH U7</t>
  </si>
  <si>
    <t>WAP_WAP_G7</t>
  </si>
  <si>
    <t>W A PARISH U8</t>
  </si>
  <si>
    <t>WAP_WAP_G8</t>
  </si>
  <si>
    <t>ARTHUR VON ROSENBERG 1 CTG 1</t>
  </si>
  <si>
    <t>BRAUNIG_AVR1_CT1</t>
  </si>
  <si>
    <t>GAS-CC</t>
  </si>
  <si>
    <t>ARTHUR VON ROSENBERG 1 CTG 2</t>
  </si>
  <si>
    <t>BRAUNIG_AVR1_CT2</t>
  </si>
  <si>
    <t>ARTHUR VON ROSENBERG 1 STG</t>
  </si>
  <si>
    <t>BRAUNIG_AVR1_ST</t>
  </si>
  <si>
    <t>ATKINS CTG 7</t>
  </si>
  <si>
    <t>ATKINS_ATKINSG7</t>
  </si>
  <si>
    <t>BRAZOS</t>
  </si>
  <si>
    <t>GAS-GT</t>
  </si>
  <si>
    <t>BARNEY M DAVIS CTG 3</t>
  </si>
  <si>
    <t>B_DAVIS_B_DAVIG3</t>
  </si>
  <si>
    <t>NUECES</t>
  </si>
  <si>
    <t>BARNEY M DAVIS CTG 4</t>
  </si>
  <si>
    <t>B_DAVIS_B_DAVIG4</t>
  </si>
  <si>
    <t>BARNEY M DAVIS STG 1</t>
  </si>
  <si>
    <t>B_DAVIS_B_DAVIG1</t>
  </si>
  <si>
    <t>GAS-ST</t>
  </si>
  <si>
    <t>BARNEY M DAVIS STG 2</t>
  </si>
  <si>
    <t>B_DAVIS_B_DAVIG2</t>
  </si>
  <si>
    <t>BASTROP ENERGY CENTER CTG 1</t>
  </si>
  <si>
    <t>BASTEN_GTG1100</t>
  </si>
  <si>
    <t>BASTROP</t>
  </si>
  <si>
    <t>BASTROP ENERGY CENTER CTG 2</t>
  </si>
  <si>
    <t>BASTEN_GTG2100</t>
  </si>
  <si>
    <t>BASTROP ENERGY CENTER STG</t>
  </si>
  <si>
    <t>BASTEN_ST0100</t>
  </si>
  <si>
    <t>BOSQUE ENERGY CENTER CTG 1</t>
  </si>
  <si>
    <t>BOSQUESW_BSQSU_1</t>
  </si>
  <si>
    <t>BOSQUE</t>
  </si>
  <si>
    <t>BOSQUE ENERGY CENTER CTG 2</t>
  </si>
  <si>
    <t>BOSQUESW_BSQSU_2</t>
  </si>
  <si>
    <t>BOSQUE ENERGY CENTER CTG 3</t>
  </si>
  <si>
    <t>BOSQUESW_BSQSU_3</t>
  </si>
  <si>
    <t>BOSQUE ENERGY CENTER STG 4</t>
  </si>
  <si>
    <t>BOSQUESW_BSQSU_4</t>
  </si>
  <si>
    <t>BOSQUE ENERGY CENTER STG 5</t>
  </si>
  <si>
    <t>BOSQUESW_BSQSU_5</t>
  </si>
  <si>
    <t>BRAZOS VALLEY CTG 1</t>
  </si>
  <si>
    <t>BVE_UNIT1</t>
  </si>
  <si>
    <t>BRAZOS VALLEY CTG 2</t>
  </si>
  <si>
    <t>BVE_UNIT2</t>
  </si>
  <si>
    <t>BRAZOS VALLEY STG 3</t>
  </si>
  <si>
    <t>BVE_UNIT3</t>
  </si>
  <si>
    <t>CALENERGY-FALCON SEABOARD CTG 1</t>
  </si>
  <si>
    <t>FLCNS_UNIT1</t>
  </si>
  <si>
    <t>HOWARD</t>
  </si>
  <si>
    <t>WEST</t>
  </si>
  <si>
    <t>CALENERGY-FALCON SEABOARD CTG 2</t>
  </si>
  <si>
    <t>FLCNS_UNIT2</t>
  </si>
  <si>
    <t>FLCNS_UNIT3</t>
  </si>
  <si>
    <t>CALHOUN (PORT COMFORT) CTG 1</t>
  </si>
  <si>
    <t>CALHOUN_UNIT1</t>
  </si>
  <si>
    <t>CALHOUN</t>
  </si>
  <si>
    <t>CALHOUN (PORT COMFORT) CTG 2</t>
  </si>
  <si>
    <t>CALHOUN_UNIT2</t>
  </si>
  <si>
    <t>CASTLEMAN CHAMON CTG 1</t>
  </si>
  <si>
    <t>CHAMON_CTG_0101</t>
  </si>
  <si>
    <t>HARRIS</t>
  </si>
  <si>
    <t>CASTLEMAN CHAMON CTG 2</t>
  </si>
  <si>
    <t>CHAMON_CTG_0301</t>
  </si>
  <si>
    <t>CEDAR BAYOU 4 CTG 1</t>
  </si>
  <si>
    <t>CBY4_CT41</t>
  </si>
  <si>
    <t>CHAMBERS</t>
  </si>
  <si>
    <t>CEDAR BAYOU 4 CTG 2</t>
  </si>
  <si>
    <t>CBY4_CT42</t>
  </si>
  <si>
    <t>CEDAR BAYOU 4 STG</t>
  </si>
  <si>
    <t>CBY4_ST04</t>
  </si>
  <si>
    <t>CEDAR BAYOU STG 1</t>
  </si>
  <si>
    <t>CBY_CBY_G1</t>
  </si>
  <si>
    <t>CEDAR BAYOU STG 2</t>
  </si>
  <si>
    <t>CBY_CBY_G2</t>
  </si>
  <si>
    <t>COLORADO BEND ENERGY CENTER CTG 1</t>
  </si>
  <si>
    <t>CBEC_GT1</t>
  </si>
  <si>
    <t>WHARTON</t>
  </si>
  <si>
    <t>COLORADO BEND ENERGY CENTER CTG 2</t>
  </si>
  <si>
    <t>CBEC_GT2</t>
  </si>
  <si>
    <t>COLORADO BEND ENERGY CENTER CTG 3</t>
  </si>
  <si>
    <t>CBEC_GT3</t>
  </si>
  <si>
    <t>COLORADO BEND ENERGY CENTER CTG 4</t>
  </si>
  <si>
    <t>CBEC_GT4</t>
  </si>
  <si>
    <t>COLORADO BEND ENERGY CENTER STG 1</t>
  </si>
  <si>
    <t>CBEC_STG1</t>
  </si>
  <si>
    <t>COLORADO BEND ENERGY CENTER STG 2</t>
  </si>
  <si>
    <t>CBEC_STG2</t>
  </si>
  <si>
    <t>COLORADO BEND II CTG 7</t>
  </si>
  <si>
    <t>CBECII_CT7</t>
  </si>
  <si>
    <t>COLORADO BEND II CTG 8</t>
  </si>
  <si>
    <t>CBECII_CT8</t>
  </si>
  <si>
    <t>COLORADO BEND II STG 9</t>
  </si>
  <si>
    <t>CBECII_STG9</t>
  </si>
  <si>
    <t>CVC CHANNELVIEW CTG 1</t>
  </si>
  <si>
    <t>CVC_CVC_G1</t>
  </si>
  <si>
    <t>CVC CHANNELVIEW CTG 2</t>
  </si>
  <si>
    <t>CVC_CVC_G2</t>
  </si>
  <si>
    <t>CVC CHANNELVIEW CTG 3</t>
  </si>
  <si>
    <t>CVC_CVC_G3</t>
  </si>
  <si>
    <t>CVC CHANNELVIEW STG 5</t>
  </si>
  <si>
    <t>CVC_CVC_G5</t>
  </si>
  <si>
    <t>DANSBY CTG 2</t>
  </si>
  <si>
    <t>DANSBY_DANSBYG2</t>
  </si>
  <si>
    <t>DANSBY CTG 3</t>
  </si>
  <si>
    <t>DANSBY_DANSBYG3</t>
  </si>
  <si>
    <t>DANSBY STG 1</t>
  </si>
  <si>
    <t>DANSBY_DANSBYG1</t>
  </si>
  <si>
    <t>DECKER CREEK CTG 1</t>
  </si>
  <si>
    <t>DECKER_DPGT_1</t>
  </si>
  <si>
    <t>TRAVIS</t>
  </si>
  <si>
    <t>DECKER CREEK CTG 2</t>
  </si>
  <si>
    <t>DECKER_DPGT_2</t>
  </si>
  <si>
    <t>DECKER CREEK CTG 3</t>
  </si>
  <si>
    <t>DECKER_DPGT_3</t>
  </si>
  <si>
    <t>DECKER CREEK CTG 4</t>
  </si>
  <si>
    <t>DECKER_DPGT_4</t>
  </si>
  <si>
    <t>DECORDOVA CTG 1</t>
  </si>
  <si>
    <t>DCSES_CT10</t>
  </si>
  <si>
    <t>HOOD</t>
  </si>
  <si>
    <t>DECORDOVA CTG 2</t>
  </si>
  <si>
    <t>DCSES_CT20</t>
  </si>
  <si>
    <t>DECORDOVA CTG 3</t>
  </si>
  <si>
    <t>DCSES_CT30</t>
  </si>
  <si>
    <t>DECORDOVA CTG 4</t>
  </si>
  <si>
    <t>DCSES_CT40</t>
  </si>
  <si>
    <t>DEER PARK ENERGY CENTER CTG 1</t>
  </si>
  <si>
    <t>DDPEC_GT1</t>
  </si>
  <si>
    <t>DEER PARK ENERGY CENTER CTG 2</t>
  </si>
  <si>
    <t>DDPEC_GT2</t>
  </si>
  <si>
    <t>DEER PARK ENERGY CENTER CTG 3</t>
  </si>
  <si>
    <t>DDPEC_GT3</t>
  </si>
  <si>
    <t>DEER PARK ENERGY CENTER CTG 4</t>
  </si>
  <si>
    <t>DDPEC_GT4</t>
  </si>
  <si>
    <t>DEER PARK ENERGY CENTER CTG 6</t>
  </si>
  <si>
    <t>DDPEC_GT6</t>
  </si>
  <si>
    <t>DEER PARK ENERGY CENTER STG 1</t>
  </si>
  <si>
    <t>DDPEC_ST1</t>
  </si>
  <si>
    <t>DENTON ENERGY CENTER IC A</t>
  </si>
  <si>
    <t>DEC_AGR_A</t>
  </si>
  <si>
    <t>DENTON</t>
  </si>
  <si>
    <t>GAS-IC</t>
  </si>
  <si>
    <t>DENTON ENERGY CENTER IC B</t>
  </si>
  <si>
    <t>DEC_AGR_B</t>
  </si>
  <si>
    <t>DENTON ENERGY CENTER IC C</t>
  </si>
  <si>
    <t>DEC_AGR_C</t>
  </si>
  <si>
    <t>DENTON ENERGY CENTER IC D</t>
  </si>
  <si>
    <t>DEC_AGR_D</t>
  </si>
  <si>
    <t>ECTOR COUNTY ENERGY CTG 1</t>
  </si>
  <si>
    <t>ECEC_G1</t>
  </si>
  <si>
    <t>ECTOR</t>
  </si>
  <si>
    <t>ECTOR COUNTY ENERGY CTG 2</t>
  </si>
  <si>
    <t>ECEC_G2</t>
  </si>
  <si>
    <t>ELK STATION IC 3</t>
  </si>
  <si>
    <t>AEEC_ELK_3</t>
  </si>
  <si>
    <t>HALE</t>
  </si>
  <si>
    <t>PANHANDLE</t>
  </si>
  <si>
    <t>ENNIS POWER STATION CTG 2</t>
  </si>
  <si>
    <t>ETCCS_CT1</t>
  </si>
  <si>
    <t>ELLIS</t>
  </si>
  <si>
    <t>ENNIS POWER STATION STG 1</t>
  </si>
  <si>
    <t>ETCCS_UNIT1</t>
  </si>
  <si>
    <t>EXTEX LAPORTE GEN STN CTG 1</t>
  </si>
  <si>
    <t>AZ_AZ_G1</t>
  </si>
  <si>
    <t>EXTEX LAPORTE GEN STN CTG 2</t>
  </si>
  <si>
    <t>AZ_AZ_G2</t>
  </si>
  <si>
    <t>EXTEX LAPORTE GEN STN CTG 3</t>
  </si>
  <si>
    <t>AZ_AZ_G3</t>
  </si>
  <si>
    <t>EXTEX LAPORTE GEN STN CTG 4</t>
  </si>
  <si>
    <t>AZ_AZ_G4</t>
  </si>
  <si>
    <t>FERGUSON REPLACEMENT CTG 1</t>
  </si>
  <si>
    <t>FERGCC_FERGGT1</t>
  </si>
  <si>
    <t>LLANO</t>
  </si>
  <si>
    <t>FERGUSON REPLACEMENT CTG 2</t>
  </si>
  <si>
    <t>FERGCC_FERGGT2</t>
  </si>
  <si>
    <t>FERGUSON REPLACEMENT STG 1</t>
  </si>
  <si>
    <t>FERGCC_FERGST1</t>
  </si>
  <si>
    <t>FORNEY ENERGY CENTER CTG 11</t>
  </si>
  <si>
    <t>FRNYPP_GT11</t>
  </si>
  <si>
    <t>KAUFMAN</t>
  </si>
  <si>
    <t>FORNEY ENERGY CENTER CTG 12</t>
  </si>
  <si>
    <t>FRNYPP_GT12</t>
  </si>
  <si>
    <t>FORNEY ENERGY CENTER CTG 13</t>
  </si>
  <si>
    <t>FRNYPP_GT13</t>
  </si>
  <si>
    <t>FORNEY ENERGY CENTER CTG 21</t>
  </si>
  <si>
    <t>FRNYPP_GT21</t>
  </si>
  <si>
    <t>FORNEY ENERGY CENTER CTG 22</t>
  </si>
  <si>
    <t>FRNYPP_GT22</t>
  </si>
  <si>
    <t>FORNEY ENERGY CENTER CTG 23</t>
  </si>
  <si>
    <t>FRNYPP_GT23</t>
  </si>
  <si>
    <t>FORNEY ENERGY CENTER STG 10</t>
  </si>
  <si>
    <t>FRNYPP_ST10</t>
  </si>
  <si>
    <t>FORNEY ENERGY CENTER STG 20</t>
  </si>
  <si>
    <t>FRNYPP_ST20</t>
  </si>
  <si>
    <t>FREESTONE ENERGY CENTER CTG 1</t>
  </si>
  <si>
    <t>FREC_GT1</t>
  </si>
  <si>
    <t>FREESTONE</t>
  </si>
  <si>
    <t>FREESTONE ENERGY CENTER CTG 2</t>
  </si>
  <si>
    <t>FREC_GT2</t>
  </si>
  <si>
    <t>FREESTONE ENERGY CENTER CTG 4</t>
  </si>
  <si>
    <t>FREC_GT4</t>
  </si>
  <si>
    <t>FREESTONE ENERGY CENTER CTG 5</t>
  </si>
  <si>
    <t>FREC_GT5</t>
  </si>
  <si>
    <t>FREESTONE ENERGY CENTER STG 3</t>
  </si>
  <si>
    <t>FREC_ST3</t>
  </si>
  <si>
    <t>FREESTONE ENERGY CENTER STG 6</t>
  </si>
  <si>
    <t>FREC_ST6</t>
  </si>
  <si>
    <t>FRIENDSWOOD G CTG 1 (FORMERLY TEJAS POWER GENERATION)</t>
  </si>
  <si>
    <t>FEGC_UNIT1</t>
  </si>
  <si>
    <t>GRAHAM STG 1</t>
  </si>
  <si>
    <t>GRSES_UNIT1</t>
  </si>
  <si>
    <t>YOUNG</t>
  </si>
  <si>
    <t>GRAHAM STG 2</t>
  </si>
  <si>
    <t>GRSES_UNIT2</t>
  </si>
  <si>
    <t>GREENS BAYOU CTG 73</t>
  </si>
  <si>
    <t>GBY_GBYGT73</t>
  </si>
  <si>
    <t>GREENS BAYOU CTG 74</t>
  </si>
  <si>
    <t>GBY_GBYGT74</t>
  </si>
  <si>
    <t>GREENS BAYOU CTG 81</t>
  </si>
  <si>
    <t>GBY_GBYGT81</t>
  </si>
  <si>
    <t>GREENS BAYOU CTG 82</t>
  </si>
  <si>
    <t>GBY_GBYGT82</t>
  </si>
  <si>
    <t>GREENS BAYOU CTG 83</t>
  </si>
  <si>
    <t>GBY_GBYGT83</t>
  </si>
  <si>
    <t>GREENS BAYOU CTG 84</t>
  </si>
  <si>
    <t>GBY_GBYGT84</t>
  </si>
  <si>
    <t>GREENVILLE IC ENGINE PLANT IC 1</t>
  </si>
  <si>
    <t>STEAM_ENGINE_1</t>
  </si>
  <si>
    <t>HUNT</t>
  </si>
  <si>
    <t>GREENVILLE IC ENGINE PLANT IC 2</t>
  </si>
  <si>
    <t>STEAM_ENGINE_2</t>
  </si>
  <si>
    <t>GREENVILLE IC ENGINE PLANT IC 3</t>
  </si>
  <si>
    <t>STEAM_ENGINE_3</t>
  </si>
  <si>
    <t>GUADALUPE ENERGY CENTER CTG 1</t>
  </si>
  <si>
    <t>GUADG_GAS1</t>
  </si>
  <si>
    <t>GUADALUPE</t>
  </si>
  <si>
    <t>GUADALUPE ENERGY CENTER CTG 2</t>
  </si>
  <si>
    <t>GUADG_GAS2</t>
  </si>
  <si>
    <t>GUADALUPE ENERGY CENTER CTG 3</t>
  </si>
  <si>
    <t>GUADG_GAS3</t>
  </si>
  <si>
    <t>GUADALUPE ENERGY CENTER CTG 4</t>
  </si>
  <si>
    <t>GUADG_GAS4</t>
  </si>
  <si>
    <t>GUADALUPE ENERGY CENTER STG 5</t>
  </si>
  <si>
    <t>GUADG_STM5</t>
  </si>
  <si>
    <t>GUADALUPE ENERGY CENTER STG 6</t>
  </si>
  <si>
    <t>GUADG_STM6</t>
  </si>
  <si>
    <t>HANDLEY STG 3</t>
  </si>
  <si>
    <t>HLSES_UNIT3</t>
  </si>
  <si>
    <t>TARRANT</t>
  </si>
  <si>
    <t>HANDLEY STG 4</t>
  </si>
  <si>
    <t>HLSES_UNIT4</t>
  </si>
  <si>
    <t>HANDLEY STG 5</t>
  </si>
  <si>
    <t>HLSES_UNIT5</t>
  </si>
  <si>
    <t>HAYS ENERGY FACILITY CSG 1</t>
  </si>
  <si>
    <t>HAYSEN_HAYSENG1</t>
  </si>
  <si>
    <t>HAYS</t>
  </si>
  <si>
    <t>HAYS ENERGY FACILITY CSG 2</t>
  </si>
  <si>
    <t>HAYSEN_HAYSENG2</t>
  </si>
  <si>
    <t>HAYS ENERGY FACILITY CSG 3</t>
  </si>
  <si>
    <t>HAYSEN_HAYSENG3</t>
  </si>
  <si>
    <t>HAYS ENERGY FACILITY CSG 4</t>
  </si>
  <si>
    <t>HAYSEN_HAYSENG4</t>
  </si>
  <si>
    <t>HIDALGO ENERGY CENTER CTG 1</t>
  </si>
  <si>
    <t>DUKE_DUKE_GT1</t>
  </si>
  <si>
    <t>HIDALGO</t>
  </si>
  <si>
    <t>HIDALGO ENERGY CENTER CTG 2</t>
  </si>
  <si>
    <t>DUKE_DUKE_GT2</t>
  </si>
  <si>
    <t>HIDALGO ENERGY CENTER STG 1</t>
  </si>
  <si>
    <t>DUKE_DUKE_ST1</t>
  </si>
  <si>
    <t>JACK COUNTY GEN FACILITY CTG 1</t>
  </si>
  <si>
    <t>JACKCNTY_CT1</t>
  </si>
  <si>
    <t>JACK</t>
  </si>
  <si>
    <t>JACK COUNTY GEN FACILITY CTG 2</t>
  </si>
  <si>
    <t>JACKCNTY_CT2</t>
  </si>
  <si>
    <t>JACK COUNTY GEN FACILITY CTG 3</t>
  </si>
  <si>
    <t>JCKCNTY2_CT3</t>
  </si>
  <si>
    <t>JACK COUNTY GEN FACILITY CTG 4</t>
  </si>
  <si>
    <t>JCKCNTY2_CT4</t>
  </si>
  <si>
    <t>JACK COUNTY GEN FACILITY STG 1</t>
  </si>
  <si>
    <t>JACKCNTY_STG</t>
  </si>
  <si>
    <t>JACK COUNTY GEN FACILITY STG 2</t>
  </si>
  <si>
    <t>JCKCNTY2_ST2</t>
  </si>
  <si>
    <t>JOHNSON COUNTY GEN FACILITY CTG 1</t>
  </si>
  <si>
    <t>TEN_CT1</t>
  </si>
  <si>
    <t>JOHNSON</t>
  </si>
  <si>
    <t>JOHNSON COUNTY GEN FACILITY STG 1</t>
  </si>
  <si>
    <t>TEN_STG</t>
  </si>
  <si>
    <t>LAKE HUBBARD STG 1</t>
  </si>
  <si>
    <t>LHSES_UNIT1</t>
  </si>
  <si>
    <t>DALLAS</t>
  </si>
  <si>
    <t>LAKE HUBBARD STG 2</t>
  </si>
  <si>
    <t>LHSES_UNIT2A</t>
  </si>
  <si>
    <t>LAMAR ENERGY CENTER CTG 11</t>
  </si>
  <si>
    <t>LPCCS_CT11</t>
  </si>
  <si>
    <t>LAMAR</t>
  </si>
  <si>
    <t>LAMAR ENERGY CENTER CTG 12</t>
  </si>
  <si>
    <t>LPCCS_CT12</t>
  </si>
  <si>
    <t>LAMAR ENERGY CENTER CTG 21</t>
  </si>
  <si>
    <t>LPCCS_CT21</t>
  </si>
  <si>
    <t>LAMAR ENERGY CENTER CTG 22</t>
  </si>
  <si>
    <t>LPCCS_CT22</t>
  </si>
  <si>
    <t>LAMAR ENERGY CENTER STG 1</t>
  </si>
  <si>
    <t>LPCCS_UNIT1</t>
  </si>
  <si>
    <t>LAMAR ENERGY CENTER STG 2</t>
  </si>
  <si>
    <t>LPCCS_UNIT2</t>
  </si>
  <si>
    <t>LAREDO CTG 4</t>
  </si>
  <si>
    <t>LARDVFTN_G4</t>
  </si>
  <si>
    <t>WEBB</t>
  </si>
  <si>
    <t>LAREDO CTG 5</t>
  </si>
  <si>
    <t>LARDVFTN_G5</t>
  </si>
  <si>
    <t>LEON CREEK PEAKER CTG 1</t>
  </si>
  <si>
    <t>LEON_CRK_LCPCT1</t>
  </si>
  <si>
    <t>LEON CREEK PEAKER CTG 2</t>
  </si>
  <si>
    <t>LEON_CRK_LCPCT2</t>
  </si>
  <si>
    <t>LEON CREEK PEAKER CTG 3</t>
  </si>
  <si>
    <t>LEON_CRK_LCPCT3</t>
  </si>
  <si>
    <t>LEON CREEK PEAKER CTG 4</t>
  </si>
  <si>
    <t>LEON_CRK_LCPCT4</t>
  </si>
  <si>
    <t>LOST PINES POWER CTG 1</t>
  </si>
  <si>
    <t>LOSTPI_LOSTPGT1</t>
  </si>
  <si>
    <t>LOST PINES POWER CTG 2</t>
  </si>
  <si>
    <t>LOSTPI_LOSTPGT2</t>
  </si>
  <si>
    <t>LOST PINES POWER STG 1</t>
  </si>
  <si>
    <t>LOSTPI_LOSTPST1</t>
  </si>
  <si>
    <t>MAGIC VALLEY STATION CTG 1</t>
  </si>
  <si>
    <t>NEDIN_NEDIN_G1</t>
  </si>
  <si>
    <t>MAGIC VALLEY STATION CTG 2</t>
  </si>
  <si>
    <t>NEDIN_NEDIN_G2</t>
  </si>
  <si>
    <t>MAGIC VALLEY STATION STG 3</t>
  </si>
  <si>
    <t>NEDIN_NEDIN_G3</t>
  </si>
  <si>
    <t>MIDLOTHIAN ENERGY FACILITY CTG 1</t>
  </si>
  <si>
    <t>MDANP_CT1</t>
  </si>
  <si>
    <t>MIDLOTHIAN ENERGY FACILITY CTG 2</t>
  </si>
  <si>
    <t>MDANP_CT2</t>
  </si>
  <si>
    <t>MIDLOTHIAN ENERGY FACILITY CTG 3</t>
  </si>
  <si>
    <t>MDANP_CT3</t>
  </si>
  <si>
    <t>MIDLOTHIAN ENERGY FACILITY CTG 4</t>
  </si>
  <si>
    <t>MDANP_CT4</t>
  </si>
  <si>
    <t>MIDLOTHIAN ENERGY FACILITY CTG 5</t>
  </si>
  <si>
    <t>MDANP_CT5</t>
  </si>
  <si>
    <t>MIDLOTHIAN ENERGY FACILITY CTG 6</t>
  </si>
  <si>
    <t>MDANP_CT6</t>
  </si>
  <si>
    <t>MORGAN CREEK CTG 1</t>
  </si>
  <si>
    <t>MGSES_CT1</t>
  </si>
  <si>
    <t>MITCHELL</t>
  </si>
  <si>
    <t>MORGAN CREEK CTG 2</t>
  </si>
  <si>
    <t>MGSES_CT2</t>
  </si>
  <si>
    <t>MORGAN CREEK CTG 3</t>
  </si>
  <si>
    <t>MGSES_CT3</t>
  </si>
  <si>
    <t>MORGAN CREEK CTG 4</t>
  </si>
  <si>
    <t>MGSES_CT4</t>
  </si>
  <si>
    <t>MORGAN CREEK CTG 5</t>
  </si>
  <si>
    <t>MGSES_CT5</t>
  </si>
  <si>
    <t>MORGAN CREEK CTG 6</t>
  </si>
  <si>
    <t>MGSES_CT6</t>
  </si>
  <si>
    <t>MOUNTAIN CREEK STG 6</t>
  </si>
  <si>
    <t>MCSES_UNIT6</t>
  </si>
  <si>
    <t>MOUNTAIN CREEK STG 7</t>
  </si>
  <si>
    <t>MCSES_UNIT7</t>
  </si>
  <si>
    <t>NUECES BAY REPOWER CTG 8</t>
  </si>
  <si>
    <t>NUECES_B_NUECESG8</t>
  </si>
  <si>
    <t>NUECES BAY REPOWER CTG 9</t>
  </si>
  <si>
    <t>NUECES_B_NUECESG9</t>
  </si>
  <si>
    <t>NUECES BAY REPOWER STG 7</t>
  </si>
  <si>
    <t>NUECES_B_NUECESG7</t>
  </si>
  <si>
    <t>O W SOMMERS STG 1</t>
  </si>
  <si>
    <t>CALAVERS_OWS1</t>
  </si>
  <si>
    <t>O W SOMMERS STG 2</t>
  </si>
  <si>
    <t>CALAVERS_OWS2</t>
  </si>
  <si>
    <t>OLD BLOOMINGTON ROAD CTG 1 (VICTORIA PORT 2)</t>
  </si>
  <si>
    <t>VICTPRT2_UNIT1</t>
  </si>
  <si>
    <t>VICTORIA</t>
  </si>
  <si>
    <t>OLD BLOOMINGTON ROAD CTG 2 (VICTORIA PORT 2)</t>
  </si>
  <si>
    <t>VICTPRT2_UNIT2</t>
  </si>
  <si>
    <t>PANDA SHERMAN POWER CTG 1</t>
  </si>
  <si>
    <t>PANDA_S_SHER1CT1</t>
  </si>
  <si>
    <t>GRAYSON</t>
  </si>
  <si>
    <t>PANDA SHERMAN POWER CTG 2</t>
  </si>
  <si>
    <t>PANDA_S_SHER1CT2</t>
  </si>
  <si>
    <t>PANDA SHERMAN POWER STG 1</t>
  </si>
  <si>
    <t>PANDA_S_SHER1ST1</t>
  </si>
  <si>
    <t>PANDA TEMPLE I POWER CTG 1</t>
  </si>
  <si>
    <t>PANDA_T1_TMPL1CT1</t>
  </si>
  <si>
    <t>BELL</t>
  </si>
  <si>
    <t>PANDA TEMPLE I POWER CTG 2</t>
  </si>
  <si>
    <t>PANDA_T1_TMPL1CT2</t>
  </si>
  <si>
    <t>PANDA TEMPLE I POWER STG 1</t>
  </si>
  <si>
    <t>PANDA_T1_TMPL1ST1</t>
  </si>
  <si>
    <t>PANDA TEMPLE II POWER CTG 1</t>
  </si>
  <si>
    <t>PANDA_T2_TMPL2CT1</t>
  </si>
  <si>
    <t>PANDA TEMPLE II POWER CTG 2</t>
  </si>
  <si>
    <t>PANDA_T2_TMPL2CT2</t>
  </si>
  <si>
    <t>PANDA TEMPLE II POWER STG 1</t>
  </si>
  <si>
    <t>PANDA_T2_TMPL2ST1</t>
  </si>
  <si>
    <t>PARIS ENERGY CENTER CTG 1</t>
  </si>
  <si>
    <t>TNSKA_GT1</t>
  </si>
  <si>
    <t>PARIS ENERGY CENTER CTG 2</t>
  </si>
  <si>
    <t>TNSKA_GT2</t>
  </si>
  <si>
    <t>PARIS ENERGY CENTER STG 1</t>
  </si>
  <si>
    <t>TNSKA_STG</t>
  </si>
  <si>
    <t>PASADENA COGEN FACILITY CTG 2</t>
  </si>
  <si>
    <t>PSG_PSG_GT2</t>
  </si>
  <si>
    <t>PASADENA COGEN FACILITY CTG 3</t>
  </si>
  <si>
    <t>PSG_PSG_GT3</t>
  </si>
  <si>
    <t>PASADENA COGEN FACILITY STG 2</t>
  </si>
  <si>
    <t>PSG_PSG_ST2</t>
  </si>
  <si>
    <t>PEARSALL ENGINE PLANT IC A</t>
  </si>
  <si>
    <t>PEARSAL2_AGR_A</t>
  </si>
  <si>
    <t>FRIO</t>
  </si>
  <si>
    <t>PEARSALL ENGINE PLANT IC B</t>
  </si>
  <si>
    <t>PEARSAL2_AGR_B</t>
  </si>
  <si>
    <t>PEARSALL ENGINE PLANT IC C</t>
  </si>
  <si>
    <t>PEARSAL2_AGR_C</t>
  </si>
  <si>
    <t>PEARSALL ENGINE PLANT IC D</t>
  </si>
  <si>
    <t>PEARSAL2_AGR_D</t>
  </si>
  <si>
    <t>PERMIAN BASIN CTG 1</t>
  </si>
  <si>
    <t>PB2SES_CT1</t>
  </si>
  <si>
    <t>WARD</t>
  </si>
  <si>
    <t>PERMIAN BASIN CTG 2</t>
  </si>
  <si>
    <t>PB2SES_CT2</t>
  </si>
  <si>
    <t>PERMIAN BASIN CTG 3</t>
  </si>
  <si>
    <t>PB2SES_CT3</t>
  </si>
  <si>
    <t>PERMIAN BASIN CTG 4</t>
  </si>
  <si>
    <t>PB2SES_CT4</t>
  </si>
  <si>
    <t>PERMIAN BASIN CTG 5</t>
  </si>
  <si>
    <t>PB2SES_CT5</t>
  </si>
  <si>
    <t>PROENERGY SOUTH 1 (PES1) CTG 1</t>
  </si>
  <si>
    <t>PRO_UNIT1</t>
  </si>
  <si>
    <t>PROENERGY SOUTH 1 (PES1) CTG 2</t>
  </si>
  <si>
    <t>PRO_UNIT2</t>
  </si>
  <si>
    <t>PROENERGY SOUTH 1 (PES1) CTG 3</t>
  </si>
  <si>
    <t>PRO_UNIT3</t>
  </si>
  <si>
    <t>PROENERGY SOUTH 1 (PES1) CTG 4</t>
  </si>
  <si>
    <t>PRO_UNIT4</t>
  </si>
  <si>
    <t>PROENERGY SOUTH 1 (PES1) CTG 5</t>
  </si>
  <si>
    <t>PRO_UNIT5</t>
  </si>
  <si>
    <t>PROENERGY SOUTH 1 (PES1) CTG 6</t>
  </si>
  <si>
    <t>PRO_UNIT6</t>
  </si>
  <si>
    <t>PROENERGY SOUTH 2 (PES2) CTG 7</t>
  </si>
  <si>
    <t>PRO_UNIT7</t>
  </si>
  <si>
    <t>PROENERGY SOUTH 2 (PES2) CTG 8</t>
  </si>
  <si>
    <t>PRO_UNIT8</t>
  </si>
  <si>
    <t>PHR PEAKERS (BAC) CTG 1</t>
  </si>
  <si>
    <t>BAC_CTG1</t>
  </si>
  <si>
    <t>GALVESTON</t>
  </si>
  <si>
    <t>PHR PEAKERS (BAC) CTG 2</t>
  </si>
  <si>
    <t>BAC_CTG2</t>
  </si>
  <si>
    <t>PHR PEAKERS (BAC) CTG 3</t>
  </si>
  <si>
    <t>BAC_CTG3</t>
  </si>
  <si>
    <t>PHR PEAKERS (BAC) CTG 4</t>
  </si>
  <si>
    <t>BAC_CTG4</t>
  </si>
  <si>
    <t>PHR PEAKERS (BAC) CTG 5</t>
  </si>
  <si>
    <t>BAC_CTG5</t>
  </si>
  <si>
    <t>PHR PEAKERS (BAC) CTG 6</t>
  </si>
  <si>
    <t>BAC_CTG6</t>
  </si>
  <si>
    <t>STEAM1A_STEAM_1</t>
  </si>
  <si>
    <t>POWERLANE PLANT STG 2</t>
  </si>
  <si>
    <t>STEAM_STEAM_2</t>
  </si>
  <si>
    <t>POWERLANE PLANT STG 3</t>
  </si>
  <si>
    <t>STEAM_STEAM_3</t>
  </si>
  <si>
    <t>QUAIL RUN ENERGY CTG 1</t>
  </si>
  <si>
    <t>QALSW_GT1</t>
  </si>
  <si>
    <t>QUAIL RUN ENERGY CTG 2</t>
  </si>
  <si>
    <t>QALSW_GT2</t>
  </si>
  <si>
    <t>QUAIL RUN ENERGY CTG 3</t>
  </si>
  <si>
    <t>QALSW_GT3</t>
  </si>
  <si>
    <t>QUAIL RUN ENERGY CTG 4</t>
  </si>
  <si>
    <t>QALSW_GT4</t>
  </si>
  <si>
    <t>QUAIL RUN ENERGY STG 1</t>
  </si>
  <si>
    <t>QALSW_STG1</t>
  </si>
  <si>
    <t>QUAIL RUN ENERGY STG 2</t>
  </si>
  <si>
    <t>QALSW_STG2</t>
  </si>
  <si>
    <t>R W MILLER CTG 4</t>
  </si>
  <si>
    <t>MIL_MILLERG4</t>
  </si>
  <si>
    <t>PALO PINTO</t>
  </si>
  <si>
    <t>R W MILLER CTG 5</t>
  </si>
  <si>
    <t>MIL_MILLERG5</t>
  </si>
  <si>
    <t>R W MILLER STG 1</t>
  </si>
  <si>
    <t>MIL_MILLERG1</t>
  </si>
  <si>
    <t>R W MILLER STG 2</t>
  </si>
  <si>
    <t>MIL_MILLERG2</t>
  </si>
  <si>
    <t>R W MILLER STG 3</t>
  </si>
  <si>
    <t>MIL_MILLERG3</t>
  </si>
  <si>
    <t>RAY OLINGER CTG 4</t>
  </si>
  <si>
    <t>OLINGR_OLING_4</t>
  </si>
  <si>
    <t>COLLIN</t>
  </si>
  <si>
    <t>RAY OLINGER STG 2</t>
  </si>
  <si>
    <t>OLINGR_OLING_2</t>
  </si>
  <si>
    <t>RAY OLINGER STG 3</t>
  </si>
  <si>
    <t>OLINGR_OLING_3</t>
  </si>
  <si>
    <t>REDGATE IC A</t>
  </si>
  <si>
    <t>REDGATE_AGR_A</t>
  </si>
  <si>
    <t>REDGATE IC B</t>
  </si>
  <si>
    <t>REDGATE_AGR_B</t>
  </si>
  <si>
    <t>REDGATE IC C</t>
  </si>
  <si>
    <t>REDGATE_AGR_C</t>
  </si>
  <si>
    <t>REDGATE IC D</t>
  </si>
  <si>
    <t>REDGATE_AGR_D</t>
  </si>
  <si>
    <t>RIO NOGALES POWER CTG 1</t>
  </si>
  <si>
    <t>RIONOG_CT1</t>
  </si>
  <si>
    <t>RIO NOGALES POWER CTG 2</t>
  </si>
  <si>
    <t>RIONOG_CT2</t>
  </si>
  <si>
    <t>RIO NOGALES POWER CTG 3</t>
  </si>
  <si>
    <t>RIONOG_CT3</t>
  </si>
  <si>
    <t>RIO NOGALES POWER STG 4</t>
  </si>
  <si>
    <t>RIONOG_ST1</t>
  </si>
  <si>
    <t>SAM RAYBURN POWER CTG 7</t>
  </si>
  <si>
    <t>RAYBURN_RAYBURG7</t>
  </si>
  <si>
    <t>SAM RAYBURN POWER CTG 8</t>
  </si>
  <si>
    <t>RAYBURN_RAYBURG8</t>
  </si>
  <si>
    <t>SAM RAYBURN POWER CTG 9</t>
  </si>
  <si>
    <t>RAYBURN_RAYBURG9</t>
  </si>
  <si>
    <t>SAM RAYBURN POWER STG 10</t>
  </si>
  <si>
    <t>RAYBURN_RAYBURG10</t>
  </si>
  <si>
    <t>SAN JACINTO SES CTG 1</t>
  </si>
  <si>
    <t>SJS_SJS_G1</t>
  </si>
  <si>
    <t>SAN JACINTO SES CTG 2</t>
  </si>
  <si>
    <t>SJS_SJS_G2</t>
  </si>
  <si>
    <t>SANDHILL ENERGY CENTER CTG 1</t>
  </si>
  <si>
    <t>SANDHSYD_SH1</t>
  </si>
  <si>
    <t>SANDHILL ENERGY CENTER CTG 2</t>
  </si>
  <si>
    <t>SANDHSYD_SH2</t>
  </si>
  <si>
    <t>SANDHILL ENERGY CENTER CTG 3</t>
  </si>
  <si>
    <t>SANDHSYD_SH3</t>
  </si>
  <si>
    <t>SANDHILL ENERGY CENTER CTG 4</t>
  </si>
  <si>
    <t>SANDHSYD_SH4</t>
  </si>
  <si>
    <t>SANDHILL ENERGY CENTER CTG 5A</t>
  </si>
  <si>
    <t>SANDHSYD_SH_5A</t>
  </si>
  <si>
    <t>SANDHILL ENERGY CENTER CTG 6</t>
  </si>
  <si>
    <t>SANDHSYD_SH6</t>
  </si>
  <si>
    <t>SANDHILL ENERGY CENTER CTG 7</t>
  </si>
  <si>
    <t>SANDHSYD_SH7</t>
  </si>
  <si>
    <t>SANDHILL ENERGY CENTER STG 5C</t>
  </si>
  <si>
    <t>SANDHSYD_SH_5C</t>
  </si>
  <si>
    <t>SILAS RAY CTG 10</t>
  </si>
  <si>
    <t>SILASRAY_SILAS_10</t>
  </si>
  <si>
    <t>CAMERON</t>
  </si>
  <si>
    <t>SILAS RAY POWER CTG 9</t>
  </si>
  <si>
    <t>SILASRAY_SILAS_9</t>
  </si>
  <si>
    <t>SILAS RAY POWER STG 6</t>
  </si>
  <si>
    <t>SILASRAY_SILAS_6</t>
  </si>
  <si>
    <t>SIM GIDEON STG 1</t>
  </si>
  <si>
    <t>GIDEON_GIDEONG1</t>
  </si>
  <si>
    <t>SIM GIDEON STG 2</t>
  </si>
  <si>
    <t>GIDEON_GIDEONG2</t>
  </si>
  <si>
    <t>SIM GIDEON STG 3</t>
  </si>
  <si>
    <t>GIDEON_GIDEONG3</t>
  </si>
  <si>
    <t>SKY GLOBAL POWER ONE IC A</t>
  </si>
  <si>
    <t>SKY1_SKY1A</t>
  </si>
  <si>
    <t>COLORADO</t>
  </si>
  <si>
    <t>SKY GLOBAL POWER ONE IC B</t>
  </si>
  <si>
    <t>SKY1_SKY1B</t>
  </si>
  <si>
    <t>SPNCER_SPNCE_4</t>
  </si>
  <si>
    <t>SPNCER_SPNCE_5</t>
  </si>
  <si>
    <t>STRYKER CREEK STG 1</t>
  </si>
  <si>
    <t>SCSES_UNIT1A</t>
  </si>
  <si>
    <t>CHEROKEE</t>
  </si>
  <si>
    <t>STRYKER CREEK STG 2</t>
  </si>
  <si>
    <t>SCSES_UNIT2</t>
  </si>
  <si>
    <t>T H WHARTON CTG 1</t>
  </si>
  <si>
    <t>THW_THWGT_1</t>
  </si>
  <si>
    <t>T H WHARTON POWER CTG 31</t>
  </si>
  <si>
    <t>THW_THWGT31</t>
  </si>
  <si>
    <t>T H WHARTON POWER CTG 32</t>
  </si>
  <si>
    <t>THW_THWGT32</t>
  </si>
  <si>
    <t>T H WHARTON POWER CTG 33</t>
  </si>
  <si>
    <t>THW_THWGT33</t>
  </si>
  <si>
    <t>T H WHARTON POWER CTG 34</t>
  </si>
  <si>
    <t>THW_THWGT34</t>
  </si>
  <si>
    <t>T H WHARTON POWER CTG 41</t>
  </si>
  <si>
    <t>THW_THWGT41</t>
  </si>
  <si>
    <t>T H WHARTON POWER CTG 42</t>
  </si>
  <si>
    <t>THW_THWGT42</t>
  </si>
  <si>
    <t>T H WHARTON POWER CTG 43</t>
  </si>
  <si>
    <t>THW_THWGT43</t>
  </si>
  <si>
    <t>T H WHARTON POWER CTG 44</t>
  </si>
  <si>
    <t>THW_THWGT44</t>
  </si>
  <si>
    <t>T H WHARTON POWER CTG 51</t>
  </si>
  <si>
    <t>THW_THWGT51</t>
  </si>
  <si>
    <t>T H WHARTON POWER CTG 52</t>
  </si>
  <si>
    <t>THW_THWGT52</t>
  </si>
  <si>
    <t>T H WHARTON POWER CTG 53</t>
  </si>
  <si>
    <t>THW_THWGT53</t>
  </si>
  <si>
    <t>T H WHARTON POWER CTG 54</t>
  </si>
  <si>
    <t>THW_THWGT54</t>
  </si>
  <si>
    <t>T H WHARTON POWER CTG 55</t>
  </si>
  <si>
    <t>THW_THWGT55</t>
  </si>
  <si>
    <t>T H WHARTON POWER CTG 56</t>
  </si>
  <si>
    <t>THW_THWGT56</t>
  </si>
  <si>
    <t>T H WHARTON POWER STG 3</t>
  </si>
  <si>
    <t>THW_THWST_3</t>
  </si>
  <si>
    <t>T H WHARTON POWER STG 4</t>
  </si>
  <si>
    <t>THW_THWST_4</t>
  </si>
  <si>
    <t>TEXAS CITY POWER CTG A</t>
  </si>
  <si>
    <t>TXCTY_CTA</t>
  </si>
  <si>
    <t>TEXAS CITY POWER CTG B</t>
  </si>
  <si>
    <t>TXCTY_CTB</t>
  </si>
  <si>
    <t>TEXAS CITY POWER CTG C</t>
  </si>
  <si>
    <t>TXCTY_CTC</t>
  </si>
  <si>
    <t>TEXAS CITY POWER STG</t>
  </si>
  <si>
    <t>TXCTY_ST</t>
  </si>
  <si>
    <t>TRINIDAD STG 6</t>
  </si>
  <si>
    <t>TRSES_UNIT6</t>
  </si>
  <si>
    <t>HENDERSON</t>
  </si>
  <si>
    <t>TOPAZ POWER PLANT U1</t>
  </si>
  <si>
    <t>TOPAZ_UNIT1</t>
  </si>
  <si>
    <t>TOPAZ POWER PLANT U2</t>
  </si>
  <si>
    <t>TOPAZ_UNIT2</t>
  </si>
  <si>
    <t>TOPAZ POWER PLANT U3</t>
  </si>
  <si>
    <t>TOPAZ_UNIT3</t>
  </si>
  <si>
    <t>TOPAZ POWER PLANT U4</t>
  </si>
  <si>
    <t>TOPAZ_UNIT4</t>
  </si>
  <si>
    <t>TOPAZ POWER PLANT U5</t>
  </si>
  <si>
    <t>TOPAZ_UNIT5</t>
  </si>
  <si>
    <t>TOPAZ POWER PLANT U6</t>
  </si>
  <si>
    <t>TOPAZ_UNIT6</t>
  </si>
  <si>
    <t>TOPAZ POWER PLANT U7</t>
  </si>
  <si>
    <t>TOPAZ_UNIT7</t>
  </si>
  <si>
    <t>TOPAZ POWER PLANT U8</t>
  </si>
  <si>
    <t>TOPAZ_UNIT8</t>
  </si>
  <si>
    <t>TOPAZ POWER PLANT U9</t>
  </si>
  <si>
    <t>TOPAZ_UNIT9</t>
  </si>
  <si>
    <t>TOPAZ POWER PLANT U10</t>
  </si>
  <si>
    <t>TOPAZ_UNIT10</t>
  </si>
  <si>
    <t>V H BRAUNIG CTG 5</t>
  </si>
  <si>
    <t>BRAUNIG_VHB6CT5</t>
  </si>
  <si>
    <t>V H BRAUNIG CTG 6</t>
  </si>
  <si>
    <t>BRAUNIG_VHB6CT6</t>
  </si>
  <si>
    <t>V H BRAUNIG CTG 7</t>
  </si>
  <si>
    <t>BRAUNIG_VHB6CT7</t>
  </si>
  <si>
    <t>V H BRAUNIG CTG 8</t>
  </si>
  <si>
    <t>BRAUNIG_VHB6CT8</t>
  </si>
  <si>
    <t>V H BRAUNIG STG 1</t>
  </si>
  <si>
    <t>BRAUNIG_VHB1</t>
  </si>
  <si>
    <t>V H BRAUNIG STG 2</t>
  </si>
  <si>
    <t>BRAUNIG_VHB2</t>
  </si>
  <si>
    <t>V H BRAUNIG STG 3</t>
  </si>
  <si>
    <t>BRAUNIG_VHB3</t>
  </si>
  <si>
    <t>VICTORIA CITY (CITYVICT) CTG 1</t>
  </si>
  <si>
    <t>CITYVICT_CTG01</t>
  </si>
  <si>
    <t>VICTORIA CITY (CITYVICT) CTG 2</t>
  </si>
  <si>
    <t>CITYVICT_CTG02</t>
  </si>
  <si>
    <t>VICTORIA PORT (VICTPORT) CTG 1</t>
  </si>
  <si>
    <t>VICTPORT_CTG01</t>
  </si>
  <si>
    <t>VICTORIA PORT (VICTPORT) CTG 2</t>
  </si>
  <si>
    <t>VICTPORT_CTG02</t>
  </si>
  <si>
    <t>VICTORIA POWER CTG 6</t>
  </si>
  <si>
    <t>VICTORIA_VICTORG6</t>
  </si>
  <si>
    <t>VICTORIA POWER STG 5</t>
  </si>
  <si>
    <t>VICTORIA_VICTORG5</t>
  </si>
  <si>
    <t>W A PARISH CTG 1</t>
  </si>
  <si>
    <t>WAP_WAPGT_1</t>
  </si>
  <si>
    <t>W A PARISH STG 1</t>
  </si>
  <si>
    <t>WAP_WAP_G1</t>
  </si>
  <si>
    <t>W A PARISH STG 2</t>
  </si>
  <si>
    <t>WAP_WAP_G2</t>
  </si>
  <si>
    <t>W A PARISH STG 3</t>
  </si>
  <si>
    <t>WAP_WAP_G3</t>
  </si>
  <si>
    <t>W A PARISH STG 4</t>
  </si>
  <si>
    <t>WAP_WAP_G4</t>
  </si>
  <si>
    <t>WICHITA FALLS CTG 1</t>
  </si>
  <si>
    <t>WFCOGEN_UNIT1</t>
  </si>
  <si>
    <t>WICHITA</t>
  </si>
  <si>
    <t>WICHITA FALLS CTG 2</t>
  </si>
  <si>
    <t>WFCOGEN_UNIT2</t>
  </si>
  <si>
    <t>WICHITA FALLS CTG 3</t>
  </si>
  <si>
    <t>WFCOGEN_UNIT3</t>
  </si>
  <si>
    <t>WICHITA FALLS STG 4</t>
  </si>
  <si>
    <t>WFCOGEN_UNIT4</t>
  </si>
  <si>
    <t>WINCHESTER POWER PARK CTG 1</t>
  </si>
  <si>
    <t>WIPOPA_WPP_G1</t>
  </si>
  <si>
    <t>WINCHESTER POWER PARK CTG 2</t>
  </si>
  <si>
    <t>WIPOPA_WPP_G2</t>
  </si>
  <si>
    <t>WINCHESTER POWER PARK CTG 3</t>
  </si>
  <si>
    <t>WIPOPA_WPP_G3</t>
  </si>
  <si>
    <t>WINCHESTER POWER PARK CTG 4</t>
  </si>
  <si>
    <t>WIPOPA_WPP_G4</t>
  </si>
  <si>
    <t>WISE-TRACTEBEL POWER CTG 1</t>
  </si>
  <si>
    <t>WCPP_CT1</t>
  </si>
  <si>
    <t>WISE</t>
  </si>
  <si>
    <t>WISE-TRACTEBEL POWER CTG 2</t>
  </si>
  <si>
    <t>WCPP_CT2</t>
  </si>
  <si>
    <t>WISE-TRACTEBEL POWER STG 1</t>
  </si>
  <si>
    <t>WCPP_ST1</t>
  </si>
  <si>
    <t>WOLF HOLLOW POWER CTG 1</t>
  </si>
  <si>
    <t>WHCCS_CT1</t>
  </si>
  <si>
    <t>WOLF HOLLOW POWER CTG 2</t>
  </si>
  <si>
    <t>WHCCS_CT2</t>
  </si>
  <si>
    <t>WOLF HOLLOW POWER STG</t>
  </si>
  <si>
    <t>WHCCS_STG</t>
  </si>
  <si>
    <t>NACOGDOCHES POWER</t>
  </si>
  <si>
    <t>NACPW_UNIT1</t>
  </si>
  <si>
    <t>NACOGDOCHES</t>
  </si>
  <si>
    <t>BIOMASS</t>
  </si>
  <si>
    <t>DG_WALZE_4UNITS</t>
  </si>
  <si>
    <t>DG_MEDIN_1UNIT</t>
  </si>
  <si>
    <t>FARMERS BRANCH LANDFILL GAS TO ENERGY</t>
  </si>
  <si>
    <t>DG_HBR_2UNITS</t>
  </si>
  <si>
    <t>GRAND PRAIRIE LFG</t>
  </si>
  <si>
    <t>DG_TRIRA_1UNIT</t>
  </si>
  <si>
    <t>NELSON GARDENS LFG</t>
  </si>
  <si>
    <t>DG_78252_4UNITS</t>
  </si>
  <si>
    <t>WM RENEWABLE-AUSTIN LFG</t>
  </si>
  <si>
    <t>DG_SPRIN_4UNITS</t>
  </si>
  <si>
    <t>WM RENEWABLE-BIOENERGY PARTNERS LFG</t>
  </si>
  <si>
    <t>DG_BIOE_2UNITS</t>
  </si>
  <si>
    <t>WM RENEWABLE-DFW GAS RECOVERY LFG</t>
  </si>
  <si>
    <t>DG_BIO2_4UNITS</t>
  </si>
  <si>
    <t>WM RENEWABLE-MESQUITE CREEK LFG</t>
  </si>
  <si>
    <t>DG_FREIH_2UNITS</t>
  </si>
  <si>
    <t>COMAL</t>
  </si>
  <si>
    <t>WM RENEWABLE-WESTSIDE LFG</t>
  </si>
  <si>
    <t>DG_WSTHL_3UNITS</t>
  </si>
  <si>
    <t>PARKER</t>
  </si>
  <si>
    <t>Operational Capacity Total (Nuclear, Coal, Gas, Biomass)</t>
  </si>
  <si>
    <t>Operational Resources - Synchronized but not Approved for Commercial Operations (Thermal)</t>
  </si>
  <si>
    <t>BRANDON (LP&amp;L) (DGR)</t>
  </si>
  <si>
    <t>BRANDON_UNIT1</t>
  </si>
  <si>
    <t>LUBBOCK</t>
  </si>
  <si>
    <t>MASSENGL_G6</t>
  </si>
  <si>
    <t>R MASSENGALE CTG 2 (LP&amp;L)</t>
  </si>
  <si>
    <t>MASSENGL_G7</t>
  </si>
  <si>
    <t>R MASSENGALE STG (LP&amp;L)</t>
  </si>
  <si>
    <t>MASSENGL_G8</t>
  </si>
  <si>
    <t>TY COOKE CTG 1 (LP&amp;L)</t>
  </si>
  <si>
    <t>TY_COOKE_GT2</t>
  </si>
  <si>
    <t>TY COOKE CTG 2 (LP&amp;L)</t>
  </si>
  <si>
    <t>TY_COOKE_GT3</t>
  </si>
  <si>
    <t>Operational Capacity - Synchronized but not Approved for Commercial Operations Total (Nuclear, Coal, Gas, Biomass)</t>
  </si>
  <si>
    <t>Operational Capacity Thermal Unavailable due to Extended Outage or Derate</t>
  </si>
  <si>
    <t>THERMAL_UNAVAIL</t>
  </si>
  <si>
    <t>Operational Capacity Thermal Total</t>
  </si>
  <si>
    <t>THERMAL_OPERATIONAL</t>
  </si>
  <si>
    <t>Operational Resources (Hydro)</t>
  </si>
  <si>
    <t>AMISTAD HYDRO 1</t>
  </si>
  <si>
    <t>AMISTAD_AMISTAG1</t>
  </si>
  <si>
    <t>VAL VERDE</t>
  </si>
  <si>
    <t>HYDRO</t>
  </si>
  <si>
    <t>AMISTAD HYDRO 2</t>
  </si>
  <si>
    <t>AMISTAD_AMISTAG2</t>
  </si>
  <si>
    <t>AUSTIN HYDRO 1</t>
  </si>
  <si>
    <t>AUSTPL_AUSTING1</t>
  </si>
  <si>
    <t>AUSTIN HYDRO 2</t>
  </si>
  <si>
    <t>AUSTPL_AUSTING2</t>
  </si>
  <si>
    <t>BUCHANAN HYDRO 1</t>
  </si>
  <si>
    <t>BUCHAN_BUCHANG1</t>
  </si>
  <si>
    <t>BUCHANAN HYDRO 2</t>
  </si>
  <si>
    <t>BUCHAN_BUCHANG2</t>
  </si>
  <si>
    <t>BUCHANAN HYDRO 3</t>
  </si>
  <si>
    <t>BUCHAN_BUCHANG3</t>
  </si>
  <si>
    <t>DENISON DAM 1</t>
  </si>
  <si>
    <t>DNDAM_DENISOG1</t>
  </si>
  <si>
    <t>DENISON DAM 2</t>
  </si>
  <si>
    <t>DNDAM_DENISOG2</t>
  </si>
  <si>
    <t>EAGLE PASS HYDRO</t>
  </si>
  <si>
    <t>EAGLE_HY_EAGLE_HY1</t>
  </si>
  <si>
    <t>MAVERICK</t>
  </si>
  <si>
    <t>FALCON HYDRO 1</t>
  </si>
  <si>
    <t>FALCON_FALCONG1</t>
  </si>
  <si>
    <t>STARR</t>
  </si>
  <si>
    <t>FALCON HYDRO 2</t>
  </si>
  <si>
    <t>FALCON_FALCONG2</t>
  </si>
  <si>
    <t>FALCON HYDRO 3</t>
  </si>
  <si>
    <t>FALCON_FALCONG3</t>
  </si>
  <si>
    <t>GRANITE SHOALS HYDRO 1</t>
  </si>
  <si>
    <t>WIRTZ_WIRTZ_G1</t>
  </si>
  <si>
    <t>BURNET</t>
  </si>
  <si>
    <t>GRANITE SHOALS HYDRO 2</t>
  </si>
  <si>
    <t>WIRTZ_WIRTZ_G2</t>
  </si>
  <si>
    <t>GUADALUPE BLANCO RIVER AUTH-CANYON</t>
  </si>
  <si>
    <t>CANYHY_CANYHYG1</t>
  </si>
  <si>
    <t>INKS HYDRO 1</t>
  </si>
  <si>
    <t>INKSDA_INKS_G1</t>
  </si>
  <si>
    <t>MARBLE FALLS HYDRO 1</t>
  </si>
  <si>
    <t>MARBFA_MARBFAG1</t>
  </si>
  <si>
    <t>MARBLE FALLS HYDRO 2</t>
  </si>
  <si>
    <t>MARBFA_MARBFAG2</t>
  </si>
  <si>
    <t>MARSHALL FORD HYDRO 1</t>
  </si>
  <si>
    <t>MARSFO_MARSFOG1</t>
  </si>
  <si>
    <t>MARSHALL FORD HYDRO 2</t>
  </si>
  <si>
    <t>MARSFO_MARSFOG2</t>
  </si>
  <si>
    <t>MARSHALL FORD HYDRO 3</t>
  </si>
  <si>
    <t>MARSFO_MARSFOG3</t>
  </si>
  <si>
    <t>WHITNEY DAM HYDRO</t>
  </si>
  <si>
    <t>WND_WHITNEY1</t>
  </si>
  <si>
    <t>WHITNEY DAM HYDRO 2</t>
  </si>
  <si>
    <t>WND_WHITNEY2</t>
  </si>
  <si>
    <t>Operational Capacity Total (Hydro)</t>
  </si>
  <si>
    <t>Hydro Capacity Contribution (Top 20 Hours)</t>
  </si>
  <si>
    <t>HYDRO_CAP_CONT</t>
  </si>
  <si>
    <t>Operational Hydro Resources, Settlement Only Distributed Generators (SODGs)</t>
  </si>
  <si>
    <t>ARLINGTON OUTLET HYDROELECTRIC FACILITY</t>
  </si>
  <si>
    <t>DG_OAKHL_1UNIT</t>
  </si>
  <si>
    <t>GUADALUPE BLANCO RIVER AUTH-LAKEWOOD TAP</t>
  </si>
  <si>
    <t>GONZALES</t>
  </si>
  <si>
    <t>GUADALUPE BLANCO RIVER AUTH-MCQUEENEY</t>
  </si>
  <si>
    <t>DG_MCQUE_5UNITS</t>
  </si>
  <si>
    <t>GUADALUPE BLANCO RIVER AUTH-SCHUMANSVILLE</t>
  </si>
  <si>
    <t>DG_SCHUM_2UNITS</t>
  </si>
  <si>
    <t>LEWISVILLE HYDRO-CITY OF GARLAND</t>
  </si>
  <si>
    <t>DG_LWSVL_1UNIT</t>
  </si>
  <si>
    <t>Operational Hydro Resources Total, Settlement Only Distributed Generators (SODGs)</t>
  </si>
  <si>
    <t>Hydro SODG Capacity Contribution (Highest 20 Peak Load Hours)</t>
  </si>
  <si>
    <t>DG_HYDRO_CAP_CONT</t>
  </si>
  <si>
    <t>Operational Capacity Hydroelectric Unavailable due to Extended Outage or Derate</t>
  </si>
  <si>
    <t>HYDRO_UNAVAIL</t>
  </si>
  <si>
    <t>HYDRO_OPERATIONAL</t>
  </si>
  <si>
    <t>Operational Resources (Switchable)</t>
  </si>
  <si>
    <t>ANTELOPE IC 1</t>
  </si>
  <si>
    <t>AEEC_ANTLP_1</t>
  </si>
  <si>
    <t>ANTELOPE IC 2</t>
  </si>
  <si>
    <t>AEEC_ANTLP_2</t>
  </si>
  <si>
    <t>ANTELOPE IC 3</t>
  </si>
  <si>
    <t>AEEC_ANTLP_3</t>
  </si>
  <si>
    <t>ELK STATION CTG 1</t>
  </si>
  <si>
    <t>AEEC_ELK_1</t>
  </si>
  <si>
    <t>ELK STATION CTG 2</t>
  </si>
  <si>
    <t>AEEC_ELK_2</t>
  </si>
  <si>
    <t>TENASKA FRONTIER STATION CTG 1</t>
  </si>
  <si>
    <t>FTR_FTR_G1</t>
  </si>
  <si>
    <t>GRIMES</t>
  </si>
  <si>
    <t>TENASKA FRONTIER STATION CTG 2</t>
  </si>
  <si>
    <t>FTR_FTR_G2</t>
  </si>
  <si>
    <t>TENASKA FRONTIER STATION CTG 3</t>
  </si>
  <si>
    <t>FTR_FTR_G3</t>
  </si>
  <si>
    <t>TENASKA FRONTIER STATION STG 4</t>
  </si>
  <si>
    <t>FTR_FTR_G4</t>
  </si>
  <si>
    <t>TENASKA GATEWAY STATION CTG 1</t>
  </si>
  <si>
    <t>TGCCS_CT1</t>
  </si>
  <si>
    <t>TENASKA GATEWAY STATION CTG 2</t>
  </si>
  <si>
    <t>TGCCS_CT2</t>
  </si>
  <si>
    <t>TENASKA GATEWAY STATION CTG 3</t>
  </si>
  <si>
    <t>TGCCS_CT3</t>
  </si>
  <si>
    <t>TENASKA GATEWAY STATION STG 4</t>
  </si>
  <si>
    <t>TGCCS_UNIT4</t>
  </si>
  <si>
    <t>TENASKA KIAMICHI STATION 1CT101</t>
  </si>
  <si>
    <t>KMCHI_1CT101</t>
  </si>
  <si>
    <t>FANNIN</t>
  </si>
  <si>
    <t>TENASKA KIAMICHI STATION 1CT201</t>
  </si>
  <si>
    <t>KMCHI_1CT201</t>
  </si>
  <si>
    <t>TENASKA KIAMICHI STATION 1ST</t>
  </si>
  <si>
    <t>KMCHI_1ST</t>
  </si>
  <si>
    <t>TENASKA KIAMICHI STATION 2CT101</t>
  </si>
  <si>
    <t>KMCHI_2CT101</t>
  </si>
  <si>
    <t>TENASKA KIAMICHI STATION 2CT201</t>
  </si>
  <si>
    <t>KMCHI_2CT201</t>
  </si>
  <si>
    <t>TENASKA KIAMICHI STATION 2ST</t>
  </si>
  <si>
    <t>KMCHI_2ST</t>
  </si>
  <si>
    <t>Switchable Capacity Unavailable to ERCOT</t>
  </si>
  <si>
    <t>AEEC_ANTLP_1_UNAVAIL</t>
  </si>
  <si>
    <t>AEEC_ANTLP_2_UNAVAIL</t>
  </si>
  <si>
    <t>AEEC_ANTLP_3_UNAVAIL</t>
  </si>
  <si>
    <t>AEEC_ELK_1_UNAVAIL</t>
  </si>
  <si>
    <t>AEEC_ELK_2_UNAVAIL</t>
  </si>
  <si>
    <t>Switchable Capacity Unavailable to ERCOT Total</t>
  </si>
  <si>
    <t>MOTH_AVAIL</t>
  </si>
  <si>
    <t>Private-Use Network Capacity Contribution (Top 20 Hours)</t>
  </si>
  <si>
    <t>PUN_CAP_CONT</t>
  </si>
  <si>
    <t>Private-Use Network Forecast Adjustment (per Protocol 10.3.2.4)</t>
  </si>
  <si>
    <t>PUN_CAP_ADJUST</t>
  </si>
  <si>
    <t>Operational Resources (Wind)</t>
  </si>
  <si>
    <t>AJAXWIND_UNIT1</t>
  </si>
  <si>
    <t>WILBARGER</t>
  </si>
  <si>
    <t>WIND-O</t>
  </si>
  <si>
    <t>WESTERN TRAIL WIND (AJAX WIND) U2</t>
  </si>
  <si>
    <t>AJAXWIND_UNIT2</t>
  </si>
  <si>
    <t>SOLAR</t>
  </si>
  <si>
    <t>AMADEUS WIND 1 U1</t>
  </si>
  <si>
    <t>AMADEUS1_UNIT1</t>
  </si>
  <si>
    <t>FISHER</t>
  </si>
  <si>
    <t>AMADEUS WIND 1 U2</t>
  </si>
  <si>
    <t>AMADEUS1_UNIT2</t>
  </si>
  <si>
    <t>AMADEUS WIND 2 U1</t>
  </si>
  <si>
    <t>AMADEUS2_UNIT3</t>
  </si>
  <si>
    <t>ANACACHO WIND</t>
  </si>
  <si>
    <t>ANACACHO_ANA</t>
  </si>
  <si>
    <t>KINNEY</t>
  </si>
  <si>
    <t>AVIATOR WIND U1</t>
  </si>
  <si>
    <t>AVIATOR_UNIT1</t>
  </si>
  <si>
    <t>COKE</t>
  </si>
  <si>
    <t>AVIATOR WIND U2</t>
  </si>
  <si>
    <t>AVIATOR_UNIT2</t>
  </si>
  <si>
    <t>AVIATOR WIND U3</t>
  </si>
  <si>
    <t>DEWOLF_UNIT1</t>
  </si>
  <si>
    <t>BAFFIN WIND UNIT1</t>
  </si>
  <si>
    <t>BAFFIN_UNIT1</t>
  </si>
  <si>
    <t>KENEDY</t>
  </si>
  <si>
    <t>WIND-C</t>
  </si>
  <si>
    <t>BAFFIN WIND UNIT2</t>
  </si>
  <si>
    <t>BAFFIN_UNIT2</t>
  </si>
  <si>
    <t>BARROW RANCH (JUMBO HILL WIND) 1</t>
  </si>
  <si>
    <t>BARROW_UNIT1</t>
  </si>
  <si>
    <t>ANDREWS</t>
  </si>
  <si>
    <t>BARROW RANCH (JUMBO HILL WIND) 2</t>
  </si>
  <si>
    <t>BARROW_UNIT2</t>
  </si>
  <si>
    <t>BARTON CHAPEL WIND</t>
  </si>
  <si>
    <t>BRTSW_BCW1</t>
  </si>
  <si>
    <t>BLUE SUMMIT WIND 1 A</t>
  </si>
  <si>
    <t>BLSUMMIT_BLSMT1_5</t>
  </si>
  <si>
    <t>BLUE SUMMIT WIND 1 B</t>
  </si>
  <si>
    <t>BLSUMMIT_BLSMT1_6</t>
  </si>
  <si>
    <t>BLUE SUMMIT WIND 2 A</t>
  </si>
  <si>
    <t>BLSUMMIT_UNIT2_25</t>
  </si>
  <si>
    <t>BLUE SUMMIT WIND 2 B</t>
  </si>
  <si>
    <t>BLSUMMIT_UNIT2_17</t>
  </si>
  <si>
    <t>BLUE SUMMIT WIND 3 A</t>
  </si>
  <si>
    <t>BLSUMIT3_UNIT_17</t>
  </si>
  <si>
    <t>BLUE SUMMIT WIND 3 B</t>
  </si>
  <si>
    <t>BLSUMIT3_UNIT_25</t>
  </si>
  <si>
    <t>BOBCAT BLUFF WIND</t>
  </si>
  <si>
    <t>BCATWIND_WIND_1</t>
  </si>
  <si>
    <t>ARCHER</t>
  </si>
  <si>
    <t>WIND-P</t>
  </si>
  <si>
    <t>BRUENNING'S BREEZE A</t>
  </si>
  <si>
    <t>BBREEZE_UNIT1</t>
  </si>
  <si>
    <t>WILLACY</t>
  </si>
  <si>
    <t>BRUENNING'S BREEZE B</t>
  </si>
  <si>
    <t>BBREEZE_UNIT2</t>
  </si>
  <si>
    <t>BUCKTHORN WIND 1 A</t>
  </si>
  <si>
    <t>BUCKTHRN_UNIT1</t>
  </si>
  <si>
    <t>ERATH</t>
  </si>
  <si>
    <t>BUCKTHORN WIND 1 B</t>
  </si>
  <si>
    <t>BUCKTHRN_UNIT2</t>
  </si>
  <si>
    <t>BUFFALO GAP WIND 1</t>
  </si>
  <si>
    <t>BUFF_GAP_UNIT1</t>
  </si>
  <si>
    <t>TAYLOR</t>
  </si>
  <si>
    <t>BUFFALO GAP WIND 2_1</t>
  </si>
  <si>
    <t>BUFF_GAP_UNIT2_1</t>
  </si>
  <si>
    <t>BUFFALO GAP WIND 2_2</t>
  </si>
  <si>
    <t>BUFF_GAP_UNIT2_2</t>
  </si>
  <si>
    <t>BUFFALO GAP WIND 3</t>
  </si>
  <si>
    <t>BUFF_GAP_UNIT3</t>
  </si>
  <si>
    <t>BULL CREEK WIND U1</t>
  </si>
  <si>
    <t>BULLCRK_WND1</t>
  </si>
  <si>
    <t>BORDEN</t>
  </si>
  <si>
    <t>BULL CREEK WIND U2</t>
  </si>
  <si>
    <t>BULLCRK_WND2</t>
  </si>
  <si>
    <t>CABEZON WIND (RIO BRAVO I WIND) 1 A</t>
  </si>
  <si>
    <t>CABEZON_WIND1</t>
  </si>
  <si>
    <t>CABEZON WIND (RIO BRAVO I WIND) 1 B</t>
  </si>
  <si>
    <t>CABEZON_WIND2</t>
  </si>
  <si>
    <t>CALLAHAN WIND</t>
  </si>
  <si>
    <t>CALLAHAN_WND1</t>
  </si>
  <si>
    <t>CALLAHAN</t>
  </si>
  <si>
    <t>CAMERON COUNTY WIND</t>
  </si>
  <si>
    <t>CAMWIND_UNIT1</t>
  </si>
  <si>
    <t>CAMP SPRINGS WIND 1</t>
  </si>
  <si>
    <t>CSEC_CSECG1</t>
  </si>
  <si>
    <t>SCURRY</t>
  </si>
  <si>
    <t>CAMP SPRINGS WIND 2</t>
  </si>
  <si>
    <t>CSEC_CSECG2</t>
  </si>
  <si>
    <t>CANADIAN BREAKS WIND</t>
  </si>
  <si>
    <t>CN_BRKS_UNIT_1</t>
  </si>
  <si>
    <t>OLDHAM</t>
  </si>
  <si>
    <t>CAPRICORN RIDGE WIND 1</t>
  </si>
  <si>
    <t>CAPRIDGE_CR1</t>
  </si>
  <si>
    <t>STERLING</t>
  </si>
  <si>
    <t>CAPRICORN RIDGE WIND 2</t>
  </si>
  <si>
    <t>CAPRIDGE_CR2</t>
  </si>
  <si>
    <t>CAPRICORN RIDGE WIND 3</t>
  </si>
  <si>
    <t>CAPRIDGE_CR3</t>
  </si>
  <si>
    <t>CAPRICORN RIDGE WIND 4</t>
  </si>
  <si>
    <t>CAPRIDG4_CR4</t>
  </si>
  <si>
    <t>CEDRO HILL WIND 1</t>
  </si>
  <si>
    <t>CEDROHIL_CHW1</t>
  </si>
  <si>
    <t>CEDRO HILL WIND 2</t>
  </si>
  <si>
    <t>CEDROHIL_CHW2</t>
  </si>
  <si>
    <t>CHALUPA WIND</t>
  </si>
  <si>
    <t>CHALUPA_UNIT1</t>
  </si>
  <si>
    <t>CHAMPION WIND</t>
  </si>
  <si>
    <t>CHAMPION_UNIT1</t>
  </si>
  <si>
    <t>NOLAN</t>
  </si>
  <si>
    <t>CHAPMAN RANCH WIND IA (SANTA CRUZ)</t>
  </si>
  <si>
    <t>SANTACRU_UNIT1</t>
  </si>
  <si>
    <t>CHAPMAN RANCH WIND IB (SANTA CRUZ)</t>
  </si>
  <si>
    <t>SANTACRU_UNIT2</t>
  </si>
  <si>
    <t>COTTON PLAINS WIND</t>
  </si>
  <si>
    <t>COTPLNS_COTTONPL</t>
  </si>
  <si>
    <t>FLOYD</t>
  </si>
  <si>
    <t>CRANELL WIND</t>
  </si>
  <si>
    <t>CRANELL_UNIT1</t>
  </si>
  <si>
    <t>REFUGIO</t>
  </si>
  <si>
    <t>DERMOTT WIND 1_1</t>
  </si>
  <si>
    <t>DERMOTT_UNIT1</t>
  </si>
  <si>
    <t>DERMOTT WIND 1_2</t>
  </si>
  <si>
    <t>DERMOTT_UNIT2</t>
  </si>
  <si>
    <t>PECOS</t>
  </si>
  <si>
    <t>DOUG COLBECK'S CORNER (CONWAY) A</t>
  </si>
  <si>
    <t>GRANDVW1_COLA</t>
  </si>
  <si>
    <t>CARSON</t>
  </si>
  <si>
    <t>DOUG COLBECK'S CORNER (CONWAY) B</t>
  </si>
  <si>
    <t>GRANDVW1_COLB</t>
  </si>
  <si>
    <t>EAST RAYMOND WIND (EL RAYO) U1</t>
  </si>
  <si>
    <t>EL_RAYO_UNIT1</t>
  </si>
  <si>
    <t>EAST RAYMOND WIND (EL RAYO) U2</t>
  </si>
  <si>
    <t>EL_RAYO_UNIT2</t>
  </si>
  <si>
    <t>ELBOW CREEK WIND</t>
  </si>
  <si>
    <t>ELB_ELBCREEK</t>
  </si>
  <si>
    <t>ELECTRA WIND 1</t>
  </si>
  <si>
    <t>DIGBY_UNIT1</t>
  </si>
  <si>
    <t>ELECTRA WIND 2</t>
  </si>
  <si>
    <t>DIGBY_UNIT2</t>
  </si>
  <si>
    <t>ESPIRITU WIND</t>
  </si>
  <si>
    <t>CHALUPA_UNIT2</t>
  </si>
  <si>
    <t>FLAT TOP WIND I</t>
  </si>
  <si>
    <t>FTWIND_UNIT_1</t>
  </si>
  <si>
    <t>MILLS</t>
  </si>
  <si>
    <t>FLUVANNA RENEWABLE 1 A</t>
  </si>
  <si>
    <t>FLUVANNA_UNIT1</t>
  </si>
  <si>
    <t>FLUVANNA RENEWABLE 1 B</t>
  </si>
  <si>
    <t>FLUVANNA_UNIT2</t>
  </si>
  <si>
    <t>FOARD CITY WIND 1 A</t>
  </si>
  <si>
    <t>FOARDCTY_UNIT1</t>
  </si>
  <si>
    <t>FOARD</t>
  </si>
  <si>
    <t>FOARD CITY WIND 1 B</t>
  </si>
  <si>
    <t>FOARDCTY_UNIT2</t>
  </si>
  <si>
    <t>FOREST CREEK WIND</t>
  </si>
  <si>
    <t>MCDLD_FCW1</t>
  </si>
  <si>
    <t>GLASSCOCK</t>
  </si>
  <si>
    <t>GOAT WIND</t>
  </si>
  <si>
    <t>GOAT_GOATWIND</t>
  </si>
  <si>
    <t>GOAT WIND 2</t>
  </si>
  <si>
    <t>GOAT_GOATWIN2</t>
  </si>
  <si>
    <t>GOLDTHWAITE WIND 1</t>
  </si>
  <si>
    <t>GWEC_GWEC_G1</t>
  </si>
  <si>
    <t>GOPHER CREEK WIND 1</t>
  </si>
  <si>
    <t>GOPHER_UNIT1</t>
  </si>
  <si>
    <t>GOPHER CREEK WIND 2</t>
  </si>
  <si>
    <t>GOPHER_UNIT2</t>
  </si>
  <si>
    <t>GRANDVIEW WIND 1 (CONWAY) GV1A</t>
  </si>
  <si>
    <t>GRANDVW1_GV1A</t>
  </si>
  <si>
    <t>GRANDVIEW WIND 1 (CONWAY) GV1B</t>
  </si>
  <si>
    <t>GRANDVW1_GV1B</t>
  </si>
  <si>
    <t>GREEN MOUNTAIN WIND (BRAZOS) U1</t>
  </si>
  <si>
    <t>BRAZ_WND_WND1</t>
  </si>
  <si>
    <t>GREEN MOUNTAIN WIND (BRAZOS) U2</t>
  </si>
  <si>
    <t>BRAZ_WND_WND2</t>
  </si>
  <si>
    <t>GREEN PASTURES WIND I</t>
  </si>
  <si>
    <t>GPASTURE_WIND_I</t>
  </si>
  <si>
    <t>BAYLOR</t>
  </si>
  <si>
    <t>GRIFFIN TRAIL WIND U1</t>
  </si>
  <si>
    <t>GRIF_TRL_UNIT1</t>
  </si>
  <si>
    <t>KNOX</t>
  </si>
  <si>
    <t>GRIFFIN TRAIL WIND U2</t>
  </si>
  <si>
    <t>GRIF_TRL_UNIT2</t>
  </si>
  <si>
    <t>GULF WIND I</t>
  </si>
  <si>
    <t>TGW_T1</t>
  </si>
  <si>
    <t>GULF WIND II</t>
  </si>
  <si>
    <t>TGW_T2</t>
  </si>
  <si>
    <t>GUNSIGHT MOUNTAIN WIND</t>
  </si>
  <si>
    <t>GUNMTN_G1</t>
  </si>
  <si>
    <t>HACKBERRY WIND</t>
  </si>
  <si>
    <t>HWF_HWFG1</t>
  </si>
  <si>
    <t>SHACKELFORD</t>
  </si>
  <si>
    <t>HEREFORD WIND G</t>
  </si>
  <si>
    <t>HRFDWIND_WIND_G</t>
  </si>
  <si>
    <t>DEAF SMITH</t>
  </si>
  <si>
    <t>HEREFORD WIND V</t>
  </si>
  <si>
    <t>HRFDWIND_WIND_V</t>
  </si>
  <si>
    <t>HICKMAN (SANTA RITA WIND) 1</t>
  </si>
  <si>
    <t>HICKMAN_G1</t>
  </si>
  <si>
    <t>REAGAN</t>
  </si>
  <si>
    <t>HICKMAN (SANTA RITA WIND) 2</t>
  </si>
  <si>
    <t>HICKMAN_G2</t>
  </si>
  <si>
    <t>HIDALGO &amp; STARR WIND 11</t>
  </si>
  <si>
    <t>MIRASOLE_MIR11</t>
  </si>
  <si>
    <t>HIDALGO &amp; STARR WIND 12</t>
  </si>
  <si>
    <t>MIRASOLE_MIR12</t>
  </si>
  <si>
    <t>HIDALGO &amp; STARR WIND 21</t>
  </si>
  <si>
    <t>MIRASOLE_MIR21</t>
  </si>
  <si>
    <t>HIDALGO II WIND</t>
  </si>
  <si>
    <t>MIRASOLE_MIR13</t>
  </si>
  <si>
    <t>HIGH LONESOME W 1A</t>
  </si>
  <si>
    <t>HI_LONE_WGR1A</t>
  </si>
  <si>
    <t>CROCKETT</t>
  </si>
  <si>
    <t>HIGH LONESOME W 1B</t>
  </si>
  <si>
    <t>HI_LONE_WGR1B</t>
  </si>
  <si>
    <t>HIGH LONESOME W 1C</t>
  </si>
  <si>
    <t>HI_LONE_WGR1C</t>
  </si>
  <si>
    <t>HIGH LONESOME W 2</t>
  </si>
  <si>
    <t>HI_LONE_WGR2</t>
  </si>
  <si>
    <t>HIGH LONESOME W 2A</t>
  </si>
  <si>
    <t>HI_LONE_WGR2A</t>
  </si>
  <si>
    <t>HIGH LONESOME W 3</t>
  </si>
  <si>
    <t>HI_LONE_WGR3</t>
  </si>
  <si>
    <t>HIGH LONESOME W 4</t>
  </si>
  <si>
    <t>HI_LONE_WGR4</t>
  </si>
  <si>
    <t>HORSE CREEK WIND 1</t>
  </si>
  <si>
    <t>HORSECRK_UNIT1</t>
  </si>
  <si>
    <t>HASKELL</t>
  </si>
  <si>
    <t>HORSE CREEK WIND 2</t>
  </si>
  <si>
    <t>HORSECRK_UNIT2</t>
  </si>
  <si>
    <t>HORSE HOLLOW WIND 1</t>
  </si>
  <si>
    <t>H_HOLLOW_WND1</t>
  </si>
  <si>
    <t>HORSE HOLLOW WIND 2</t>
  </si>
  <si>
    <t>HHOLLOW2_WIND1</t>
  </si>
  <si>
    <t>HORSE HOLLOW WIND 3</t>
  </si>
  <si>
    <t>HHOLLOW3_WND_1</t>
  </si>
  <si>
    <t>HORSE HOLLOW WIND 4</t>
  </si>
  <si>
    <t>HHOLLOW4_WND1</t>
  </si>
  <si>
    <t>INADALE WIND 1</t>
  </si>
  <si>
    <t>INDL_INADALE1</t>
  </si>
  <si>
    <t>INADALE WIND 2</t>
  </si>
  <si>
    <t>INDL_INADALE2</t>
  </si>
  <si>
    <t>INDIAN MESA WIND</t>
  </si>
  <si>
    <t>INDNNWP_INDNNWP2</t>
  </si>
  <si>
    <t>JAVELINA I WIND 18</t>
  </si>
  <si>
    <t>BORDAS_JAVEL18</t>
  </si>
  <si>
    <t>JAVELINA I WIND 20</t>
  </si>
  <si>
    <t>BORDAS_JAVEL20</t>
  </si>
  <si>
    <t>JAVELINA II WIND 1</t>
  </si>
  <si>
    <t>BORDAS2_JAVEL2_A</t>
  </si>
  <si>
    <t>JAVELINA II WIND 2</t>
  </si>
  <si>
    <t>BORDAS2_JAVEL2_B</t>
  </si>
  <si>
    <t>JAVELINA II WIND 3</t>
  </si>
  <si>
    <t>BORDAS2_JAVEL2_C</t>
  </si>
  <si>
    <t>JUMBO ROAD WIND 1</t>
  </si>
  <si>
    <t>HRFDWIND_JRDWIND1</t>
  </si>
  <si>
    <t>JUMBO ROAD WIND 2</t>
  </si>
  <si>
    <t>HRFDWIND_JRDWIND2</t>
  </si>
  <si>
    <t>KARANKAWA WIND 1A</t>
  </si>
  <si>
    <t>KARAKAW1_UNIT1</t>
  </si>
  <si>
    <t>SAN PATRICIO</t>
  </si>
  <si>
    <t>KARANKAWA WIND 1B</t>
  </si>
  <si>
    <t>KARAKAW1_UNIT2</t>
  </si>
  <si>
    <t>KARANKAWA WIND 2</t>
  </si>
  <si>
    <t>KARAKAW2_UNIT3</t>
  </si>
  <si>
    <t>KEECHI WIND</t>
  </si>
  <si>
    <t>KEECHI_U1</t>
  </si>
  <si>
    <t>UPTON</t>
  </si>
  <si>
    <t>LANGFORD WIND POWER</t>
  </si>
  <si>
    <t>LGD_LANGFORD</t>
  </si>
  <si>
    <t>TOM GREEN</t>
  </si>
  <si>
    <t>LOCKETT WIND FARM</t>
  </si>
  <si>
    <t>LOCKETT_UNIT1</t>
  </si>
  <si>
    <t>LOGANS GAP WIND I U1</t>
  </si>
  <si>
    <t>LGW_UNIT1</t>
  </si>
  <si>
    <t>COMANCHE</t>
  </si>
  <si>
    <t>LOGANS GAP WIND I U2</t>
  </si>
  <si>
    <t>LGW_UNIT2</t>
  </si>
  <si>
    <t>LONE STAR WIND 1 (MESQUITE)</t>
  </si>
  <si>
    <t>LNCRK_G83</t>
  </si>
  <si>
    <t>LONE STAR WIND 2 (POST OAK) U1</t>
  </si>
  <si>
    <t>LNCRK2_G871</t>
  </si>
  <si>
    <t>LONE STAR WIND 2 (POST OAK) U2</t>
  </si>
  <si>
    <t>LNCRK2_G872</t>
  </si>
  <si>
    <t>LONGHORN WIND NORTH U1</t>
  </si>
  <si>
    <t>LHORN_N_UNIT1</t>
  </si>
  <si>
    <t>LONGHORN WIND NORTH U2</t>
  </si>
  <si>
    <t>LHORN_N_UNIT2</t>
  </si>
  <si>
    <t>LORAINE WINDPARK I</t>
  </si>
  <si>
    <t>LONEWOLF_G1</t>
  </si>
  <si>
    <t>LORAINE WINDPARK II</t>
  </si>
  <si>
    <t>LONEWOLF_G2</t>
  </si>
  <si>
    <t>LORAINE WINDPARK III</t>
  </si>
  <si>
    <t>LONEWOLF_G3</t>
  </si>
  <si>
    <t>LORAINE WINDPARK IV</t>
  </si>
  <si>
    <t>LONEWOLF_G4</t>
  </si>
  <si>
    <t>LOS VIENTOS III WIND</t>
  </si>
  <si>
    <t>LV3_UNIT_1</t>
  </si>
  <si>
    <t>LOS VIENTOS IV WIND</t>
  </si>
  <si>
    <t>LV4_UNIT_1</t>
  </si>
  <si>
    <t>LOS VIENTOS V WIND</t>
  </si>
  <si>
    <t>LV5_UNIT_1</t>
  </si>
  <si>
    <t>LOS VIENTOS WIND I</t>
  </si>
  <si>
    <t>LV1_LV1A</t>
  </si>
  <si>
    <t>LOS VIENTOS WIND II</t>
  </si>
  <si>
    <t>LV2_LV2</t>
  </si>
  <si>
    <t>MAGIC VALLEY WIND (REDFISH) 1A</t>
  </si>
  <si>
    <t>REDFISH_MV1A</t>
  </si>
  <si>
    <t>MAGIC VALLEY WIND (REDFISH) 1B</t>
  </si>
  <si>
    <t>REDFISH_MV1B</t>
  </si>
  <si>
    <t>MARIAH DEL NORTE 1</t>
  </si>
  <si>
    <t>MARIAH_NORTE1</t>
  </si>
  <si>
    <t>PARMER</t>
  </si>
  <si>
    <t>MARIAH DEL NORTE 2</t>
  </si>
  <si>
    <t>MARIAH_NORTE2</t>
  </si>
  <si>
    <t>MCADOO WIND</t>
  </si>
  <si>
    <t>MWEC_G1</t>
  </si>
  <si>
    <t>DICKENS</t>
  </si>
  <si>
    <t>MESQUITE CREEK WIND 1</t>
  </si>
  <si>
    <t>MESQCRK_WND1</t>
  </si>
  <si>
    <t>DAWSON</t>
  </si>
  <si>
    <t>MESQUITE CREEK WIND 2</t>
  </si>
  <si>
    <t>MESQCRK_WND2</t>
  </si>
  <si>
    <t>MIAMI WIND G1</t>
  </si>
  <si>
    <t>MIAM1_G1</t>
  </si>
  <si>
    <t>GRAY</t>
  </si>
  <si>
    <t>MIAMI WIND G2</t>
  </si>
  <si>
    <t>MIAM1_G2</t>
  </si>
  <si>
    <t>MIDWAY WIND</t>
  </si>
  <si>
    <t>MIDWIND_UNIT1</t>
  </si>
  <si>
    <t>NIELS BOHR WIND A (BEARKAT WIND A)</t>
  </si>
  <si>
    <t>NBOHR_UNIT1</t>
  </si>
  <si>
    <t>NOTREES WIND 1</t>
  </si>
  <si>
    <t>NWF_NWF1</t>
  </si>
  <si>
    <t>WINKLER</t>
  </si>
  <si>
    <t>NOTREES WIND 2</t>
  </si>
  <si>
    <t>NWF_NWF2</t>
  </si>
  <si>
    <t>OCOTILLO WIND</t>
  </si>
  <si>
    <t>OWF_OWF</t>
  </si>
  <si>
    <t>OLD SETTLER WIND</t>
  </si>
  <si>
    <t>COTPLNS_OLDSETLR</t>
  </si>
  <si>
    <t>OVEJA WIND U1</t>
  </si>
  <si>
    <t>OVEJA_G1</t>
  </si>
  <si>
    <t>IRION</t>
  </si>
  <si>
    <t>OVEJA WIND U2</t>
  </si>
  <si>
    <t>OVEJA_G2</t>
  </si>
  <si>
    <t>PALMAS ALTAS WIND</t>
  </si>
  <si>
    <t>PALMWIND_UNIT1</t>
  </si>
  <si>
    <t>PANHANDLE WIND 1 U1</t>
  </si>
  <si>
    <t>PH1_UNIT1</t>
  </si>
  <si>
    <t>PANHANDLE WIND 1 U2</t>
  </si>
  <si>
    <t>PH1_UNIT2</t>
  </si>
  <si>
    <t>PANHANDLE WIND 2 U1</t>
  </si>
  <si>
    <t>PH2_UNIT1</t>
  </si>
  <si>
    <t>PANHANDLE WIND 2 U2</t>
  </si>
  <si>
    <t>PH2_UNIT2</t>
  </si>
  <si>
    <t>PANTHER CREEK WIND 1</t>
  </si>
  <si>
    <t>PC_NORTH_PANTHER1</t>
  </si>
  <si>
    <t>PANTHER CREEK WIND 2</t>
  </si>
  <si>
    <t>PC_SOUTH_PANTHER2</t>
  </si>
  <si>
    <t>PANTHER CREEK WIND 3 A</t>
  </si>
  <si>
    <t>PC_SOUTH_PANTH31</t>
  </si>
  <si>
    <t>PANTHER CREEK WIND 3 B</t>
  </si>
  <si>
    <t>PC_SOUTH_PANTH32</t>
  </si>
  <si>
    <t>PAPALOTE CREEK WIND</t>
  </si>
  <si>
    <t>PAP1_PAP1</t>
  </si>
  <si>
    <t>PAPALOTE CREEK WIND II</t>
  </si>
  <si>
    <t>COTTON_PAP2</t>
  </si>
  <si>
    <t>PECOS WIND 1 (WOODWARD)</t>
  </si>
  <si>
    <t>WOODWRD1_WOODWRD1</t>
  </si>
  <si>
    <t>PECOS WIND 2 (WOODWARD)</t>
  </si>
  <si>
    <t>WOODWRD2_WOODWRD2</t>
  </si>
  <si>
    <t>PENASCAL WIND 1</t>
  </si>
  <si>
    <t>PENA_UNIT1</t>
  </si>
  <si>
    <t>PENASCAL WIND 2</t>
  </si>
  <si>
    <t>PENA_UNIT2</t>
  </si>
  <si>
    <t>PENASCAL WIND 3</t>
  </si>
  <si>
    <t>PENA3_UNIT3</t>
  </si>
  <si>
    <t>PEYTON CREEK WIND</t>
  </si>
  <si>
    <t>PEY_UNIT1</t>
  </si>
  <si>
    <t>PYRON WIND 1</t>
  </si>
  <si>
    <t>PYR_PYRON1</t>
  </si>
  <si>
    <t>PYRON WIND 2</t>
  </si>
  <si>
    <t>PYR_PYRON2</t>
  </si>
  <si>
    <t>RANCHERO WIND</t>
  </si>
  <si>
    <t>RANCHERO_UNIT1</t>
  </si>
  <si>
    <t>RANCHERO_UNIT2</t>
  </si>
  <si>
    <t>RED CANYON WIND</t>
  </si>
  <si>
    <t>RDCANYON_RDCNY1</t>
  </si>
  <si>
    <t>ROCK SPRINGS VAL VERDE WIND (FERMI) 1</t>
  </si>
  <si>
    <t>FERMI_WIND1</t>
  </si>
  <si>
    <t>ROCK SPRINGS VAL VERDE WIND (FERMI) 2</t>
  </si>
  <si>
    <t>FERMI_WIND2</t>
  </si>
  <si>
    <t>ROSCOE WIND</t>
  </si>
  <si>
    <t>TKWSW1_ROSCOE</t>
  </si>
  <si>
    <t>ROSCOE WIND 2A</t>
  </si>
  <si>
    <t>TKWSW1_ROSCOE2A</t>
  </si>
  <si>
    <t>ROUTE 66 WIND</t>
  </si>
  <si>
    <t>ROUTE_66_WIND1</t>
  </si>
  <si>
    <t>RTS 2 WIND (HEART OF TEXAS WIND) U1</t>
  </si>
  <si>
    <t>RTS2_U1</t>
  </si>
  <si>
    <t>MCCULLOCH</t>
  </si>
  <si>
    <t>RTS 2 WIND (HEART OF TEXAS WIND) U2</t>
  </si>
  <si>
    <t>RTS2_U2</t>
  </si>
  <si>
    <t>RTS WIND</t>
  </si>
  <si>
    <t>RTS_U1</t>
  </si>
  <si>
    <t>SALT FORK 1 WIND U1</t>
  </si>
  <si>
    <t>SALTFORK_UNIT1</t>
  </si>
  <si>
    <t>DONLEY</t>
  </si>
  <si>
    <t>SALT FORK 1 WIND U2</t>
  </si>
  <si>
    <t>SALTFORK_UNIT2</t>
  </si>
  <si>
    <t>SAN ROMAN WIND</t>
  </si>
  <si>
    <t>SANROMAN_WIND_1</t>
  </si>
  <si>
    <t>SENATE WIND</t>
  </si>
  <si>
    <t>SENATEWD_UNIT1</t>
  </si>
  <si>
    <t>SENDERO WIND ENERGY</t>
  </si>
  <si>
    <t>EXGNSND_WIND_1</t>
  </si>
  <si>
    <t>JIM HOGG</t>
  </si>
  <si>
    <t>SEYMOUR HILLS WIND (S_HILLS WIND)</t>
  </si>
  <si>
    <t>S_HILLS_UNIT1</t>
  </si>
  <si>
    <t>SHAFFER (PATRIOT WIND/PETRONILLA)</t>
  </si>
  <si>
    <t>SHAFFER_UNIT1</t>
  </si>
  <si>
    <t>SHANNON WIND</t>
  </si>
  <si>
    <t>SHANNONW_UNIT_1</t>
  </si>
  <si>
    <t>CLAY</t>
  </si>
  <si>
    <t>SHERBINO 2 WIND</t>
  </si>
  <si>
    <t>KEO_SHRBINO2</t>
  </si>
  <si>
    <t>SILVER STAR WIND</t>
  </si>
  <si>
    <t>FLTCK_SSI</t>
  </si>
  <si>
    <t>SOUTH PLAINS WIND 1 U1</t>
  </si>
  <si>
    <t>SPLAIN1_WIND1</t>
  </si>
  <si>
    <t>SOUTH PLAINS WIND 1 U2</t>
  </si>
  <si>
    <t>SPLAIN1_WIND2</t>
  </si>
  <si>
    <t>SOUTH PLAINS WIND 2 U1</t>
  </si>
  <si>
    <t>SPLAIN2_WIND21</t>
  </si>
  <si>
    <t>SOUTH PLAINS WIND 2 U2</t>
  </si>
  <si>
    <t>SPLAIN2_WIND22</t>
  </si>
  <si>
    <t>SOUTH TRENT WIND</t>
  </si>
  <si>
    <t>STWF_T1</t>
  </si>
  <si>
    <t>SPINNING SPUR WIND TWO A</t>
  </si>
  <si>
    <t>SSPURTWO_WIND_1</t>
  </si>
  <si>
    <t>SPINNING SPUR WIND TWO B</t>
  </si>
  <si>
    <t>SSPURTWO_SS3WIND2</t>
  </si>
  <si>
    <t>SPINNING SPUR WIND TWO C</t>
  </si>
  <si>
    <t>SSPURTWO_SS3WIND1</t>
  </si>
  <si>
    <t>STANTON WIND ENERGY</t>
  </si>
  <si>
    <t>SWEC_G1</t>
  </si>
  <si>
    <t>MARTIN</t>
  </si>
  <si>
    <t>STELLA WIND</t>
  </si>
  <si>
    <t>STELLA_UNIT1</t>
  </si>
  <si>
    <t>STEPHENS RANCH WIND 1</t>
  </si>
  <si>
    <t>SRWE1_UNIT1</t>
  </si>
  <si>
    <t>STEPHENS RANCH WIND 2</t>
  </si>
  <si>
    <t>SRWE1_SRWE2</t>
  </si>
  <si>
    <t>SWEETWATER WIND 1</t>
  </si>
  <si>
    <t>SWEETWND_WND1</t>
  </si>
  <si>
    <t>SWEETWATER WIND 2A</t>
  </si>
  <si>
    <t>SWEETWN2_WND24</t>
  </si>
  <si>
    <t>SWEETWATER WIND 2B</t>
  </si>
  <si>
    <t>SWEETWN2_WND2</t>
  </si>
  <si>
    <t>SWEETWATER WIND 3A</t>
  </si>
  <si>
    <t>SWEETWN3_WND3A</t>
  </si>
  <si>
    <t>SWEETWATER WIND 3B</t>
  </si>
  <si>
    <t>SWEETWN3_WND3B</t>
  </si>
  <si>
    <t>SWEETWATER WIND 4-4A</t>
  </si>
  <si>
    <t>SWEETWN4_WND4A</t>
  </si>
  <si>
    <t>SWEETWATER WIND 4-4B</t>
  </si>
  <si>
    <t>SWEETWN4_WND4B</t>
  </si>
  <si>
    <t>SWEETWATER WIND 4-5</t>
  </si>
  <si>
    <t>SWEETWN5_WND5</t>
  </si>
  <si>
    <t>TAHOKA WIND 1</t>
  </si>
  <si>
    <t>TAHOKA_UNIT_1</t>
  </si>
  <si>
    <t>LYNN</t>
  </si>
  <si>
    <t>TAHOKA WIND 2</t>
  </si>
  <si>
    <t>TAHOKA_UNIT_2</t>
  </si>
  <si>
    <t>TEXAS BIG SPRING WIND A</t>
  </si>
  <si>
    <t>SGMTN_SIGNALMT</t>
  </si>
  <si>
    <t>TEXAS BIG SPRING WIND B</t>
  </si>
  <si>
    <t>SGMTN_SIGNALM2</t>
  </si>
  <si>
    <t>TORRECILLAS WIND 1</t>
  </si>
  <si>
    <t>TORR_UNIT1_25</t>
  </si>
  <si>
    <t>TORRECILLAS WIND 2</t>
  </si>
  <si>
    <t>TORR_UNIT2_23</t>
  </si>
  <si>
    <t>TORRECILLAS WIND 3</t>
  </si>
  <si>
    <t>TORR_UNIT2_25</t>
  </si>
  <si>
    <t>TRENT WIND 1 A</t>
  </si>
  <si>
    <t>TRENT_TRENT</t>
  </si>
  <si>
    <t>TRENT WIND 1 B</t>
  </si>
  <si>
    <t>TRENT_UNIT_1B</t>
  </si>
  <si>
    <t>TRENT WIND 2</t>
  </si>
  <si>
    <t>TRENT_UNIT_2</t>
  </si>
  <si>
    <t>TRENT WIND 3 A</t>
  </si>
  <si>
    <t>TRENT_UNIT_3A</t>
  </si>
  <si>
    <t>TRENT WIND 3 B</t>
  </si>
  <si>
    <t>TRENT_UNIT_3B</t>
  </si>
  <si>
    <t>TRINITY HILLS WIND 1</t>
  </si>
  <si>
    <t>TRINITY_TH1_BUS1</t>
  </si>
  <si>
    <t>TRINITY HILLS WIND 2</t>
  </si>
  <si>
    <t>TRINITY_TH1_BUS2</t>
  </si>
  <si>
    <t>TSTC WEST TEXAS WIND</t>
  </si>
  <si>
    <t>DG_ROSC2_1UNIT</t>
  </si>
  <si>
    <t>TURKEY TRACK WIND</t>
  </si>
  <si>
    <t>TTWEC_G1</t>
  </si>
  <si>
    <t>TYLER BLUFF WIND</t>
  </si>
  <si>
    <t>TYLRWIND_UNIT1</t>
  </si>
  <si>
    <t>COOKE</t>
  </si>
  <si>
    <t>VENADO WIND U1</t>
  </si>
  <si>
    <t>VENADO_UNIT1</t>
  </si>
  <si>
    <t>ZAPATA</t>
  </si>
  <si>
    <t>VENADO WIND U2</t>
  </si>
  <si>
    <t>VENADO_UNIT2</t>
  </si>
  <si>
    <t>VERA WIND 1</t>
  </si>
  <si>
    <t>VERAWIND_UNIT1</t>
  </si>
  <si>
    <t>VERA WIND 2</t>
  </si>
  <si>
    <t>VERAWIND_UNIT2</t>
  </si>
  <si>
    <t>VERA WIND 3</t>
  </si>
  <si>
    <t>VERAWIND_UNIT3</t>
  </si>
  <si>
    <t>VERA WIND 4</t>
  </si>
  <si>
    <t>VERAWIND_UNIT4</t>
  </si>
  <si>
    <t>VERA WIND 5</t>
  </si>
  <si>
    <t>VERAWIND_UNIT5</t>
  </si>
  <si>
    <t>VERTIGO WIND (FORMERLY GREEN PASTURES WIND 2)</t>
  </si>
  <si>
    <t>VERTIGO_WIND_I</t>
  </si>
  <si>
    <t>WAKE WIND 1</t>
  </si>
  <si>
    <t>WAKEWE_G1</t>
  </si>
  <si>
    <t>WAKE WIND 2</t>
  </si>
  <si>
    <t>WAKEWE_G2</t>
  </si>
  <si>
    <t>WEST RAYMOND (EL TRUENO) WIND U1</t>
  </si>
  <si>
    <t>TRUENO_UNIT1</t>
  </si>
  <si>
    <t>WEST RAYMOND (EL TRUENO) WIND U2</t>
  </si>
  <si>
    <t>TRUENO_UNIT2</t>
  </si>
  <si>
    <t>WHIRLWIND ENERGY</t>
  </si>
  <si>
    <t>WEC_WECG1</t>
  </si>
  <si>
    <t>WHITETAIL WIND</t>
  </si>
  <si>
    <t>EXGNWTL_WIND_1</t>
  </si>
  <si>
    <t>WILLOW SPRINGS WIND A</t>
  </si>
  <si>
    <t>SALVTION_UNIT1</t>
  </si>
  <si>
    <t>WILLOW SPRINGS WIND B</t>
  </si>
  <si>
    <t>SALVTION_UNIT2</t>
  </si>
  <si>
    <t>WILSON RANCH (INFINITY LIVE OAK WIND)</t>
  </si>
  <si>
    <t>WL_RANCH_UNIT1</t>
  </si>
  <si>
    <t>SCHLEICHER</t>
  </si>
  <si>
    <t>WINDTHORST 2 WIND</t>
  </si>
  <si>
    <t>WNDTHST2_UNIT1</t>
  </si>
  <si>
    <t>WKN MOZART WIND</t>
  </si>
  <si>
    <t>MOZART_WIND_1</t>
  </si>
  <si>
    <t>KENT</t>
  </si>
  <si>
    <t>WOLF RIDGE WIND</t>
  </si>
  <si>
    <t>WHTTAIL_WR1</t>
  </si>
  <si>
    <t>Operational Capacity Total (Wind)</t>
  </si>
  <si>
    <t>Operational Wind Capacity Sub-total (Coastal Counties)</t>
  </si>
  <si>
    <t>WIND_OPERATIONAL_C</t>
  </si>
  <si>
    <t>Wind Peak Average Capacity Percentage (Coastal)</t>
  </si>
  <si>
    <t>WIND_PEAK_PCT_C</t>
  </si>
  <si>
    <t>%</t>
  </si>
  <si>
    <t>Operational Wind Capacity Sub-total (Panhandle Counties)</t>
  </si>
  <si>
    <t>WIND_OPERATIONAL_P</t>
  </si>
  <si>
    <t>Wind Peak Average Capacity Percentage (Panhandle)</t>
  </si>
  <si>
    <t>WIND_PEAK_PCT_P</t>
  </si>
  <si>
    <t>Operational Wind Capacity Sub-total (Other Counties)</t>
  </si>
  <si>
    <t>WIND_OPERATIONAL_O</t>
  </si>
  <si>
    <t>Wind Peak Average Capacity Percentage (Other)</t>
  </si>
  <si>
    <t>WIND_PEAK_PCT_O</t>
  </si>
  <si>
    <t>Operational Resources (Wind) - Synchronized but not Approved for Commercial Operations</t>
  </si>
  <si>
    <t>APOGEE WIND U1</t>
  </si>
  <si>
    <t>APOGEE_UNIT1</t>
  </si>
  <si>
    <t>THROCKMORTON</t>
  </si>
  <si>
    <t>APOGEE WIND U2</t>
  </si>
  <si>
    <t>APOGEE_UNIT2</t>
  </si>
  <si>
    <t>APOGEE WIND U3</t>
  </si>
  <si>
    <t>APOGEE_UNIT3</t>
  </si>
  <si>
    <t>APOGEE WIND U4</t>
  </si>
  <si>
    <t>APOGEE_UNIT4</t>
  </si>
  <si>
    <t>APOGEE WIND U5</t>
  </si>
  <si>
    <t>APOGEE_UNIT5</t>
  </si>
  <si>
    <t>APOGEE WIND U6</t>
  </si>
  <si>
    <t>APOGEE_UNIT6</t>
  </si>
  <si>
    <t>APOGEE WIND U7</t>
  </si>
  <si>
    <t>APOGEE_UNIT7</t>
  </si>
  <si>
    <t>AQUILLA LAKE WIND U1</t>
  </si>
  <si>
    <t>AQUILLA_U1_23</t>
  </si>
  <si>
    <t>HILL</t>
  </si>
  <si>
    <t>AQUILLA LAKE WIND U2</t>
  </si>
  <si>
    <t>AQUILLA_U1_28</t>
  </si>
  <si>
    <t>AQUILLA_U2_23</t>
  </si>
  <si>
    <t>AQUILLA LAKE 2 WIND U2</t>
  </si>
  <si>
    <t>AQUILLA_U2_28</t>
  </si>
  <si>
    <t>BAIRD NORTH WIND U1</t>
  </si>
  <si>
    <t>BAIRDWND_UNIT1</t>
  </si>
  <si>
    <t>BAIRD NORTH WIND U2</t>
  </si>
  <si>
    <t>BAIRDWND_UNIT2</t>
  </si>
  <si>
    <t>CACTUS FLATS WIND U1</t>
  </si>
  <si>
    <t>CFLATS_U1</t>
  </si>
  <si>
    <t>CONCHO</t>
  </si>
  <si>
    <t>COYOTE WIND U1</t>
  </si>
  <si>
    <t>COYOTE_W_UNIT1</t>
  </si>
  <si>
    <t>COYOTE WIND U2</t>
  </si>
  <si>
    <t>COYOTE_W_UNIT2</t>
  </si>
  <si>
    <t>COYOTE WIND U3</t>
  </si>
  <si>
    <t>COYOTE_W_UNIT3</t>
  </si>
  <si>
    <t>HARALD (BEARKAT WIND B)</t>
  </si>
  <si>
    <t>HARALD_UNIT1</t>
  </si>
  <si>
    <t>LAS MAJADAS WIND U1</t>
  </si>
  <si>
    <t>LMAJADAS_UNIT1</t>
  </si>
  <si>
    <t>LAS MAJADAS WIND U2</t>
  </si>
  <si>
    <t>LMAJADAS_UNIT2</t>
  </si>
  <si>
    <t>LAS MAJADAS WIND U3</t>
  </si>
  <si>
    <t>LMAJADAS_UNIT3</t>
  </si>
  <si>
    <t>EL ALGODON ALTO W U1</t>
  </si>
  <si>
    <t>ALGODON_UNIT1</t>
  </si>
  <si>
    <t>EL ALGODON ALTO W U2</t>
  </si>
  <si>
    <t>ALGODON_UNIT2</t>
  </si>
  <si>
    <t>MARYNEAL WINDPOWER</t>
  </si>
  <si>
    <t>MARYNEAL_UNIT1</t>
  </si>
  <si>
    <t>MAVERICK CREEK WIND WEST U1</t>
  </si>
  <si>
    <t>MAVCRK_W_UNIT1</t>
  </si>
  <si>
    <t>MAVERICK CREEK WIND WEST U2</t>
  </si>
  <si>
    <t>MAVCRK_W_UNIT2</t>
  </si>
  <si>
    <t>MAVERICK CREEK WIND WEST U3</t>
  </si>
  <si>
    <t>MAVCRK_W_UNIT3</t>
  </si>
  <si>
    <t>MAVERICK CREEK WIND WEST U4</t>
  </si>
  <si>
    <t>MAVCRK_W_UNIT4</t>
  </si>
  <si>
    <t>MAVERICK CREEK WIND EAST U1</t>
  </si>
  <si>
    <t>MAVCRK_E_UNIT5</t>
  </si>
  <si>
    <t>MAVERICK CREEK WIND EAST U2</t>
  </si>
  <si>
    <t>MAVCRK_E_UNIT6</t>
  </si>
  <si>
    <t>MAVERICK CREEK WIND EAST U3</t>
  </si>
  <si>
    <t>MAVCRK_E_UNIT7</t>
  </si>
  <si>
    <t>MAVERICK CREEK WIND EAST U4</t>
  </si>
  <si>
    <t>MAVCRK_E_UNIT8</t>
  </si>
  <si>
    <t>MAVERICK CREEK WIND EAST U5</t>
  </si>
  <si>
    <t>MAVCRK_E_UNIT9</t>
  </si>
  <si>
    <t>MESTENO WIND</t>
  </si>
  <si>
    <t>MESTENO_UNIT_1</t>
  </si>
  <si>
    <t>PRAIRIE HILL WIND U1</t>
  </si>
  <si>
    <t>PHILLWND_UNIT1</t>
  </si>
  <si>
    <t>PRAIRIE HILL WIND U2</t>
  </si>
  <si>
    <t>PHILLWND_UNIT2</t>
  </si>
  <si>
    <t>PRIDDY WIND U1</t>
  </si>
  <si>
    <t>PRIDDY_UNIT1</t>
  </si>
  <si>
    <t>PRIDDY WIND U2</t>
  </si>
  <si>
    <t>PRIDDY_UNIT2</t>
  </si>
  <si>
    <t>RELOJ DEL SOL WIND U1</t>
  </si>
  <si>
    <t>RELOJ_UNIT1</t>
  </si>
  <si>
    <t>RELOJ DEL SOL WIND U2</t>
  </si>
  <si>
    <t>RELOJ_UNIT2</t>
  </si>
  <si>
    <t>RELOJ DEL SOL WIND U3</t>
  </si>
  <si>
    <t>RELOJ_UNIT3</t>
  </si>
  <si>
    <t>RELOJ DEL SOL WIND U4</t>
  </si>
  <si>
    <t>RELOJ_UNIT4</t>
  </si>
  <si>
    <t>SAGE DRAW WIND U1</t>
  </si>
  <si>
    <t>SAGEDRAW_UNIT1</t>
  </si>
  <si>
    <t>SAGE DRAW WIND U2</t>
  </si>
  <si>
    <t>SAGEDRAW_UNIT2</t>
  </si>
  <si>
    <t>TG EAST WIND U1</t>
  </si>
  <si>
    <t>TRUSGILL_UNIT1</t>
  </si>
  <si>
    <t>TG EAST WIND U2</t>
  </si>
  <si>
    <t>TRUSGILL_UNIT2</t>
  </si>
  <si>
    <t>TG EAST WIND U3</t>
  </si>
  <si>
    <t>TRUSGILL_UNIT3</t>
  </si>
  <si>
    <t>TG EAST WIND U4</t>
  </si>
  <si>
    <t>TRUSGILL_UNIT4</t>
  </si>
  <si>
    <t>WHITE MESA WIND U1</t>
  </si>
  <si>
    <t>WHMESA_UNIT1</t>
  </si>
  <si>
    <t>WHMESA_UNIT2_23</t>
  </si>
  <si>
    <t>WHITE MESA 2 WIND U2</t>
  </si>
  <si>
    <t>WHMESA_UNIT2_28</t>
  </si>
  <si>
    <t>WHITE MESA 2 WIND U3</t>
  </si>
  <si>
    <t>WHMESA_UNIT3_23</t>
  </si>
  <si>
    <t>WHITE MESA 2 WIND U4</t>
  </si>
  <si>
    <t>WHMESA_UNIT3_28</t>
  </si>
  <si>
    <t>WHITEHORSE WIND U1</t>
  </si>
  <si>
    <t>WH_WIND_UNIT1</t>
  </si>
  <si>
    <t>WHITEHORSE WIND U2</t>
  </si>
  <si>
    <t>WH_WIND_UNIT2</t>
  </si>
  <si>
    <t>WILDWIND_UNIT1</t>
  </si>
  <si>
    <t>WILDWIND U2</t>
  </si>
  <si>
    <t>WILDWIND_UNIT2</t>
  </si>
  <si>
    <t>WILDWIND U3</t>
  </si>
  <si>
    <t>WILDWIND_UNIT3</t>
  </si>
  <si>
    <t>WILDWIND U4</t>
  </si>
  <si>
    <t>WILDWIND_UNIT4</t>
  </si>
  <si>
    <t>WILDWIND U5</t>
  </si>
  <si>
    <t>WILDWIND_UNIT5</t>
  </si>
  <si>
    <t>Operational Capacity - Synchronized but not Approved for Commercial Operations Total (Wind)</t>
  </si>
  <si>
    <t>Operational Wind Capacity Synchronized but not Approved for Commercial Operations Sub-total (Coastal Counties)</t>
  </si>
  <si>
    <t>WIND_SYNCHRONIZED_C</t>
  </si>
  <si>
    <t>WIND_SYNC_PEAK_PCT_C</t>
  </si>
  <si>
    <t>Operational Wind Capacity Synchronized but not Approved for Commercial Operations Sub-total (Panhandle Counties)</t>
  </si>
  <si>
    <t>WIND_SYNCHRONIZED_P</t>
  </si>
  <si>
    <t>WIND_SYNC_PEAK_PCT_P</t>
  </si>
  <si>
    <t>Operational Wind Capacity Synchronized but not Approved for Commercial Operations Sub-total (Other Counties)</t>
  </si>
  <si>
    <t>WIND_SYNCHRONIZED_O</t>
  </si>
  <si>
    <t>WIND_SYNC_PEAK_PCT_O</t>
  </si>
  <si>
    <t>Operational Resources (Solar)</t>
  </si>
  <si>
    <t>ACACIA SOLAR</t>
  </si>
  <si>
    <t>ACACIA_UNIT_1</t>
  </si>
  <si>
    <t>PRESIDIO</t>
  </si>
  <si>
    <t>ALEXIS SOLAR</t>
  </si>
  <si>
    <t>DG_ALEXIS_ALEXIS</t>
  </si>
  <si>
    <t>BROOKS</t>
  </si>
  <si>
    <t>ANSON SOLAR U1</t>
  </si>
  <si>
    <t>ANSON1_UNIT1</t>
  </si>
  <si>
    <t>JONES</t>
  </si>
  <si>
    <t>ANSON SOLAR U2</t>
  </si>
  <si>
    <t>ANSON1_UNIT2</t>
  </si>
  <si>
    <t>ARAGORN SOLAR</t>
  </si>
  <si>
    <t>ARAGORN_UNIT1</t>
  </si>
  <si>
    <t>CULBERSON</t>
  </si>
  <si>
    <t>AZURE SKY SOLAR U1</t>
  </si>
  <si>
    <t>AZURE_SOLAR1</t>
  </si>
  <si>
    <t>AZURE SKY SOLAR U2</t>
  </si>
  <si>
    <t>AZURE_SOLAR2</t>
  </si>
  <si>
    <t>BECK 1</t>
  </si>
  <si>
    <t>DG_CECSOLAR_DG_BECK1</t>
  </si>
  <si>
    <t>BHE SOLAR PEARL PROJECT (SIRIUS 2)</t>
  </si>
  <si>
    <t>SIRIUS_UNIT2</t>
  </si>
  <si>
    <t>BLUE WING 1 SOLAR</t>
  </si>
  <si>
    <t>DG_BROOK_1UNIT</t>
  </si>
  <si>
    <t>BLUE WING 2 SOLAR</t>
  </si>
  <si>
    <t>DG_ELMEN_1UNIT</t>
  </si>
  <si>
    <t>BLUEBELL SOLAR (CAPRICORN RIDGE SOLAR)</t>
  </si>
  <si>
    <t>CAPRIDG4_BB_PV</t>
  </si>
  <si>
    <t>BLUEBELL SOLAR II 1 (CAPRICORN RIDGE 4)</t>
  </si>
  <si>
    <t>CAPRIDG4_BB2_PV1</t>
  </si>
  <si>
    <t>BLUEBELL SOLAR II 2 (CAPRICORN RIDGE 4)</t>
  </si>
  <si>
    <t>CAPRIDG4_BB2_PV2</t>
  </si>
  <si>
    <t>BNB LAMESA SOLAR (PHASE I)</t>
  </si>
  <si>
    <t>LMESASLR_UNIT1</t>
  </si>
  <si>
    <t>BNB LAMESA SOLAR (PHASE II)</t>
  </si>
  <si>
    <t>LMESASLR_IVORY</t>
  </si>
  <si>
    <t>BOVINE SOLAR LLC</t>
  </si>
  <si>
    <t>DG_BOVINE_BOVINE</t>
  </si>
  <si>
    <t>AUSTIN</t>
  </si>
  <si>
    <t>DG_BOVINE2_BOVINE2</t>
  </si>
  <si>
    <t>BRONSON SOLAR I</t>
  </si>
  <si>
    <t>DG_BRNSN_BRNSN</t>
  </si>
  <si>
    <t>BRONSON SOLAR II</t>
  </si>
  <si>
    <t>DG_BRNSN2_BRNSN2</t>
  </si>
  <si>
    <t>CASCADE SOLAR I</t>
  </si>
  <si>
    <t>DG_CASCADE_CASCADE</t>
  </si>
  <si>
    <t>CASCADE SOLAR II</t>
  </si>
  <si>
    <t>DG_CASCADE2_CASCADE2</t>
  </si>
  <si>
    <t>CASTLE GAP SOLAR</t>
  </si>
  <si>
    <t>CASL_GAP_UNIT1</t>
  </si>
  <si>
    <t>CATAN SOLAR</t>
  </si>
  <si>
    <t>DG_CS10_CATAN</t>
  </si>
  <si>
    <t>KARNES</t>
  </si>
  <si>
    <t>CHISUM SOLAR</t>
  </si>
  <si>
    <t>DG_CHISUM_CHISUM</t>
  </si>
  <si>
    <t>COMMERCE_SOLAR</t>
  </si>
  <si>
    <t>DG_ X443PV1_SWRI_PV1</t>
  </si>
  <si>
    <t>CONIGLIO SOLAR</t>
  </si>
  <si>
    <t>CONIGLIO_UNIT1</t>
  </si>
  <si>
    <t>CORAZON SOLAR PHASE I</t>
  </si>
  <si>
    <t>CORAZON_UNIT1</t>
  </si>
  <si>
    <t>EAST BLACKLAND SOLAR (PFLUGERVILLE SOLAR)</t>
  </si>
  <si>
    <t>E_BLACK_UNIT_1</t>
  </si>
  <si>
    <t>EDDY SOLAR II</t>
  </si>
  <si>
    <t>DG_EDDYII_EDDYII</t>
  </si>
  <si>
    <t>EUNICE SOLAR U1</t>
  </si>
  <si>
    <t>EUNICE_PV1</t>
  </si>
  <si>
    <t>EUNICE SOLAR U2</t>
  </si>
  <si>
    <t>EUNICE_PV2</t>
  </si>
  <si>
    <t>FIFTH GENERATION SOLAR 1</t>
  </si>
  <si>
    <t>DG_FIFTHGS1_FGSOLAR1</t>
  </si>
  <si>
    <t>FOWLER RANCH</t>
  </si>
  <si>
    <t>FWLR_SLR_UNIT1</t>
  </si>
  <si>
    <t>CRANE</t>
  </si>
  <si>
    <t>FS BARILLA SOLAR-PECOS</t>
  </si>
  <si>
    <t>HOVEY_UNIT1</t>
  </si>
  <si>
    <t>FS EAST PECOS SOLAR</t>
  </si>
  <si>
    <t>BOOTLEG_UNIT1</t>
  </si>
  <si>
    <t>GALLOWAY 1 SOLAR</t>
  </si>
  <si>
    <t>GALLOWAY_SOLAR1</t>
  </si>
  <si>
    <t>GREASEWOOD SOLAR 1</t>
  </si>
  <si>
    <t>GREASWOD_UNIT1</t>
  </si>
  <si>
    <t>GREASEWOOD SOLAR 2</t>
  </si>
  <si>
    <t>GREASWOD_UNIT2</t>
  </si>
  <si>
    <t>GRIFFIN SOLAR</t>
  </si>
  <si>
    <t>DG_GRIFFIN_GRIFFIN</t>
  </si>
  <si>
    <t>HIGHWAY 56</t>
  </si>
  <si>
    <t>DG_HWY56_HWY56</t>
  </si>
  <si>
    <t>HM SEALY SOLAR 1</t>
  </si>
  <si>
    <t>DG_SEALY_1UNIT</t>
  </si>
  <si>
    <t>HOLSTEIN SOLAR 1</t>
  </si>
  <si>
    <t>HOLSTEIN_SOLAR1</t>
  </si>
  <si>
    <t>HOLSTEIN SOLAR 2</t>
  </si>
  <si>
    <t>HOLSTEIN_SOLAR2</t>
  </si>
  <si>
    <t>IMPACT SOLAR</t>
  </si>
  <si>
    <t>IMPACT_UNIT1</t>
  </si>
  <si>
    <t>JUNO SOLAR PHASE I</t>
  </si>
  <si>
    <t>JUNO_UNIT1</t>
  </si>
  <si>
    <t>JUNO SOLAR PHASE II</t>
  </si>
  <si>
    <t>JUNO_UNIT2</t>
  </si>
  <si>
    <t>KELLAM SOLAR</t>
  </si>
  <si>
    <t>KELAM_SL_UNIT1</t>
  </si>
  <si>
    <t>VAN ZANDT</t>
  </si>
  <si>
    <t>LAMPWICK SOLAR</t>
  </si>
  <si>
    <t>DG_LAMPWICK_LAMPWICK</t>
  </si>
  <si>
    <t>MENARD</t>
  </si>
  <si>
    <t>LAPETUS SOLAR</t>
  </si>
  <si>
    <t>LAPETUS_UNIT_1</t>
  </si>
  <si>
    <t>LEON</t>
  </si>
  <si>
    <t>DG_LEON_LEON</t>
  </si>
  <si>
    <t>LILY SOLAR</t>
  </si>
  <si>
    <t>LILY_SOLAR1</t>
  </si>
  <si>
    <t>LONG DRAW SOLAR U1</t>
  </si>
  <si>
    <t>LGDRAW_S_UNIT1_1</t>
  </si>
  <si>
    <t>LONG DRAW SOLAR U2</t>
  </si>
  <si>
    <t>LGDRAW_S_UNIT1_2</t>
  </si>
  <si>
    <t>MARLIN</t>
  </si>
  <si>
    <t>DG_MARLIN_MARLIN</t>
  </si>
  <si>
    <t>FALLS</t>
  </si>
  <si>
    <t>MARS SOLAR (DG)</t>
  </si>
  <si>
    <t>DG_MARS_MARS</t>
  </si>
  <si>
    <t>MISAE SOLAR U1</t>
  </si>
  <si>
    <t>MISAE_UNIT1</t>
  </si>
  <si>
    <t>CHILDRESS</t>
  </si>
  <si>
    <t>MISAE SOLAR U2</t>
  </si>
  <si>
    <t>MISAE_UNIT2</t>
  </si>
  <si>
    <t>NORTH GAINESVILLE</t>
  </si>
  <si>
    <t>DG_NGNSVL_NGAINESV</t>
  </si>
  <si>
    <t>OBERON SOLAR</t>
  </si>
  <si>
    <t>OBERON_UNIT_1</t>
  </si>
  <si>
    <t>OCI ALAMO 1 SOLAR</t>
  </si>
  <si>
    <t>OCI_ALM1_UNIT1</t>
  </si>
  <si>
    <t>OCI ALAMO 2 SOLAR-ST. HEDWIG</t>
  </si>
  <si>
    <t>DG_STHWG_UNIT1</t>
  </si>
  <si>
    <t>OCI ALAMO 3-WALZEM SOLAR</t>
  </si>
  <si>
    <t>DG_WALZM_UNIT1</t>
  </si>
  <si>
    <t>OCI ALAMO 4 SOLAR-BRACKETVILLE</t>
  </si>
  <si>
    <t>ECLIPSE_UNIT1</t>
  </si>
  <si>
    <t>OCI ALAMO 5 (DOWNIE RANCH)</t>
  </si>
  <si>
    <t>HELIOS_UNIT1</t>
  </si>
  <si>
    <t>UVALDE</t>
  </si>
  <si>
    <t>OCI ALAMO 6 (SIRIUS/WEST TEXAS)</t>
  </si>
  <si>
    <t>SIRIUS_UNIT1</t>
  </si>
  <si>
    <t>OCI ALAMO 7 (PAINT CREEK)</t>
  </si>
  <si>
    <t>SOLARA_UNIT1</t>
  </si>
  <si>
    <t>PHOEBE SOLAR 1</t>
  </si>
  <si>
    <t>PHOEBE_UNIT1</t>
  </si>
  <si>
    <t>PHOEBE SOLAR 2</t>
  </si>
  <si>
    <t>PHOEBE_UNIT2</t>
  </si>
  <si>
    <t>PHOENIX SOLAR</t>
  </si>
  <si>
    <t>PHOENIX_UNIT1</t>
  </si>
  <si>
    <t>POWERFIN KINGSBERY</t>
  </si>
  <si>
    <t>DG_PFK_PFKPV</t>
  </si>
  <si>
    <t>PROSPERO SOLAR 1 U1</t>
  </si>
  <si>
    <t>PROSPERO_UNIT1</t>
  </si>
  <si>
    <t>PROSPERO SOLAR 1 U2</t>
  </si>
  <si>
    <t>PROSPERO_UNIT2</t>
  </si>
  <si>
    <t>PROSPERO SOLAR 2 U1</t>
  </si>
  <si>
    <t>PRSPERO2_UNIT1</t>
  </si>
  <si>
    <t>PROSPERO SOLAR 2 U2</t>
  </si>
  <si>
    <t>PRSPERO2_UNIT2</t>
  </si>
  <si>
    <t>QUEEN SOLAR PHASE I</t>
  </si>
  <si>
    <t>QUEEN_SL_SOLAR1</t>
  </si>
  <si>
    <t>QUEEN_SL_SOLAR2</t>
  </si>
  <si>
    <t>QUEEN SOLAR PHASE II</t>
  </si>
  <si>
    <t>QUEEN_SL_SOLAR3</t>
  </si>
  <si>
    <t>QUEEN_SL_SOLAR4</t>
  </si>
  <si>
    <t>RAMBLER SOLAR</t>
  </si>
  <si>
    <t>RAMBLER_UNIT1</t>
  </si>
  <si>
    <t>RE ROSEROCK SOLAR 1</t>
  </si>
  <si>
    <t>REROCK_UNIT1</t>
  </si>
  <si>
    <t>RE ROSEROCK SOLAR 2</t>
  </si>
  <si>
    <t>REROCK_UNIT2</t>
  </si>
  <si>
    <t>REDBARN SOLAR 1 (RE MAPLEWOOD 2A SOLAR)</t>
  </si>
  <si>
    <t>REDBARN_UNIT_1</t>
  </si>
  <si>
    <t>REDBARN SOLAR 2 (RE MAPLEWOOD 2B SOLAR)</t>
  </si>
  <si>
    <t>REDBARN_UNIT_2</t>
  </si>
  <si>
    <t>RENEWABLE ENERGY ALTERNATIVES-CCS1</t>
  </si>
  <si>
    <t>DG_COSERVSS_CSS1</t>
  </si>
  <si>
    <t>RIGGINS (SE BUCKTHORN WESTEX SOLAR)</t>
  </si>
  <si>
    <t>RIGGINS_UNIT1</t>
  </si>
  <si>
    <t>RIPPEY SOLAR</t>
  </si>
  <si>
    <t>RIPPEY_UNIT1</t>
  </si>
  <si>
    <t>SOLAIREHOLMAN 1</t>
  </si>
  <si>
    <t>LASSO_UNIT1</t>
  </si>
  <si>
    <t>BREWSTER</t>
  </si>
  <si>
    <t>SP-TX-12-PHASE B</t>
  </si>
  <si>
    <t>SPTX12B_UNIT1</t>
  </si>
  <si>
    <t>DG_STRLING_STRLING</t>
  </si>
  <si>
    <t>SUNEDISON RABEL ROAD SOLAR</t>
  </si>
  <si>
    <t>DG_VALL1_1UNIT</t>
  </si>
  <si>
    <t>SUNEDISON VALLEY ROAD SOLAR</t>
  </si>
  <si>
    <t>DG_VALL2_1UNIT</t>
  </si>
  <si>
    <t>SUNEDISON CPS3 SOMERSET 1 SOLAR</t>
  </si>
  <si>
    <t>DG_SOME1_1UNIT</t>
  </si>
  <si>
    <t>SUNEDISON SOMERSET 2 SOLAR</t>
  </si>
  <si>
    <t>DG_SOME2_1UNIT</t>
  </si>
  <si>
    <t>TAYGETE SOLAR 1 U1</t>
  </si>
  <si>
    <t>TAYGETE_UNIT1</t>
  </si>
  <si>
    <t>TAYGETE SOLAR 1 U2</t>
  </si>
  <si>
    <t>TAYGETE_UNIT2</t>
  </si>
  <si>
    <t>TITAN SOLAR (IP TITAN) U1</t>
  </si>
  <si>
    <t>TI_SOLAR_UNIT1</t>
  </si>
  <si>
    <t>TITAN SOLAR (IP TITAN) U2</t>
  </si>
  <si>
    <t>TI_SOLAR_UNIT2</t>
  </si>
  <si>
    <t>TPE ERATH SOLAR</t>
  </si>
  <si>
    <t>DG_ERATH_ERATH21</t>
  </si>
  <si>
    <t>WAGYU SOLAR</t>
  </si>
  <si>
    <t>WGU_UNIT1</t>
  </si>
  <si>
    <t>BRAZORIA</t>
  </si>
  <si>
    <t>WALNUT SPRINGS</t>
  </si>
  <si>
    <t>DG_WLNTSPRG_1UNIT</t>
  </si>
  <si>
    <t>WAYMARK SOLAR</t>
  </si>
  <si>
    <t>WAYMARK_UNIT1</t>
  </si>
  <si>
    <t>WEBBERVILLE SOLAR</t>
  </si>
  <si>
    <t>WEBBER_S_WSP1</t>
  </si>
  <si>
    <t>WEST MOORE II</t>
  </si>
  <si>
    <t>DG_WMOOREII_WMOOREII</t>
  </si>
  <si>
    <t>WEST OF PECOS SOLAR</t>
  </si>
  <si>
    <t>W_PECOS_UNIT1</t>
  </si>
  <si>
    <t>REEVES</t>
  </si>
  <si>
    <t>WHITESBORO</t>
  </si>
  <si>
    <t>DG_WBORO_WHTSBORO</t>
  </si>
  <si>
    <t>WHITESBORO II</t>
  </si>
  <si>
    <t>DG_WBOROII_WHBOROII</t>
  </si>
  <si>
    <t>WHITEWRIGHT</t>
  </si>
  <si>
    <t>DG_WHTRT_WHTRGHT</t>
  </si>
  <si>
    <t>WHITNEY SOLAR</t>
  </si>
  <si>
    <t>DG_WHITNEY_SOLAR1</t>
  </si>
  <si>
    <t>YELLOW JACKET SOLAR</t>
  </si>
  <si>
    <t>DG_YLWJACKET_YLWJACKET</t>
  </si>
  <si>
    <t>Operational Capacity Total (Solar)</t>
  </si>
  <si>
    <t>Solar Peak Average Capacity Percentage</t>
  </si>
  <si>
    <t>SOLAR_PEAK_PCT</t>
  </si>
  <si>
    <t>Operational Resources (Solar) - Synchronized but not Approved for Commercial Operations</t>
  </si>
  <si>
    <t>BLUE JAY SOLAR I</t>
  </si>
  <si>
    <t>BLUEJAY_UNIT1</t>
  </si>
  <si>
    <t>BLUE JAY SOLAR II</t>
  </si>
  <si>
    <t>BRIGHTSIDE SOLAR</t>
  </si>
  <si>
    <t>BRIGHTSD_UNIT1</t>
  </si>
  <si>
    <t>BEE</t>
  </si>
  <si>
    <t>BUFFALO CREEK (OLD 300 SOLAR CENTER) U1</t>
  </si>
  <si>
    <t>BCK_UNIT1</t>
  </si>
  <si>
    <t>BUFFALO CREEK (OLD 300 SOLAR CENTER) U2</t>
  </si>
  <si>
    <t>BCK_UNIT2</t>
  </si>
  <si>
    <t>ELARA SOLAR</t>
  </si>
  <si>
    <t>ELARA_SL_UNIT1</t>
  </si>
  <si>
    <t>EMERALD GROVE SOLAR (PECOS SOLAR POWER I)</t>
  </si>
  <si>
    <t>EGROVESL_UNIT1</t>
  </si>
  <si>
    <t>PLAINVIEW SOLAR (RAMSEY SOLAR) U1</t>
  </si>
  <si>
    <t>PLN_UNIT1</t>
  </si>
  <si>
    <t>PLAINVIEW SOLAR (RAMSEY SOLAR) U2</t>
  </si>
  <si>
    <t>PLN_UNIT2</t>
  </si>
  <si>
    <t>SAMSON SOLAR 1 U1</t>
  </si>
  <si>
    <t>SAMSON_1_G1</t>
  </si>
  <si>
    <t>SAMSON SOLAR 1 U2</t>
  </si>
  <si>
    <t>SAMSON_1_G2</t>
  </si>
  <si>
    <t>SAMSON SOLAR 3 U1</t>
  </si>
  <si>
    <t>SAMSON_3_G1</t>
  </si>
  <si>
    <t>SAMSON SOLAR 3 U2</t>
  </si>
  <si>
    <t>SAMSON_3_G2</t>
  </si>
  <si>
    <t>STRATEGIC SOLAR 1</t>
  </si>
  <si>
    <t>STRATEGC_UNIT1</t>
  </si>
  <si>
    <t>VISION SOLAR 1</t>
  </si>
  <si>
    <t>VISION_UNIT1</t>
  </si>
  <si>
    <t>NAVARRO</t>
  </si>
  <si>
    <t>SOLAR_SYNC_PEAK_PCT</t>
  </si>
  <si>
    <t>Operational Resources (Storage)</t>
  </si>
  <si>
    <t>BAT CAVE</t>
  </si>
  <si>
    <t>BATCAVE_BES1</t>
  </si>
  <si>
    <t>MASON</t>
  </si>
  <si>
    <t>STORAGE</t>
  </si>
  <si>
    <t>BLUE SUMMIT BATTERY</t>
  </si>
  <si>
    <t>BLSUMMIT_BATTERY</t>
  </si>
  <si>
    <t>BRP ALVIN (DGR)</t>
  </si>
  <si>
    <t>BRP ANGELTON (DGR)</t>
  </si>
  <si>
    <t>BRP DICKINSON (DGR)</t>
  </si>
  <si>
    <t>BRP HEIGHTS (DGR)</t>
  </si>
  <si>
    <t>BRP LOOP 463 (DGR)</t>
  </si>
  <si>
    <t>BRP LOPENO (DGR)</t>
  </si>
  <si>
    <t>BRP_LOP1_UNIT1</t>
  </si>
  <si>
    <t>BRP MAGNOLIA (DGR)</t>
  </si>
  <si>
    <t>BRP ODESSA SW (DGR)</t>
  </si>
  <si>
    <t>BRP PUEBLO I (DGR)</t>
  </si>
  <si>
    <t>BRP_PBL1_UNIT1</t>
  </si>
  <si>
    <t>BRP RANCHTOWN (DGR)</t>
  </si>
  <si>
    <t>BRP_RNC1_UNIT1</t>
  </si>
  <si>
    <t>BRP SWEENY (DGR)</t>
  </si>
  <si>
    <t>BRP ZAPATA I (DGR)</t>
  </si>
  <si>
    <t>BRP_ZPT1_UNIT1</t>
  </si>
  <si>
    <t>BRP ZAPATA II (DGR)</t>
  </si>
  <si>
    <t>BRP_ZPT2_UNIT1</t>
  </si>
  <si>
    <t>CASTLE GAP BATTERY</t>
  </si>
  <si>
    <t>CASL_GAP_BATTERY1</t>
  </si>
  <si>
    <t>CHISHOLM GRID</t>
  </si>
  <si>
    <t>CHISMGRD_BES1</t>
  </si>
  <si>
    <t>COMMERCE ST ESS (DGR)</t>
  </si>
  <si>
    <t>X443ESS1_SWRI</t>
  </si>
  <si>
    <t>EUNICE STORAGE</t>
  </si>
  <si>
    <t>EUNICE_BES1</t>
  </si>
  <si>
    <t>FLAT TOP BATTERY (DGR)</t>
  </si>
  <si>
    <t>FLOWER VALLEY BATTERY (DGR)</t>
  </si>
  <si>
    <t>FLVABES1_FLATU1</t>
  </si>
  <si>
    <t>GAMBIT BATTERY</t>
  </si>
  <si>
    <t>GAMBIT_BESS1</t>
  </si>
  <si>
    <t>HOEFSROAD BESS (DGR)</t>
  </si>
  <si>
    <t>HRBESS_BESS</t>
  </si>
  <si>
    <t>INADALE ESS</t>
  </si>
  <si>
    <t>INDL_ESS</t>
  </si>
  <si>
    <t>JOHNSON CITY BESS (DGR)</t>
  </si>
  <si>
    <t>JC_BAT_UNIT_1</t>
  </si>
  <si>
    <t>BLANCO</t>
  </si>
  <si>
    <t>KINGSBERY ENERGY STORAGE SYSTEM</t>
  </si>
  <si>
    <t>DG_KB_ESS_KB_ESS</t>
  </si>
  <si>
    <t>LILY STORAGE</t>
  </si>
  <si>
    <t>LILY_BESS1</t>
  </si>
  <si>
    <t>MU ENERGY STORAGE SYSTEM</t>
  </si>
  <si>
    <t>DG_MU_ESS_MU_ESS</t>
  </si>
  <si>
    <t>NOTREES BATTERY FACILITY</t>
  </si>
  <si>
    <t>NWF_NBS</t>
  </si>
  <si>
    <t>NORTH FORK</t>
  </si>
  <si>
    <t>NF_BRP_BES1</t>
  </si>
  <si>
    <t>WILLIAMSON</t>
  </si>
  <si>
    <t>PORT LAVACA BATTERY (DGR)</t>
  </si>
  <si>
    <t>PROSPECT STORAGE (DGR)</t>
  </si>
  <si>
    <t>WCOLLDG_BSS_U1</t>
  </si>
  <si>
    <t>PYRON ESS</t>
  </si>
  <si>
    <t>PYR_ESS</t>
  </si>
  <si>
    <t>RABBIT HILL ENERGY STORAGE PROJECT (DGR)</t>
  </si>
  <si>
    <t>RHESS2_ESS_1</t>
  </si>
  <si>
    <t>SNYDER (DGR)</t>
  </si>
  <si>
    <t>SNY_BESS_UNIT1</t>
  </si>
  <si>
    <t>SWEETWATER BESS (DGR)</t>
  </si>
  <si>
    <t>SWT_BESS_UNIT1</t>
  </si>
  <si>
    <t>SWOOSE1_SWOOSEU1</t>
  </si>
  <si>
    <t>TOS BATTERY STORAGE (DGR)</t>
  </si>
  <si>
    <t>TOSBATT_UNIT1</t>
  </si>
  <si>
    <t>MIDLAND</t>
  </si>
  <si>
    <t>TOYAH POWER STATION (DGR)</t>
  </si>
  <si>
    <t>TOYAH_BESS</t>
  </si>
  <si>
    <t>TRIPLE BUTTE (DGR)</t>
  </si>
  <si>
    <t>TRIPBUT1_BELU1</t>
  </si>
  <si>
    <t>WESTOVER BESS (DGR)</t>
  </si>
  <si>
    <t>WOV_BESS_UNIT1</t>
  </si>
  <si>
    <t>WORSHAM BATTERY (DGR)</t>
  </si>
  <si>
    <t>YOUNICOS FACILITY</t>
  </si>
  <si>
    <t>DG_YOUNICOS_YINC1_1</t>
  </si>
  <si>
    <t>Operational Capacity Total (Storage)</t>
  </si>
  <si>
    <t>Storage Peak Average Capacity Percentage</t>
  </si>
  <si>
    <t>STORAGE_PEAK_PCT</t>
  </si>
  <si>
    <t>Operational Resources (Storage) - Synchronized but not Approved for Commercial Operations</t>
  </si>
  <si>
    <t>AZURE SKY BESS</t>
  </si>
  <si>
    <t>AZURE_BESS1</t>
  </si>
  <si>
    <t>BRP PUEBLO II (DGR)</t>
  </si>
  <si>
    <t>BRP_PBL2_UNIT1</t>
  </si>
  <si>
    <t>CROSSETT POWER U1</t>
  </si>
  <si>
    <t>CROSSETT_BES1</t>
  </si>
  <si>
    <t>CROSSETT POWER U2</t>
  </si>
  <si>
    <t>CROSSETT_BES2</t>
  </si>
  <si>
    <t>DECORDOVA BESS U1</t>
  </si>
  <si>
    <t>DCSES_BES1</t>
  </si>
  <si>
    <t>DECORDOVA BESS U2</t>
  </si>
  <si>
    <t>DCSES_BES2</t>
  </si>
  <si>
    <t>DECORDOVA BESS U3</t>
  </si>
  <si>
    <t>DCSES_BES3</t>
  </si>
  <si>
    <t>DECORDOVA BESS U4</t>
  </si>
  <si>
    <t>DCSES_BES4</t>
  </si>
  <si>
    <t>FLOWER VALLEY II BATT</t>
  </si>
  <si>
    <t>FLOWERII_BESS1</t>
  </si>
  <si>
    <t>REPUBLIC ROAD STORAGE</t>
  </si>
  <si>
    <t>RPUBRDS_ESS1</t>
  </si>
  <si>
    <t>Operational Capacity - Synchronized but not Approved for Commercial Operations Total (Storage)</t>
  </si>
  <si>
    <t>STORAGE_SYNC_PEAK_PCT</t>
  </si>
  <si>
    <t>Reliability Must-Run (RMR) Capacity</t>
  </si>
  <si>
    <t>RMR_CAP_CONT</t>
  </si>
  <si>
    <t>PENDRETIRE_CAP</t>
  </si>
  <si>
    <t>Non-Synchronous Tie Resources</t>
  </si>
  <si>
    <t>EAST TIE</t>
  </si>
  <si>
    <t>DC_E</t>
  </si>
  <si>
    <t>OTHER</t>
  </si>
  <si>
    <t>NORTH TIE</t>
  </si>
  <si>
    <t>DC_N</t>
  </si>
  <si>
    <t>LAREDO VFT TIE</t>
  </si>
  <si>
    <t>DC_L</t>
  </si>
  <si>
    <t>SHARYLAND RAILROAD TIE</t>
  </si>
  <si>
    <t>DC_R</t>
  </si>
  <si>
    <t>Non-Synchronous Ties Total</t>
  </si>
  <si>
    <t>Non-Synchronous Ties Peak Average Capacity Percentage</t>
  </si>
  <si>
    <t>DCTIE_PEAK_PCT</t>
  </si>
  <si>
    <t>Planned Thermal Resources with Executed SGIA, Air Permit, GHG Permit and Proof of Adequate Water Supplies</t>
  </si>
  <si>
    <t>AIR PRODUCTS GCA</t>
  </si>
  <si>
    <t>21INR0012</t>
  </si>
  <si>
    <t>MIRAGE CTG 1</t>
  </si>
  <si>
    <t>17INR0022</t>
  </si>
  <si>
    <t>Planned Thermal Resources Total (Nuclear, Coal, Gas, Biomass)</t>
  </si>
  <si>
    <t>Planned Wind Resources with Executed SGIA</t>
  </si>
  <si>
    <t>EASTLAND</t>
  </si>
  <si>
    <t>CANYON WIND</t>
  </si>
  <si>
    <t>18INR0030</t>
  </si>
  <si>
    <t>CAROL WIND</t>
  </si>
  <si>
    <t>20INR0217</t>
  </si>
  <si>
    <t>POTTER</t>
  </si>
  <si>
    <t>CRAWFISH</t>
  </si>
  <si>
    <t>19INR0177</t>
  </si>
  <si>
    <t>20INR0097</t>
  </si>
  <si>
    <t>GOODNIGHT WIND</t>
  </si>
  <si>
    <t>14INR0033</t>
  </si>
  <si>
    <t>ARMSTRONG</t>
  </si>
  <si>
    <t>HART WIND</t>
  </si>
  <si>
    <t>16INR0033</t>
  </si>
  <si>
    <t>CASTRO</t>
  </si>
  <si>
    <t>KONTIKI 1 WIND (ERIK)</t>
  </si>
  <si>
    <t>19INR0099a</t>
  </si>
  <si>
    <t>KONTIKI 2 WIND (ERNEST)</t>
  </si>
  <si>
    <t>19INR0099b</t>
  </si>
  <si>
    <t>LOMA PINTA WIND</t>
  </si>
  <si>
    <t>16INR0112</t>
  </si>
  <si>
    <t>LA SALLE</t>
  </si>
  <si>
    <t>LORAINE WINDPARK PHASE III</t>
  </si>
  <si>
    <t>18INR0068</t>
  </si>
  <si>
    <t>MONARCH CREEK WIND</t>
  </si>
  <si>
    <t>21INR0263</t>
  </si>
  <si>
    <t>19INR0022</t>
  </si>
  <si>
    <t>SHEEP CREEK WIND</t>
  </si>
  <si>
    <t>21INR0325</t>
  </si>
  <si>
    <t>Planned Capacity Total (Wind)</t>
  </si>
  <si>
    <t>Planned Wind Capacity Sub-total (Coastal Counties)</t>
  </si>
  <si>
    <t>WIND_PLANNED_C</t>
  </si>
  <si>
    <t>WIND_PL_PEAK_PCT_C</t>
  </si>
  <si>
    <t>Planned Wind Capacity Sub-total (Panhandle Counties)</t>
  </si>
  <si>
    <t>WIND_PLANNED_P</t>
  </si>
  <si>
    <t>WIND_PL_PEAK_PCT_P</t>
  </si>
  <si>
    <t>Planned Wind Capacity Sub-total (Other counties)</t>
  </si>
  <si>
    <t>WIND_PLANNED_O</t>
  </si>
  <si>
    <t>WIND_PL_PEAK_PCT_O</t>
  </si>
  <si>
    <t>Planned Solar Resources with Executed SGIA</t>
  </si>
  <si>
    <t>7V SOLAR</t>
  </si>
  <si>
    <t>21INR0351</t>
  </si>
  <si>
    <t>ANDROMEDA SOLAR</t>
  </si>
  <si>
    <t>22INR0412</t>
  </si>
  <si>
    <t>ANGELO SOLAR</t>
  </si>
  <si>
    <t>19INR0203</t>
  </si>
  <si>
    <t>ARMADILLO SOLAR</t>
  </si>
  <si>
    <t>21INR0421</t>
  </si>
  <si>
    <t>ARROYO SOLAR</t>
  </si>
  <si>
    <t>20INR0086</t>
  </si>
  <si>
    <t>BPL FILES SOLAR</t>
  </si>
  <si>
    <t>20INR0164</t>
  </si>
  <si>
    <t>BRASS FORK SOLAR</t>
  </si>
  <si>
    <t>22INR0270</t>
  </si>
  <si>
    <t>BRIGHT ARROW SOLAR</t>
  </si>
  <si>
    <t>22INR0242</t>
  </si>
  <si>
    <t>HOPKINS</t>
  </si>
  <si>
    <t>CACHENA SOLAR</t>
  </si>
  <si>
    <t>23INR0027</t>
  </si>
  <si>
    <t>WILSON</t>
  </si>
  <si>
    <t>CAROL SOLAR</t>
  </si>
  <si>
    <t>21INR0274</t>
  </si>
  <si>
    <t>CASTRO SOLAR</t>
  </si>
  <si>
    <t>20INR0050</t>
  </si>
  <si>
    <t>CHARGER SOLAR</t>
  </si>
  <si>
    <t>23INR0047</t>
  </si>
  <si>
    <t>CHILLINGHAM SOLAR</t>
  </si>
  <si>
    <t>23INR0070</t>
  </si>
  <si>
    <t>CORAL SOLAR</t>
  </si>
  <si>
    <t>22INR0295</t>
  </si>
  <si>
    <t>CORAZON SOLAR PHASE II</t>
  </si>
  <si>
    <t>22INR0257</t>
  </si>
  <si>
    <t>19INR0134</t>
  </si>
  <si>
    <t>CROWDED STAR SOLAR</t>
  </si>
  <si>
    <t>20INR0241</t>
  </si>
  <si>
    <t>CROWDED STAR SOLAR II</t>
  </si>
  <si>
    <t>22INR0274</t>
  </si>
  <si>
    <t>DANISH FIELDS SOLAR I</t>
  </si>
  <si>
    <t>20INR0069</t>
  </si>
  <si>
    <t>DAWN SOLAR</t>
  </si>
  <si>
    <t>20INR0255</t>
  </si>
  <si>
    <t>DELILAH SOLAR 1</t>
  </si>
  <si>
    <t>22INR0202</t>
  </si>
  <si>
    <t>DELILAH SOLAR 2</t>
  </si>
  <si>
    <t>22INR0203</t>
  </si>
  <si>
    <t>DELILAH SOLAR 3</t>
  </si>
  <si>
    <t>23INR0042</t>
  </si>
  <si>
    <t>DELILAH SOLAR 4</t>
  </si>
  <si>
    <t>23INR0060</t>
  </si>
  <si>
    <t>DILEO SOLAR</t>
  </si>
  <si>
    <t>22INR0359</t>
  </si>
  <si>
    <t>EIFFEL SOLAR</t>
  </si>
  <si>
    <t>22INR0223</t>
  </si>
  <si>
    <t>ELLIS SOLAR</t>
  </si>
  <si>
    <t>21INR0493</t>
  </si>
  <si>
    <t>EQUINOX SOLAR 1</t>
  </si>
  <si>
    <t>21INR0226</t>
  </si>
  <si>
    <t>ESTONIAN SOLAR FARM</t>
  </si>
  <si>
    <t>22INR0335</t>
  </si>
  <si>
    <t>DELTA</t>
  </si>
  <si>
    <t>FAGUS SOLAR PARK (MISAE SOLAR II)</t>
  </si>
  <si>
    <t>20INR0091</t>
  </si>
  <si>
    <t>FENCE POST SOLAR</t>
  </si>
  <si>
    <t>22INR0404</t>
  </si>
  <si>
    <t>18INR0053</t>
  </si>
  <si>
    <t>FRYE SOLAR</t>
  </si>
  <si>
    <t>20INR0080</t>
  </si>
  <si>
    <t>SWISHER</t>
  </si>
  <si>
    <t>GALLOWAY 2 SOLAR</t>
  </si>
  <si>
    <t>21INR0431</t>
  </si>
  <si>
    <t>GOLINDA SOLAR</t>
  </si>
  <si>
    <t>GP SOLAR</t>
  </si>
  <si>
    <t>23INR0045</t>
  </si>
  <si>
    <t>GRANDSLAM SOLAR</t>
  </si>
  <si>
    <t>21INR0391</t>
  </si>
  <si>
    <t>GREEN HOLLY SOLAR</t>
  </si>
  <si>
    <t>21INR0021</t>
  </si>
  <si>
    <t>GREYHOUND SOLAR</t>
  </si>
  <si>
    <t>21INR0268</t>
  </si>
  <si>
    <t>GRIZZLY RIDGE SOLAR</t>
  </si>
  <si>
    <t>HAMILTON</t>
  </si>
  <si>
    <t>23INR0111</t>
  </si>
  <si>
    <t>HAYHURST TEXAS SOLAR</t>
  </si>
  <si>
    <t>22INR0363</t>
  </si>
  <si>
    <t>HOPKINS SOLAR</t>
  </si>
  <si>
    <t>20INR0210</t>
  </si>
  <si>
    <t>HORIZON SOLAR</t>
  </si>
  <si>
    <t>21INR0261</t>
  </si>
  <si>
    <t>HORNET SOLAR</t>
  </si>
  <si>
    <t>23INR0021</t>
  </si>
  <si>
    <t>INDIGO SOLAR</t>
  </si>
  <si>
    <t>21INR0031</t>
  </si>
  <si>
    <t>JACKALOPE SOLAR</t>
  </si>
  <si>
    <t>23INR0180</t>
  </si>
  <si>
    <t>22INR0360</t>
  </si>
  <si>
    <t>LONG POINT SOLAR</t>
  </si>
  <si>
    <t>19INR0042</t>
  </si>
  <si>
    <t>LUNIS CREEK SOLAR 1</t>
  </si>
  <si>
    <t>21INR0344</t>
  </si>
  <si>
    <t>JACKSON</t>
  </si>
  <si>
    <t>MALEZA SOLAR</t>
  </si>
  <si>
    <t>21INR0220</t>
  </si>
  <si>
    <t>MARKUM SOLAR</t>
  </si>
  <si>
    <t>20INR0230</t>
  </si>
  <si>
    <t>MERCURY II SOLAR</t>
  </si>
  <si>
    <t>23INR0153</t>
  </si>
  <si>
    <t>21INR0257</t>
  </si>
  <si>
    <t>MORROW LAKE SOLAR</t>
  </si>
  <si>
    <t>19INR0155</t>
  </si>
  <si>
    <t>NABATOTO SOLAR NORTH</t>
  </si>
  <si>
    <t>21INR0428</t>
  </si>
  <si>
    <t>NAZARETH SOLAR</t>
  </si>
  <si>
    <t>16INR0049</t>
  </si>
  <si>
    <t>NORTON SOLAR</t>
  </si>
  <si>
    <t>19INR0035</t>
  </si>
  <si>
    <t>RUNNELS</t>
  </si>
  <si>
    <t>OUTPOST SOLAR</t>
  </si>
  <si>
    <t>23INR0007</t>
  </si>
  <si>
    <t>OYSTERCATCHER SOLAR</t>
  </si>
  <si>
    <t>21INR0362</t>
  </si>
  <si>
    <t>PEREGRINE SOLAR</t>
  </si>
  <si>
    <t>22INR0283</t>
  </si>
  <si>
    <t>PINE FOREST SOLAR</t>
  </si>
  <si>
    <t>20INR0203</t>
  </si>
  <si>
    <t>PITTS DUDIK SOLAR</t>
  </si>
  <si>
    <t>20INR0074</t>
  </si>
  <si>
    <t>PORTER SOLAR</t>
  </si>
  <si>
    <t>21INR0458</t>
  </si>
  <si>
    <t>BROWN</t>
  </si>
  <si>
    <t>RED HOLLY SOLAR</t>
  </si>
  <si>
    <t>21INR0022</t>
  </si>
  <si>
    <t>REDONDA SOLAR</t>
  </si>
  <si>
    <t>23INR0162</t>
  </si>
  <si>
    <t>RED-TAILED HAWK SOLAR</t>
  </si>
  <si>
    <t>21INR0389</t>
  </si>
  <si>
    <t>ROWLAND SOLAR I</t>
  </si>
  <si>
    <t>ROWLAND SOLAR II</t>
  </si>
  <si>
    <t>22INR0482</t>
  </si>
  <si>
    <t>SAMSON SOLAR 2</t>
  </si>
  <si>
    <t>21INR0490</t>
  </si>
  <si>
    <t>SBRANCH SOLAR PROJECT</t>
  </si>
  <si>
    <t>22INR0205</t>
  </si>
  <si>
    <t>SCHOOLHOUSE SOLAR</t>
  </si>
  <si>
    <t>22INR0211</t>
  </si>
  <si>
    <t>LEE</t>
  </si>
  <si>
    <t>SECOND DIVISION SOLAR</t>
  </si>
  <si>
    <t>20INR0248</t>
  </si>
  <si>
    <t>SIGNAL SOLAR</t>
  </si>
  <si>
    <t>20INR0208</t>
  </si>
  <si>
    <t>SODA LAKE SOLAR 2</t>
  </si>
  <si>
    <t>20INR0143</t>
  </si>
  <si>
    <t>SPACE CITY SOLAR</t>
  </si>
  <si>
    <t>21INR0341</t>
  </si>
  <si>
    <t>STAMPEDE SOLAR</t>
  </si>
  <si>
    <t>22INR0409</t>
  </si>
  <si>
    <t>STARLING SOLAR</t>
  </si>
  <si>
    <t>23INR0035</t>
  </si>
  <si>
    <t>STARR SOLAR RANCH</t>
  </si>
  <si>
    <t>20INR0216</t>
  </si>
  <si>
    <t>SUNRAY</t>
  </si>
  <si>
    <t>21INR0395</t>
  </si>
  <si>
    <t>TEXANA SOLAR</t>
  </si>
  <si>
    <t>18INR0058</t>
  </si>
  <si>
    <t>TEXAS SOLAR NOVA</t>
  </si>
  <si>
    <t>19INR0001</t>
  </si>
  <si>
    <t>TRES BAHIAS SOLAR</t>
  </si>
  <si>
    <t>20INR0266</t>
  </si>
  <si>
    <t>TYSON NICK SOLAR</t>
  </si>
  <si>
    <t>20INR0222</t>
  </si>
  <si>
    <t>VANCOURT SOLAR</t>
  </si>
  <si>
    <t>ZIER SOLAR</t>
  </si>
  <si>
    <t>21INR0019</t>
  </si>
  <si>
    <t>Planned Capacity Total (Solar)</t>
  </si>
  <si>
    <t>Planned Storage Resources with Executed SGIA</t>
  </si>
  <si>
    <t>ANEMOI ENERGY STORAGE</t>
  </si>
  <si>
    <t>23INR0369</t>
  </si>
  <si>
    <t>BIG STAR STORAGE</t>
  </si>
  <si>
    <t>21INR0469</t>
  </si>
  <si>
    <t>BLUE JAY BESS</t>
  </si>
  <si>
    <t>BLUE SKY SOL</t>
  </si>
  <si>
    <t>22INR0455</t>
  </si>
  <si>
    <t>BRP ANTLIA BESS</t>
  </si>
  <si>
    <t>22INR0349</t>
  </si>
  <si>
    <t>BRP CACHI BESS</t>
  </si>
  <si>
    <t>22INR0388</t>
  </si>
  <si>
    <t>BRP CARINA BESS</t>
  </si>
  <si>
    <t>22INR0353</t>
  </si>
  <si>
    <t>BRP DICKENS BESS</t>
  </si>
  <si>
    <t>22INR0325</t>
  </si>
  <si>
    <t>BRP HYDRA BESS</t>
  </si>
  <si>
    <t>22INR0372</t>
  </si>
  <si>
    <t>BRP PALEO BESS</t>
  </si>
  <si>
    <t>22INR0322</t>
  </si>
  <si>
    <t>BRP PAVO BESS</t>
  </si>
  <si>
    <t>22INR0384</t>
  </si>
  <si>
    <t>BRP TORTOLAS BESS</t>
  </si>
  <si>
    <t>23INR0072</t>
  </si>
  <si>
    <t>BYRD RANCH STORAGE</t>
  </si>
  <si>
    <t>CHILLINGHAM STORAGE</t>
  </si>
  <si>
    <t>23INR0079</t>
  </si>
  <si>
    <t>ENDURANCE PARK STORAGE</t>
  </si>
  <si>
    <t>ESTONIAN ENERGY STORAGE</t>
  </si>
  <si>
    <t>22INR0336</t>
  </si>
  <si>
    <t>EVAL STORAGE</t>
  </si>
  <si>
    <t>22INR0401</t>
  </si>
  <si>
    <t>FAULKNER BESS (DGR)</t>
  </si>
  <si>
    <t>FENCE POST BESS</t>
  </si>
  <si>
    <t>22INR0405</t>
  </si>
  <si>
    <t>GIGA TEXAS ENERGY STORAGE</t>
  </si>
  <si>
    <t>23INR0239</t>
  </si>
  <si>
    <t>GREEN HOLLY STORAGE</t>
  </si>
  <si>
    <t>21INR0029</t>
  </si>
  <si>
    <t>GUAJILLO ENERGY STORAGE</t>
  </si>
  <si>
    <t>23INR0343</t>
  </si>
  <si>
    <t>HIGH LONESOME BESS</t>
  </si>
  <si>
    <t>HOUSE MOUNTAIN 2 BATT</t>
  </si>
  <si>
    <t>22INR0485</t>
  </si>
  <si>
    <t>PADUA GRID BESS</t>
  </si>
  <si>
    <t>22INR0368</t>
  </si>
  <si>
    <t>QUEEN BESS</t>
  </si>
  <si>
    <t>RED HOLLY STORAGE</t>
  </si>
  <si>
    <t>21INR0033</t>
  </si>
  <si>
    <t>20INR0290</t>
  </si>
  <si>
    <t>20INR0293</t>
  </si>
  <si>
    <t>ROSELAND STORAGE</t>
  </si>
  <si>
    <t>RYAN ENERGY STORAGE</t>
  </si>
  <si>
    <t>20INR0246</t>
  </si>
  <si>
    <t>CORYELL</t>
  </si>
  <si>
    <t>SADDLEBACK BESS (DGR)</t>
  </si>
  <si>
    <t>SP TX-12B BESS</t>
  </si>
  <si>
    <t>STAMPEDE BESS</t>
  </si>
  <si>
    <t>22INR0410</t>
  </si>
  <si>
    <t>SWOOSE II</t>
  </si>
  <si>
    <t>TIMBERWOLF BESS 2</t>
  </si>
  <si>
    <t>22INR0495</t>
  </si>
  <si>
    <t>VORTEX BESS</t>
  </si>
  <si>
    <t>WOLF TANK STORAGE</t>
  </si>
  <si>
    <t>22INR0551</t>
  </si>
  <si>
    <t>Planned Capacity Total (Storage)</t>
  </si>
  <si>
    <t>STORAGE_PL_PEAK_PCT</t>
  </si>
  <si>
    <t>Inactive Planned Resources</t>
  </si>
  <si>
    <t>AGATE SOLAR</t>
  </si>
  <si>
    <t>20INR0023</t>
  </si>
  <si>
    <t>BIG SAMPSON WIND</t>
  </si>
  <si>
    <t>16INR0104</t>
  </si>
  <si>
    <t>INERTIA BESS</t>
  </si>
  <si>
    <t>22INR0328</t>
  </si>
  <si>
    <t>INERTIA BESS 2</t>
  </si>
  <si>
    <t>22INR0375</t>
  </si>
  <si>
    <t>INERTIA SOLAR</t>
  </si>
  <si>
    <t>22INR0374</t>
  </si>
  <si>
    <t>MARIAH DEL ESTE</t>
  </si>
  <si>
    <t>13INR0010a</t>
  </si>
  <si>
    <t>NORTHDRAW WIND</t>
  </si>
  <si>
    <t>13INR0025</t>
  </si>
  <si>
    <t>RANDALL</t>
  </si>
  <si>
    <t>OLD HICKORY SOLAR</t>
  </si>
  <si>
    <t>20INR0236</t>
  </si>
  <si>
    <t>ROADRUNNER CROSSING WIND 1</t>
  </si>
  <si>
    <t>19INR0117</t>
  </si>
  <si>
    <t>RODEO SOLAR</t>
  </si>
  <si>
    <t>19INR0103</t>
  </si>
  <si>
    <t>RUETER SOLAR</t>
  </si>
  <si>
    <t>20INR0202</t>
  </si>
  <si>
    <t>SPINEL SOLAR</t>
  </si>
  <si>
    <t>20INR0025</t>
  </si>
  <si>
    <t>MEDINA</t>
  </si>
  <si>
    <t>Inactive Planned Capacity Total</t>
  </si>
  <si>
    <t>Seasonal Mothballed Resources</t>
  </si>
  <si>
    <t>LGE_LGE_GT1</t>
  </si>
  <si>
    <t>LGE_LGE_GT2</t>
  </si>
  <si>
    <t>LGE_LGE_STG</t>
  </si>
  <si>
    <t>Total Seasonal Mothballed Capacity</t>
  </si>
  <si>
    <t>Mothballed Resources</t>
  </si>
  <si>
    <t>RAY OLINGER STG 1 (AS OF 4/5/22)</t>
  </si>
  <si>
    <t>OLINGR_OLING_1</t>
  </si>
  <si>
    <t>CALAVERS_JTD1_M</t>
  </si>
  <si>
    <t>CALAVERS_JTD2_M</t>
  </si>
  <si>
    <t>Total Mothballed Capacity</t>
  </si>
  <si>
    <t>Retiring Resources Unavailable to ERCOT (since last CDR/SARA)</t>
  </si>
  <si>
    <t>Total Retiring Capacity</t>
  </si>
  <si>
    <t>MCLEAN (SHAKES) SOLAR</t>
  </si>
  <si>
    <t>DR SOLAR</t>
  </si>
  <si>
    <t>22INR0454</t>
  </si>
  <si>
    <t>ANCHOR_WIND4</t>
  </si>
  <si>
    <t>BLACKJACK CREEK WIND U1</t>
  </si>
  <si>
    <t>BLACKJAK_UNIT1</t>
  </si>
  <si>
    <t>BLACKJACK CREEK WIND U2</t>
  </si>
  <si>
    <t>BLACKJAK_UNIT2</t>
  </si>
  <si>
    <t>VORTEX WIND U2</t>
  </si>
  <si>
    <t>VORTEX WIND U3</t>
  </si>
  <si>
    <t>VORTEX WIND U4</t>
  </si>
  <si>
    <t>VORTEX_WIND1</t>
  </si>
  <si>
    <t>VORTEX_WIND2</t>
  </si>
  <si>
    <t>VORTEX_WIND3</t>
  </si>
  <si>
    <t>VORTEX_WIND4</t>
  </si>
  <si>
    <t>NOBLESLR_SOLAR1</t>
  </si>
  <si>
    <t>NOBLE SOLAR U2</t>
  </si>
  <si>
    <t>NOBLESLR_SOLAR2</t>
  </si>
  <si>
    <t>FOXTROT WIND U1</t>
  </si>
  <si>
    <t>FOXTROT WIND U2</t>
  </si>
  <si>
    <t>FOXTROT WIND U3</t>
  </si>
  <si>
    <t>FOXTROT_UNIT1</t>
  </si>
  <si>
    <t>FOXTROT_UNIT2</t>
  </si>
  <si>
    <t>FOXTROT_UNIT3</t>
  </si>
  <si>
    <t>SWOOSEII_BESS1</t>
  </si>
  <si>
    <t>R MASSENGALE CTG 1 (LP&amp;L)</t>
  </si>
  <si>
    <t>Operational Capacity Hydroelectric Total</t>
  </si>
  <si>
    <t>ANCHOR_WIND2</t>
  </si>
  <si>
    <t>MONTGOMERY RANCH WIND</t>
  </si>
  <si>
    <t>20INR0040</t>
  </si>
  <si>
    <t>ANGUS SOLAR</t>
  </si>
  <si>
    <t>20INR0035</t>
  </si>
  <si>
    <t>BAKER BRANCH SOLAR</t>
  </si>
  <si>
    <t>23INR0026</t>
  </si>
  <si>
    <t>JUNGMANN SOLAR</t>
  </si>
  <si>
    <t>22INR0356</t>
  </si>
  <si>
    <t>MILAM</t>
  </si>
  <si>
    <t>SHAULA I SOLAR</t>
  </si>
  <si>
    <t>22INR0251</t>
  </si>
  <si>
    <t>DEWITT</t>
  </si>
  <si>
    <t>BRIGHT ARROW STORAGE</t>
  </si>
  <si>
    <t>22INR0302</t>
  </si>
  <si>
    <t>BRP LIBRA BESS</t>
  </si>
  <si>
    <t>22INR0366</t>
  </si>
  <si>
    <t>COYOTE SPRINGS BESS (DGR)</t>
  </si>
  <si>
    <t>HUMMINGBIRD STORAGE</t>
  </si>
  <si>
    <t>22INR0327</t>
  </si>
  <si>
    <t>DIMMIT</t>
  </si>
  <si>
    <t>MUSTANG CREEK STORAGE</t>
  </si>
  <si>
    <t>21INR0484</t>
  </si>
  <si>
    <t>SCREWBEAN BESS (DGR)</t>
  </si>
  <si>
    <t>[a] Peak Load Forecast (Baseline)</t>
  </si>
  <si>
    <t xml:space="preserve">     [b] Rooftop PV Forecast Reduction, MW</t>
  </si>
  <si>
    <t>Uses of Reserve Capacity</t>
  </si>
  <si>
    <t xml:space="preserve">     Typical Planned Outages, Thermal</t>
  </si>
  <si>
    <t xml:space="preserve">     Typical Unplanned Outages, Thermal</t>
  </si>
  <si>
    <t xml:space="preserve">     High Unplanned Outage Adjustment, Thermal</t>
  </si>
  <si>
    <t>Base &amp; Moderate Reserve Capacity Risk Scenarios, MW</t>
  </si>
  <si>
    <t>NOBLE SOLAR U1</t>
  </si>
  <si>
    <t>FIGHTING JAYS SOLAR U1</t>
  </si>
  <si>
    <t>JAY_UNIT1</t>
  </si>
  <si>
    <t>FIGHTING JAYS SOLAR U2</t>
  </si>
  <si>
    <t>JAY_UNIT2</t>
  </si>
  <si>
    <t>Operational Capacity - Synchronized but not Approved for Commercial Operations Total (Solar)</t>
  </si>
  <si>
    <t>RAB_UNIT3</t>
  </si>
  <si>
    <t>RAB_UNIT4</t>
  </si>
  <si>
    <t>RAB_UNIT5</t>
  </si>
  <si>
    <t>RAB_UNIT6</t>
  </si>
  <si>
    <t>RAB_UNIT7</t>
  </si>
  <si>
    <t>RAB_UNIT8</t>
  </si>
  <si>
    <t>NEBULA SOLAR (RAYOS DEL SOL) U1</t>
  </si>
  <si>
    <t>NEBULA_UNIT1</t>
  </si>
  <si>
    <t>QUEEN_BA_BESS1</t>
  </si>
  <si>
    <t>MONTE ALTO 2 WIND</t>
  </si>
  <si>
    <t>19INR0023</t>
  </si>
  <si>
    <t>SMALL GENERATORS WITH SIGNED IAs AND 'MODEL READY DATES' PENDING *</t>
  </si>
  <si>
    <t>COTTONWOOD BAYOU SOLAR I</t>
  </si>
  <si>
    <t>MERCURY I SOLAR</t>
  </si>
  <si>
    <t>MADERO GRID U2 (IGNACIO GRID)</t>
  </si>
  <si>
    <t>MADERO GRID U1</t>
  </si>
  <si>
    <t>Base &amp; Moderate Risk Scenarios</t>
  </si>
  <si>
    <t>Extreme Risk Scenarios</t>
  </si>
  <si>
    <t>Adjusted Peak Load Forecast</t>
  </si>
  <si>
    <t>Typical Planned Outages, Thermal</t>
  </si>
  <si>
    <t>Typical Unplanned Outages, Thermal</t>
  </si>
  <si>
    <t>Unplanned Outage Adjustments, Thermal</t>
  </si>
  <si>
    <t>Wind Output Adjustments</t>
  </si>
  <si>
    <t>Solar Output Adjustments</t>
  </si>
  <si>
    <t>Planning Reserve Margins</t>
  </si>
  <si>
    <t>Peak Demand Forecast, MW</t>
  </si>
  <si>
    <t xml:space="preserve">     Rooftop PV Forecast Reduction, MW</t>
  </si>
  <si>
    <t>Adjusted Peak Load Forecast, MW</t>
  </si>
  <si>
    <t>Total Resources, MW</t>
  </si>
  <si>
    <r>
      <t xml:space="preserve">Emergency Resources Deployed by ERCOT, MW </t>
    </r>
    <r>
      <rPr>
        <vertAlign val="superscript"/>
        <sz val="14"/>
        <color theme="1"/>
        <rFont val="Arial"/>
        <family val="2"/>
      </rPr>
      <t>1</t>
    </r>
  </si>
  <si>
    <r>
      <t xml:space="preserve">Planning Reserve Margin </t>
    </r>
    <r>
      <rPr>
        <vertAlign val="superscript"/>
        <sz val="14"/>
        <color theme="1"/>
        <rFont val="Arial"/>
        <family val="2"/>
      </rPr>
      <t>2</t>
    </r>
  </si>
  <si>
    <r>
      <rPr>
        <vertAlign val="superscript"/>
        <sz val="12"/>
        <rFont val="Arial"/>
        <family val="2"/>
      </rPr>
      <t>1</t>
    </r>
    <r>
      <rPr>
        <sz val="12"/>
        <rFont val="Arial"/>
        <family val="2"/>
      </rPr>
      <t xml:space="preserve"> The derivation of the emergency resource amount is described in the Scenario Assumptions Details tab.</t>
    </r>
  </si>
  <si>
    <r>
      <rPr>
        <vertAlign val="superscript"/>
        <sz val="12"/>
        <rFont val="Arial"/>
        <family val="2"/>
      </rPr>
      <t>2</t>
    </r>
    <r>
      <rPr>
        <sz val="12"/>
        <rFont val="Arial"/>
        <family val="2"/>
      </rPr>
      <t xml:space="preserve"> The Planning Reserve Margin (PRM) is the forecasted capacity reserve that can cover higher-than-expected peak demand and lower-than-expected resource availability when looking at months or longer in the future. This is in contrast to operating reserve measures that focus on actual available capacity during real-time and hour-ahead operating periods. Consequently, the PRM is not an appropriate measure of capacity reserves when operations timeframes are being considered.</t>
    </r>
  </si>
  <si>
    <t>Load Adjustments</t>
  </si>
  <si>
    <t>Extreme Reserve Capacity Risk Scenarios, MW
(One or a combination of extreme risk assumptions resulting in low probability, high impact outcomes)</t>
  </si>
  <si>
    <t>Installed Capacity Rating 1/</t>
  </si>
  <si>
    <t>1/ Installed capacity ratings are based on the maximum power that a generating unit can produce during normal sustained operating conditions as specified by the equipment manufacturer.</t>
  </si>
  <si>
    <t>Emergency Resources Deployed by ERCOT</t>
  </si>
  <si>
    <t>Announced retired capacity that is undergoing ERCOT grid reliability reviews pursuant to Nodal Protocols Section 3.14.1.2</t>
  </si>
  <si>
    <t>SADLBACK_BESS</t>
  </si>
  <si>
    <t>FAULKNER_BESS</t>
  </si>
  <si>
    <t>ANCHOR_WIND5</t>
  </si>
  <si>
    <t>AMSTERDAM SOLAR</t>
  </si>
  <si>
    <t>21INR0256</t>
  </si>
  <si>
    <t>NEPTUNE SOLAR</t>
  </si>
  <si>
    <t>21INR0499</t>
  </si>
  <si>
    <t>ROCINANTE SOLAR</t>
  </si>
  <si>
    <t>23INR0231</t>
  </si>
  <si>
    <t>AMSTERDAM STORAGE</t>
  </si>
  <si>
    <t>22INR0417</t>
  </si>
  <si>
    <t>COTTONWOOD BAYOU STORAGE</t>
  </si>
  <si>
    <t>21INR0443</t>
  </si>
  <si>
    <t>LIMOUSIN OAK STORAGE</t>
  </si>
  <si>
    <t>22INR0338</t>
  </si>
  <si>
    <t>ROCINANTE BESS</t>
  </si>
  <si>
    <t>23INR0232</t>
  </si>
  <si>
    <t>SABAL STORAGE</t>
  </si>
  <si>
    <t>22INR0398</t>
  </si>
  <si>
    <t>SOWERS STORAGE</t>
  </si>
  <si>
    <t>22INR0552</t>
  </si>
  <si>
    <t>LIGNIN (CHAMON 2) U1</t>
  </si>
  <si>
    <t>LIG_UNIT1</t>
  </si>
  <si>
    <t>LIGNIN (CHAMON 2) U2</t>
  </si>
  <si>
    <t>LIG_UNIT2</t>
  </si>
  <si>
    <t>RABBS POWER STATION U2</t>
  </si>
  <si>
    <t>RAB_UNIT2</t>
  </si>
  <si>
    <t>RABBS POWER STATION U3</t>
  </si>
  <si>
    <t>RABBS POWER STATION U4</t>
  </si>
  <si>
    <t>RABBS POWER STATION U5</t>
  </si>
  <si>
    <t>RABBS POWER STATION U6</t>
  </si>
  <si>
    <t>RABBS POWER STATION U7</t>
  </si>
  <si>
    <t>RABBS POWER STATION U8</t>
  </si>
  <si>
    <t>TEXAS GULF SULPHUR CTG 1</t>
  </si>
  <si>
    <t>DG_LKWDTP_2UNITS</t>
  </si>
  <si>
    <t>BLUEJAY_UNIT2</t>
  </si>
  <si>
    <t>MCLNSLR_UNIT1</t>
  </si>
  <si>
    <t>RATLIFF SOLAR (CONCHO VALLEY SOLAR)</t>
  </si>
  <si>
    <t>RATLIFF_SOLAR1</t>
  </si>
  <si>
    <t>ROW_UNIT1</t>
  </si>
  <si>
    <t>WESTORIA SOLAR U1</t>
  </si>
  <si>
    <t>WES_UNIT1</t>
  </si>
  <si>
    <t>WESTORIA SOLAR U2</t>
  </si>
  <si>
    <t>WES_UNIT2</t>
  </si>
  <si>
    <t>BRP BRAZORIA</t>
  </si>
  <si>
    <t>BRAZORIA_UNIT1</t>
  </si>
  <si>
    <t>SWEENY_UNIT1</t>
  </si>
  <si>
    <t>CEDARVALE BESS (DGR)</t>
  </si>
  <si>
    <t>CEDRVALE_BESS</t>
  </si>
  <si>
    <t>COYOTSPR_BESS</t>
  </si>
  <si>
    <t>RATTLESNAKE BESS (DGR)</t>
  </si>
  <si>
    <t>RTLSNAKE_BESS</t>
  </si>
  <si>
    <t>SARAGOSA BESS (DGR)</t>
  </si>
  <si>
    <t>SGSA_BESS1</t>
  </si>
  <si>
    <t>BYRDR_ES_BESS1</t>
  </si>
  <si>
    <t>CATARINA BESS (DGR)</t>
  </si>
  <si>
    <t>CATARINA_BESS</t>
  </si>
  <si>
    <t>DANCIGER SOLAR U1</t>
  </si>
  <si>
    <t>DAG_UNIT1</t>
  </si>
  <si>
    <t>DANCIGER SOLAR U2</t>
  </si>
  <si>
    <t>DAG_UNIT2</t>
  </si>
  <si>
    <t>HI_LONEB_BESS1</t>
  </si>
  <si>
    <t>MADERO_UNIT1</t>
  </si>
  <si>
    <t>MADERO_UNIT2</t>
  </si>
  <si>
    <t>NOBLE STORAGE U1</t>
  </si>
  <si>
    <t>NOBLESLR_BESS1</t>
  </si>
  <si>
    <t>NOBLE STORAGE U2</t>
  </si>
  <si>
    <t>NOBLESLR_BESS2</t>
  </si>
  <si>
    <t>NORTH COLUMBIA (ROUGHNECK STORAGE)</t>
  </si>
  <si>
    <t>NCO_ESS1</t>
  </si>
  <si>
    <t>SLCNHLS_ESS1</t>
  </si>
  <si>
    <t>SILICON HILL STORAGE U2</t>
  </si>
  <si>
    <t>SLCNHLS_ESS2</t>
  </si>
  <si>
    <t>VORTEX_BESS1</t>
  </si>
  <si>
    <t>RABBS POWER STATION U1</t>
  </si>
  <si>
    <t>MONTE ALTO I WIND</t>
  </si>
  <si>
    <t>RAY GULF WIND</t>
  </si>
  <si>
    <t>22INR0517</t>
  </si>
  <si>
    <t>SHAMROCK</t>
  </si>
  <si>
    <t>22INR0502</t>
  </si>
  <si>
    <t>SIETE</t>
  </si>
  <si>
    <t>20INR0047</t>
  </si>
  <si>
    <t>DONEGAL SOLAR</t>
  </si>
  <si>
    <t>23INR0089</t>
  </si>
  <si>
    <t>ELIZA SOLAR</t>
  </si>
  <si>
    <t>21INR0368</t>
  </si>
  <si>
    <t>GARCITAS CREEK SOLAR</t>
  </si>
  <si>
    <t>23INR0223</t>
  </si>
  <si>
    <t>GRIMES COUNTY SOLAR</t>
  </si>
  <si>
    <t>23INR0160</t>
  </si>
  <si>
    <t>HOVEY (BARILLA SOLAR 1B)</t>
  </si>
  <si>
    <t>HOWLE SOLAR</t>
  </si>
  <si>
    <t>20INR0075</t>
  </si>
  <si>
    <t>LAVACA BAY SOLAR</t>
  </si>
  <si>
    <t>23INR0084</t>
  </si>
  <si>
    <t>MATAGORDA SOLAR</t>
  </si>
  <si>
    <t>22INR0342</t>
  </si>
  <si>
    <t>PARLIAMENT SOLAR</t>
  </si>
  <si>
    <t>23INR0044</t>
  </si>
  <si>
    <t>WALLER</t>
  </si>
  <si>
    <t>SHAULA II SOLAR</t>
  </si>
  <si>
    <t>22INR0267</t>
  </si>
  <si>
    <t>TALITHA SOLAR</t>
  </si>
  <si>
    <t>21INR0393</t>
  </si>
  <si>
    <t>JIM WELLS</t>
  </si>
  <si>
    <t>TEXAS SOLAR NOVA 2</t>
  </si>
  <si>
    <t>20INR0269</t>
  </si>
  <si>
    <t>XE MURAT SOLAR</t>
  </si>
  <si>
    <t>22INR0354</t>
  </si>
  <si>
    <t>CALLISTO I ENERGY CENTER</t>
  </si>
  <si>
    <t>22INR0490</t>
  </si>
  <si>
    <t>DONEGAL BESS</t>
  </si>
  <si>
    <t>23INR0103</t>
  </si>
  <si>
    <t>EBONY ENERGY STORAGE</t>
  </si>
  <si>
    <t>23INR0154</t>
  </si>
  <si>
    <t>GREAT KISKADEE STORAGE</t>
  </si>
  <si>
    <t>23INR0166</t>
  </si>
  <si>
    <t>22INR0596</t>
  </si>
  <si>
    <t>LARKSPUR ENERGY STORAGE</t>
  </si>
  <si>
    <t>23INR0340</t>
  </si>
  <si>
    <t>RODEO RANCH ENERGY STORAGE</t>
  </si>
  <si>
    <t>23INR0371</t>
  </si>
  <si>
    <t>TANZANITE STORAGE</t>
  </si>
  <si>
    <t>22INR0549</t>
  </si>
  <si>
    <t>ZIER STORAGE</t>
  </si>
  <si>
    <t>21INR0027</t>
  </si>
  <si>
    <t>POWERLANE PLANT STG 1 (AS OF 10/1/2022, AVAILABLE 6/1 THROUGH 9/30)</t>
  </si>
  <si>
    <t>GULF STAR SOLAR SLF (G-STAR SOLAR)</t>
  </si>
  <si>
    <t>SILICON HILL STORAGE U1</t>
  </si>
  <si>
    <t>23INR0095</t>
  </si>
  <si>
    <t>LONESTAR_BESS</t>
  </si>
  <si>
    <t>LONESTAR BESS (DGR)</t>
  </si>
  <si>
    <t>NEW PLANNED PROJECT ADDITIONS TO REPORT</t>
  </si>
  <si>
    <t>HOLCOMB BESS (DGR)</t>
  </si>
  <si>
    <t>HOLCOMB_BESS</t>
  </si>
  <si>
    <t>ANCHOR BESS U1</t>
  </si>
  <si>
    <t>ANCHOR_BESS1</t>
  </si>
  <si>
    <t>ANCHOR BESS U2</t>
  </si>
  <si>
    <t>ANCHOR_BESS2</t>
  </si>
  <si>
    <t>RADIAN SOLAR U1</t>
  </si>
  <si>
    <t>RADN_SLR_UNIT1</t>
  </si>
  <si>
    <t>RADIAN SOLAR U2</t>
  </si>
  <si>
    <t>RADN_SLR_UNIT2</t>
  </si>
  <si>
    <t>VANCOURT_UNIT1</t>
  </si>
  <si>
    <t>WESTERN TRAIL WIND (AJAX WIND) U1</t>
  </si>
  <si>
    <t>AQUILLA LAKE 2 WIND U1</t>
  </si>
  <si>
    <t>VORTEX WIND U1</t>
  </si>
  <si>
    <t>WHITE MESA 2 WIND U1</t>
  </si>
  <si>
    <t>WILDWIND U1</t>
  </si>
  <si>
    <t>SWOOSE BATTERY (PYOTE) (DGR)</t>
  </si>
  <si>
    <t>ADAMSTOWN STORAGE</t>
  </si>
  <si>
    <t>21INR0209</t>
  </si>
  <si>
    <t>CITADEL BESS</t>
  </si>
  <si>
    <t>24INR0147</t>
  </si>
  <si>
    <t>DANISH FIELDS STORAGE</t>
  </si>
  <si>
    <t>21INR0450</t>
  </si>
  <si>
    <t>RAMSEY STORAGE</t>
  </si>
  <si>
    <t>21INR0505</t>
  </si>
  <si>
    <t>ADAMSTOWN SOLAR</t>
  </si>
  <si>
    <t>21INR0210</t>
  </si>
  <si>
    <t>GALACTIC SOLAR</t>
  </si>
  <si>
    <t>23INR0144</t>
  </si>
  <si>
    <t>GRANSOLAR TEXAS ONE</t>
  </si>
  <si>
    <t>22INR0511</t>
  </si>
  <si>
    <t>GREATER BRYANT G SOLAR</t>
  </si>
  <si>
    <t>23INR0300</t>
  </si>
  <si>
    <t>RAB_UNIT1</t>
  </si>
  <si>
    <t>SBEAN_BESS</t>
  </si>
  <si>
    <t>DICKNSON_UNIT1</t>
  </si>
  <si>
    <t>HEIGHTTN_UNIT1</t>
  </si>
  <si>
    <t>ALVIN_UNIT1</t>
  </si>
  <si>
    <t>MAGNO_TN_UNIT1</t>
  </si>
  <si>
    <t>ANGLETON_UNIT1</t>
  </si>
  <si>
    <t>23INR0506</t>
  </si>
  <si>
    <t>REMY JADE POWER STATION</t>
  </si>
  <si>
    <t>23INR0339</t>
  </si>
  <si>
    <t>GREGORY POWER PARTNERS GT1</t>
  </si>
  <si>
    <t>GREGORY POWER PARTNERS GT2</t>
  </si>
  <si>
    <t>GREGORY POWER PARTNERS STG</t>
  </si>
  <si>
    <t>BIG ELM SOLAR</t>
  </si>
  <si>
    <t>21INR0353</t>
  </si>
  <si>
    <t>BUCKEYE CORPUS FUELS SOLAR</t>
  </si>
  <si>
    <t>22INR0397</t>
  </si>
  <si>
    <t>FIVE WELLS SOLAR</t>
  </si>
  <si>
    <t>24INR0015</t>
  </si>
  <si>
    <t>HALO SOLAR</t>
  </si>
  <si>
    <t>21INR0304</t>
  </si>
  <si>
    <t>SODA LAKE SOLAR 1 SLF</t>
  </si>
  <si>
    <t>23INR0080</t>
  </si>
  <si>
    <t>TULSITA SOLAR</t>
  </si>
  <si>
    <t>21INR0223</t>
  </si>
  <si>
    <t>JUNCTION BESS (DGR)</t>
  </si>
  <si>
    <t>23INR0521</t>
  </si>
  <si>
    <t>BIOENERGY TEXAS-COVEL GARDENS LFG</t>
  </si>
  <si>
    <t>KIMBLE</t>
  </si>
  <si>
    <t>ROSELAND_SOLAR1</t>
  </si>
  <si>
    <t>ROSELAND_SOLAR2</t>
  </si>
  <si>
    <t>ROSELAND_SOLAR3</t>
  </si>
  <si>
    <t>ROSELAND SOLAR U1</t>
  </si>
  <si>
    <t>ROSELAND SOLAR U2</t>
  </si>
  <si>
    <t>ROSELAND SOLAR U3</t>
  </si>
  <si>
    <t>BCH_UNIT1</t>
  </si>
  <si>
    <t>BCH_UNIT2</t>
  </si>
  <si>
    <t>BCH_UNIT3</t>
  </si>
  <si>
    <t>BEACHWOOD POWER STATION U1</t>
  </si>
  <si>
    <t>BEACHWOOD POWER STATION U2</t>
  </si>
  <si>
    <t>BEACHWOOD POWER STATION U3</t>
  </si>
  <si>
    <t>EASTBELL MILAM SOLAR</t>
  </si>
  <si>
    <t>21INR0203</t>
  </si>
  <si>
    <t>ARROYO STORAGE SLF</t>
  </si>
  <si>
    <t>24INR0306</t>
  </si>
  <si>
    <t>PISGAH_SOLAR1</t>
  </si>
  <si>
    <t>PISGAH_SOLAR2</t>
  </si>
  <si>
    <t>PISGAH RIDGE SOLAR U1</t>
  </si>
  <si>
    <t>PISGAH RIDGE SOLAR U2</t>
  </si>
  <si>
    <t>BOARDCRK_UNIT1</t>
  </si>
  <si>
    <t>BOARDCRK_UNIT2</t>
  </si>
  <si>
    <t>BOARD CREEK WP U1</t>
  </si>
  <si>
    <t>BOARD CREEK WP U2</t>
  </si>
  <si>
    <t>ENDPARKS_ESS1</t>
  </si>
  <si>
    <t>ULYSSES SOLAR</t>
  </si>
  <si>
    <t>21INR0253</t>
  </si>
  <si>
    <t>CLUTCH CITY SOLAR</t>
  </si>
  <si>
    <t>22INR0279</t>
  </si>
  <si>
    <t>TGS_GT01</t>
  </si>
  <si>
    <t>BIOENERGY AUSTIN-WALZEM RD LFG</t>
  </si>
  <si>
    <t>Available Mothball Capacity based on Owner's Return Probability</t>
  </si>
  <si>
    <t>BEACHWOOD II POWER STATION (U7-U8)</t>
  </si>
  <si>
    <t>SPENCER STG U4 (AS OF 10/24/2022, AVAILABLE 4/2 THROUGH 11/30)</t>
  </si>
  <si>
    <t>SPENCER STG U5 (AS OF 10/24/2022, AVAILABLE 4/2 THROUGH 11/30)</t>
  </si>
  <si>
    <t>BLUEJAY_BESS1</t>
  </si>
  <si>
    <t>HOYTE SOLAR</t>
  </si>
  <si>
    <t>23INR0235</t>
  </si>
  <si>
    <t>NORIA SOLAR DCC</t>
  </si>
  <si>
    <t>23INR0061</t>
  </si>
  <si>
    <t>PINK SOLAR</t>
  </si>
  <si>
    <t>22INR0281</t>
  </si>
  <si>
    <t>TROJAN SOLAR</t>
  </si>
  <si>
    <t>23INR0296</t>
  </si>
  <si>
    <t>UMBRA (STOCKYARD) SOLAR</t>
  </si>
  <si>
    <t>23INR0155</t>
  </si>
  <si>
    <t>FRANKLIN</t>
  </si>
  <si>
    <t>BORDERTOWN BESS</t>
  </si>
  <si>
    <t>23INR0354</t>
  </si>
  <si>
    <t>BRAZOS BEND BESS</t>
  </si>
  <si>
    <t>23INR0363</t>
  </si>
  <si>
    <t>NORIA STORAGE</t>
  </si>
  <si>
    <t>23INR0062</t>
  </si>
  <si>
    <t>23INR0520</t>
  </si>
  <si>
    <t>STOCKYARD GRID BATT</t>
  </si>
  <si>
    <t>21INR0492</t>
  </si>
  <si>
    <t>UMBRA (STOCKYARD) BESS</t>
  </si>
  <si>
    <t>23INR0156</t>
  </si>
  <si>
    <t xml:space="preserve"> </t>
  </si>
  <si>
    <t xml:space="preserve">     High Peak Load Adjustment</t>
  </si>
  <si>
    <t xml:space="preserve">     High/Extreme Peak Load Adjustment</t>
  </si>
  <si>
    <t>SUNVASLR_UNIT1</t>
  </si>
  <si>
    <t>SUNVASLR_UNIT2</t>
  </si>
  <si>
    <t>SUN VALLEY U1</t>
  </si>
  <si>
    <t>SUN VALLEY U2</t>
  </si>
  <si>
    <t>ROSELAND_BESS1</t>
  </si>
  <si>
    <t>TAYGETE II SOLAR U1</t>
  </si>
  <si>
    <t>TAYGETE II SOLAR U2</t>
  </si>
  <si>
    <t>TAYGETE2_UNIT1</t>
  </si>
  <si>
    <t>TAYGETE2_UNIT2</t>
  </si>
  <si>
    <t>FRONTERA ENERGY CENTER</t>
  </si>
  <si>
    <t>23INR0472</t>
  </si>
  <si>
    <t>TANGLEWOOD SOLAR</t>
  </si>
  <si>
    <t>23INR0054</t>
  </si>
  <si>
    <t>TIERRA BONITA SOLAR</t>
  </si>
  <si>
    <t>21INR0424</t>
  </si>
  <si>
    <t>TIDWELL PRAIRIE STORAGE 1</t>
  </si>
  <si>
    <t>21INR0517</t>
  </si>
  <si>
    <t>GOMEZ BESS (DGR)</t>
  </si>
  <si>
    <t>23INR0519</t>
  </si>
  <si>
    <t>ELIZA STORAGE</t>
  </si>
  <si>
    <t>22INR0260</t>
  </si>
  <si>
    <t>DIBOLL BESS (DGR)</t>
  </si>
  <si>
    <t>23INR0522</t>
  </si>
  <si>
    <t>ANGELINA</t>
  </si>
  <si>
    <t>CORAL STORAGE</t>
  </si>
  <si>
    <t>23INR0124</t>
  </si>
  <si>
    <t>Summer 2023</t>
  </si>
  <si>
    <t>Installed and Summer Capacity Ratings, MW</t>
  </si>
  <si>
    <t>Thermal Resources, Installed Summer-rated Capacity</t>
  </si>
  <si>
    <t>Average grid injection during the top 20 Summer peak load hours over the last three years, plus the forecasted net change in generation capacity available to the ERCOT grid pursuant to Nodal Protocols Section 10.3.2.4.</t>
  </si>
  <si>
    <t>Unit Megawatt Capacities - Summer</t>
  </si>
  <si>
    <t>SUMMER
CAPACITY
(MW)</t>
  </si>
  <si>
    <t>Summer</t>
  </si>
  <si>
    <t>BEACHWOOD POWER STATION U6</t>
  </si>
  <si>
    <t>BCH_UNIT6</t>
  </si>
  <si>
    <t>BEACHWOOD POWER STATION U5</t>
  </si>
  <si>
    <t>BCH_UNIT5</t>
  </si>
  <si>
    <t>COLORADO BEND ENERGY CENTER CTG 12</t>
  </si>
  <si>
    <t>CBEC_GT12</t>
  </si>
  <si>
    <t>ANCHOR WIND U1</t>
  </si>
  <si>
    <t>ANCHOR_WIND1</t>
  </si>
  <si>
    <t>ANCHOR WIND U2</t>
  </si>
  <si>
    <t>ANCHOR WIND U4</t>
  </si>
  <si>
    <t>ANCHOR WIND U5</t>
  </si>
  <si>
    <t>APPALOOSA RUN WIND U2</t>
  </si>
  <si>
    <t>APPALOSA_UNIT2</t>
  </si>
  <si>
    <t>HILL &amp; LIMESTONE</t>
  </si>
  <si>
    <t>LACY CREEK WIND U4</t>
  </si>
  <si>
    <t>LACY_CRK_UNIT4</t>
  </si>
  <si>
    <t>LACY CREEK WIND U2</t>
  </si>
  <si>
    <t>LACY_CRK_UNIT2</t>
  </si>
  <si>
    <t>LACY CREEK WIND U3</t>
  </si>
  <si>
    <t>LACY_CRK_UNIT3</t>
  </si>
  <si>
    <t>YOUNG WIND U3</t>
  </si>
  <si>
    <t>YNG_WND_UNIT3</t>
  </si>
  <si>
    <t>YOUNG WIND U2</t>
  </si>
  <si>
    <t>YNG_WND_UNIT2</t>
  </si>
  <si>
    <t>AGUAYO_UNIT1</t>
  </si>
  <si>
    <t>BIG STAR SOLAR U1</t>
  </si>
  <si>
    <t>BIG_STAR_UNIT1</t>
  </si>
  <si>
    <t>BIG STAR SOLAR U2</t>
  </si>
  <si>
    <t>BIG_STAR_UNIT2</t>
  </si>
  <si>
    <t>CROWN SOLAR</t>
  </si>
  <si>
    <t>CRWN_SLR_UNIT1</t>
  </si>
  <si>
    <t>GOLINDA_UNIT1</t>
  </si>
  <si>
    <t>HOVEY_UNIT2</t>
  </si>
  <si>
    <t>INERTIA WIND U3</t>
  </si>
  <si>
    <t>INRT_W_UNIT3</t>
  </si>
  <si>
    <t>INERTIA WIND U2</t>
  </si>
  <si>
    <t>INRT_W_UNIT2</t>
  </si>
  <si>
    <t>L_463S_UNIT1</t>
  </si>
  <si>
    <t>FLAT_TOP_BESS1</t>
  </si>
  <si>
    <t>WORSHAM_BESS1</t>
  </si>
  <si>
    <t>GRIZZLY_SOLAR1</t>
  </si>
  <si>
    <t>MUSTANG CREEK SOLAR U1</t>
  </si>
  <si>
    <t>MUSTNGCK_SOLAR1</t>
  </si>
  <si>
    <t>MUSTANG CREEK SOLAR U2</t>
  </si>
  <si>
    <t>MUSTNGCK_SOLAR2</t>
  </si>
  <si>
    <t>MYRTLE SOLAR U1</t>
  </si>
  <si>
    <t>MYR_UNIT1</t>
  </si>
  <si>
    <t>MYRTLE SOLAR U2</t>
  </si>
  <si>
    <t>MYR_UNIT2</t>
  </si>
  <si>
    <t>PYRON BESS 2A</t>
  </si>
  <si>
    <t>PYR_ESS2A</t>
  </si>
  <si>
    <t>PYRON BESS 2B</t>
  </si>
  <si>
    <t>PYR_ESS2B</t>
  </si>
  <si>
    <t>SPTX12B_BES1</t>
  </si>
  <si>
    <t>BROTMAN II POWER STATION (U7- U8)</t>
  </si>
  <si>
    <t>23INR0551</t>
  </si>
  <si>
    <t>TECO GTG2</t>
  </si>
  <si>
    <t>23INR0408</t>
  </si>
  <si>
    <t>ALILA SOLAR</t>
  </si>
  <si>
    <t>23INR0093</t>
  </si>
  <si>
    <t>ASH CREEK SOLAR</t>
  </si>
  <si>
    <t>21INR0379</t>
  </si>
  <si>
    <t>COMPADRE SOLAR</t>
  </si>
  <si>
    <t>24INR0023</t>
  </si>
  <si>
    <t>DESERT VINE SOLAR</t>
  </si>
  <si>
    <t>22INR0307</t>
  </si>
  <si>
    <t>SP JAGUAR SOLAR</t>
  </si>
  <si>
    <t>24INR0038</t>
  </si>
  <si>
    <t>SOLAR_PL_PEAK_PCT</t>
  </si>
  <si>
    <t>AEP_N_ALAMO_LD02(SMT ALAMO)</t>
  </si>
  <si>
    <t>23INR0477</t>
  </si>
  <si>
    <t>AL PASTOR BESS</t>
  </si>
  <si>
    <t>24INR0273</t>
  </si>
  <si>
    <t>BOCO BESS</t>
  </si>
  <si>
    <t>23INR0470</t>
  </si>
  <si>
    <t>BRP AVILA BESS</t>
  </si>
  <si>
    <t>23INR0287</t>
  </si>
  <si>
    <t>BRP ZEYA BESS</t>
  </si>
  <si>
    <t>23INR0290</t>
  </si>
  <si>
    <t>FERDINAND GRID BESS</t>
  </si>
  <si>
    <t>22INR0422</t>
  </si>
  <si>
    <t>GRIZZLY RIDGE BESS (DGR)</t>
  </si>
  <si>
    <t>IRON BELT ENERGY STORAGE</t>
  </si>
  <si>
    <t>25INR0208</t>
  </si>
  <si>
    <t>MYRTLE STORAGE</t>
  </si>
  <si>
    <t>21INR0442</t>
  </si>
  <si>
    <t>SOHO BESS</t>
  </si>
  <si>
    <t>23INR0419</t>
  </si>
  <si>
    <t>SP JAGUAR BESS</t>
  </si>
  <si>
    <t>24INR0039</t>
  </si>
  <si>
    <t>ST. GALL I ENERGY STORAGE</t>
  </si>
  <si>
    <t>22INR0524</t>
  </si>
  <si>
    <t>SUN VALLEY BESS</t>
  </si>
  <si>
    <t>22INR0429</t>
  </si>
  <si>
    <t>TALITHA BESS</t>
  </si>
  <si>
    <t>23INR0331</t>
  </si>
  <si>
    <t>PLEASANTON BESS (DGR)</t>
  </si>
  <si>
    <t>MOUNTAIN CREEK STG 8 (AS OF 3/1/2023, AVAILABLE 6/1 THROUGH 9/30)                                                                                                                                                                                              </t>
  </si>
  <si>
    <t>INSTALLED CAPACITY RATING</t>
  </si>
  <si>
    <t>IN SERVICE YEAR</t>
  </si>
  <si>
    <t>Capacity changes due to planned repower/upgrade projects are reflected in the operational units' ratings upon receipt and ERCOT approval of updated resource registration system information. Interconnection requests for existing resources that involve MW capacity changes are indicated with a code in the “Generation Interconnection Project Code” column.</t>
  </si>
  <si>
    <t>Although seasonal capacity ratings for battery energy storage systems are reported above, the ratings are not included in the operational/planned capacity formulae. These resources are assumed to provide Ancillary Services rather than sustained capacity available to meet system peak loads.</t>
  </si>
  <si>
    <t>The capacities of planned projects that have been approved for Initial Synchronization at the time of report creation are assumed to be available for the season regardless of their projected Commercial Operations Dates.</t>
  </si>
  <si>
    <t>Planned projects for which maximum seasonal sustained capacity ratings have been provided are used in lieu of capacities entered into the online Resource Integration and Ongoing Operations - Interconnection Services (RIOO-IS) system.</t>
  </si>
  <si>
    <t>Installed capacity ratings are based on the maximum power that a generating unit can produce during normal sustained operating conditions as specified by the equipment manufacturer. These ratings reflect the latest information in the Resource Integration and Ongoing Operations - Reources Services (RIOO-RS) system.</t>
  </si>
  <si>
    <t>Based on 84% of installed capacity for hydro resources (Summer season) per ERCOT Nodal Protocols Section 3.2.6.2.2</t>
  </si>
  <si>
    <t>Based on 60% of installed capacity for coastal wind resources (Summer season) per ERCOT Nodal Protocols Section 3.2.6.2.2</t>
  </si>
  <si>
    <t>Based on 30% of installed capacity for panhandle wind resources (Summer season) per ERCOT Nodal Protocols Section 3.2.6.2.2</t>
  </si>
  <si>
    <t>Based on 21% of installed capacity for other wind resources (Summer season) per ERCOT Nodal Protocols Section 3.2.6.2.2</t>
  </si>
  <si>
    <t>Based on 79% of rated capacity for solar resources (Summer season) per Nodal Protocols Section 3.2.6.2.2</t>
  </si>
  <si>
    <t>Based on in-service dates provided by developers and 60% Summer capacity contribution for coastal wind resources</t>
  </si>
  <si>
    <t>Based on in-service dates provided by developers and 30% Summer capacity contribution for panhandle wind resources</t>
  </si>
  <si>
    <t>Based on in-service dates provided by developers and 21% Summer capacity contribution for other wind resources</t>
  </si>
  <si>
    <t>Based on in-service dates provided by developers and 79% Summer capacity contribution for solar resources</t>
  </si>
  <si>
    <t xml:space="preserve">     Extreme Unplanned Outage Adjustment, Thermal</t>
  </si>
  <si>
    <t>INRT_W_UNIT1</t>
  </si>
  <si>
    <t>INERTIA WIND U1</t>
  </si>
  <si>
    <t>LACY_CRK_UNIT1</t>
  </si>
  <si>
    <t>LACY CREEK WIND U1</t>
  </si>
  <si>
    <t>ANCHOR_WIND3</t>
  </si>
  <si>
    <t>APPALOSA_UNIT1</t>
  </si>
  <si>
    <t>YNG_WND_UNIT1</t>
  </si>
  <si>
    <t>BCH_UNIT4</t>
  </si>
  <si>
    <t>BEACHWOOD POWER STATION U4</t>
  </si>
  <si>
    <t>COLORADO BEND ENERGY CENTER CTG 11</t>
  </si>
  <si>
    <t>CBEC_GT11</t>
  </si>
  <si>
    <t>Based on historical average of unplanned outages for June through September weekdays, hours ending 3 pm - 8 pm, for the last three summer seasons (2020 - 2022). Outage history excludes units that are not expected to be in-service for the peak period of the upcoming seasons. These unavailable units are comprised of units that have retired, have announced upcoming retirements, are under extended outage, are mothballed, or are unavailable switchable generators.</t>
  </si>
  <si>
    <t>Based on the historical average of planned outages for July through August weekdays, hours ending 3 pm - 8 pm, for the last three summer seasons (2020 -2022). Outage history excludes units that are not expected to be available for the peak period of the upcoming seasons. These unavailable units are comprised of units that have retired, have announced upcoming retirements, are under extended outage, are mothballed, or are unavailable switchable generators.</t>
  </si>
  <si>
    <t xml:space="preserve"> Based on average weather conditions from 2007 – 2021 at the time of the summer peak.
These baseline forecasts are adjusted downwards to account for peak load reductions from rooftop solar installations that are not already accounted for in the baseline forecasts. The rooftop solar load reductions for the forecasted summer peak load hour (August 10, hour-ending 17 (5 pm) is 432 MW.</t>
  </si>
  <si>
    <t>21INR0201</t>
  </si>
  <si>
    <t>21INR0512</t>
  </si>
  <si>
    <t>21INR0202</t>
  </si>
  <si>
    <t>21INR0506</t>
  </si>
  <si>
    <t>21INR0401</t>
  </si>
  <si>
    <t>YOUNG WIND U1</t>
  </si>
  <si>
    <t>18INR0043</t>
  </si>
  <si>
    <t>22INR0326</t>
  </si>
  <si>
    <t>20INR0249</t>
  </si>
  <si>
    <t>21INR0539</t>
  </si>
  <si>
    <t>20INR0250</t>
  </si>
  <si>
    <t>21INR0546</t>
  </si>
  <si>
    <t>21INR0387</t>
  </si>
  <si>
    <t>22INR0562</t>
  </si>
  <si>
    <t>21INR0467</t>
  </si>
  <si>
    <t>20INR0083</t>
  </si>
  <si>
    <t>20INR0068</t>
  </si>
  <si>
    <t>21INR0324</t>
  </si>
  <si>
    <t>17INR0027b</t>
  </si>
  <si>
    <t>20INR0129</t>
  </si>
  <si>
    <t>15INR0064b</t>
  </si>
  <si>
    <t>17INR0035</t>
  </si>
  <si>
    <t>18INR0031</t>
  </si>
  <si>
    <t>16INR0081</t>
  </si>
  <si>
    <t>19INR0100</t>
  </si>
  <si>
    <t>16INR0085</t>
  </si>
  <si>
    <t>20INR0120</t>
  </si>
  <si>
    <t>19INR0080</t>
  </si>
  <si>
    <t>20INR0033</t>
  </si>
  <si>
    <t>21INR0413</t>
  </si>
  <si>
    <t>21INR0538</t>
  </si>
  <si>
    <t>19INR0085</t>
  </si>
  <si>
    <t>21INR0406</t>
  </si>
  <si>
    <t>21INR0278</t>
  </si>
  <si>
    <t>21INR0375</t>
  </si>
  <si>
    <t>12INR0059b</t>
  </si>
  <si>
    <t>19INR0073</t>
  </si>
  <si>
    <t>18INR0050</t>
  </si>
  <si>
    <t>19INR0041</t>
  </si>
  <si>
    <t>22INR0254</t>
  </si>
  <si>
    <t>20INR0130</t>
  </si>
  <si>
    <t>21INR0205</t>
  </si>
  <si>
    <t>21INR0384</t>
  </si>
  <si>
    <t>20INR0205</t>
  </si>
  <si>
    <t>22INR0506</t>
  </si>
  <si>
    <t>19INR0131</t>
  </si>
  <si>
    <t>21INR0233</t>
  </si>
  <si>
    <t>21INR0221</t>
  </si>
  <si>
    <t>21INR0491</t>
  </si>
  <si>
    <t>19INR0169</t>
  </si>
  <si>
    <t>21INR0474</t>
  </si>
  <si>
    <t>23INR0019</t>
  </si>
  <si>
    <t>20INR0280</t>
  </si>
  <si>
    <t>20INR0268</t>
  </si>
  <si>
    <t>20INR0281</t>
  </si>
  <si>
    <t>22INR0280</t>
  </si>
  <si>
    <t>21INR0473</t>
  </si>
  <si>
    <t>21INR0323</t>
  </si>
  <si>
    <t>21INR0434</t>
  </si>
  <si>
    <t>SAND BLUFF WIND U1</t>
  </si>
  <si>
    <t>SAND BLUFF WIND U2</t>
  </si>
  <si>
    <t>SAND BLUFF WIND U3</t>
  </si>
  <si>
    <t>MCDLD_SB1_2</t>
  </si>
  <si>
    <t>MCDLD_SB3_282</t>
  </si>
  <si>
    <t>MCDLD_SB4_G87</t>
  </si>
  <si>
    <t>Emergency Resources Deployed by ERCOT prior to EEA Declaration</t>
  </si>
  <si>
    <t>N/A</t>
  </si>
  <si>
    <t>TURQBESS_BESS1</t>
  </si>
  <si>
    <t>EL SUAZ RANCH U1</t>
  </si>
  <si>
    <t>ELSAUZ_UNIT1</t>
  </si>
  <si>
    <t>EL SUAZ RANCH U2</t>
  </si>
  <si>
    <t>ELSAUZ_UNIT2</t>
  </si>
  <si>
    <t>22INR0603</t>
  </si>
  <si>
    <t>ORIANA SOLAR</t>
  </si>
  <si>
    <t>24INR0093</t>
  </si>
  <si>
    <t>DAMON STORAGE</t>
  </si>
  <si>
    <t>23INR0523</t>
  </si>
  <si>
    <t>FIVE WELLS STORAGE</t>
  </si>
  <si>
    <t>23INR0159</t>
  </si>
  <si>
    <t>ORIANA BESS</t>
  </si>
  <si>
    <t>24INR0109</t>
  </si>
  <si>
    <t>SPARTA SOLAR</t>
  </si>
  <si>
    <t>22INR0352</t>
  </si>
  <si>
    <t>RIVER VALLEY STORAGE U1</t>
  </si>
  <si>
    <t>RIVER VALLEY STORAGE U2</t>
  </si>
  <si>
    <t>OLNEY BESS (DGR)</t>
  </si>
  <si>
    <t>TAV_UNIT1</t>
  </si>
  <si>
    <t>GOMZ_BESS</t>
  </si>
  <si>
    <t>OLNEYTN_BESS</t>
  </si>
  <si>
    <t>RVRVLYS_ESS1</t>
  </si>
  <si>
    <t>RVRVLYS_ESS2</t>
  </si>
  <si>
    <t>Release Date:  May 3, 2023</t>
  </si>
  <si>
    <t>BROTMAN POWER STATION U3</t>
  </si>
  <si>
    <t>BTM_UNIT3</t>
  </si>
  <si>
    <t>BROTMAN POWER STATION U4</t>
  </si>
  <si>
    <t>BTM_UNIT4</t>
  </si>
  <si>
    <t>BROTMAN POWER STATION U5</t>
  </si>
  <si>
    <t>BTM_UNIT5</t>
  </si>
  <si>
    <t>BROTMAN POWER STATION U6</t>
  </si>
  <si>
    <t>BTM_UNIT6</t>
  </si>
  <si>
    <t>AGUAYO WIND U1</t>
  </si>
  <si>
    <t>ANCHOR WIND U3</t>
  </si>
  <si>
    <t>APPALOOSA RUN WIND U1</t>
  </si>
  <si>
    <t>JADE SOLAR UNIT 1</t>
  </si>
  <si>
    <t>JADE_SLR_UNIT1</t>
  </si>
  <si>
    <t>JADE SOLAR UNIT 2</t>
  </si>
  <si>
    <t>JADE_SLR_UNIT2</t>
  </si>
  <si>
    <t>TAVENER (FORT BEND SOLAR)                                                                                                                                                                                                                                      </t>
  </si>
  <si>
    <t>FILESSLR_PV1</t>
  </si>
  <si>
    <t>TURQUOISE STORAGE                                                                                                                                                                                                                                              </t>
  </si>
  <si>
    <t>WFTANK_ESS1</t>
  </si>
  <si>
    <t>BROTMAN POWER STATION (U1 - U2)</t>
  </si>
  <si>
    <t>PIONEER DJ WIND</t>
  </si>
  <si>
    <t>23INR0387</t>
  </si>
  <si>
    <t>CRADLE SOLAR</t>
  </si>
  <si>
    <t>23INR0150</t>
  </si>
  <si>
    <t>DORI BQ SOLAR</t>
  </si>
  <si>
    <t>23INR0040</t>
  </si>
  <si>
    <t>CONNOLLY STORAGE</t>
  </si>
  <si>
    <t>23INR0403</t>
  </si>
  <si>
    <t>FORT DUNCAN BESS</t>
  </si>
  <si>
    <t>23INR0350</t>
  </si>
  <si>
    <t>PLATINUM STORAGE</t>
  </si>
  <si>
    <t>22INR0554</t>
  </si>
  <si>
    <t>SMT ALAMO (DGR)</t>
  </si>
  <si>
    <t>SMT LOS FRESNOS (DGR)</t>
  </si>
  <si>
    <t>23INR0508</t>
  </si>
  <si>
    <t>SMT MISSION (DGR)</t>
  </si>
  <si>
    <t>23INR0511</t>
  </si>
  <si>
    <t>SMT RIO GRANDE (DGR)</t>
  </si>
  <si>
    <t>23INR0509</t>
  </si>
  <si>
    <t>SMT RIO GRANDE II (DGR)</t>
  </si>
  <si>
    <t>23INR0510</t>
  </si>
  <si>
    <t>CALENERGY-FALCON SEABOARD STG 3 (AS OF 7/8/22, DUE TO FORCED OUTAGE)</t>
  </si>
  <si>
    <t>J T DEELY U1 (INDEFINITE MOTHBALL AS OF 12/31/2018, RETIRING ON 7/7/23)</t>
  </si>
  <si>
    <t>J T DEELY U2 (INDEFINITE MOTHBALL AS OF 12/31/2018, RETIRING ON 7/7/23)</t>
  </si>
  <si>
    <t>21INR0357                                                                                           </t>
  </si>
  <si>
    <t>22INR0509                                                                                           </t>
  </si>
  <si>
    <t>Yes</t>
  </si>
  <si>
    <t>MCSES_UNIT8</t>
  </si>
  <si>
    <t>The High Unplanned Outage Adjustment is based on the 95th percentile of historical unplanned outages for June through September weekdays, hours ending 3 pm - 8 pm, for the last five summer seasons (2018 -2022); the adjustment is the 95th percentile value, 8,364 MW, less the typical unplanned outage amount of 4,975 MW. 
The outages for the High Unplanned Outage Adjustment include an incremental amount from Private Use Network (PUN) generators; specifically, the 95th percentile amount less the 50th percentile amount. See the Background tab for more information on the treatment of PUN capacity. Outage history excludes units that are not expected to be available for the peak period of the upcoming seasons. These unavailable units are comprised of units that have retired, have announced upcoming retirements, are under extended outage, are mothballed, or are unavailable switchable generators.</t>
  </si>
  <si>
    <t>22INR0550</t>
  </si>
  <si>
    <t>17INR0054</t>
  </si>
  <si>
    <t>17INR0061</t>
  </si>
  <si>
    <t>21INR0532</t>
  </si>
  <si>
    <t>21INR0527</t>
  </si>
  <si>
    <t>17INR0053</t>
  </si>
  <si>
    <t>17INR0052</t>
  </si>
  <si>
    <t>18INR0069</t>
  </si>
  <si>
    <t>23INR0486</t>
  </si>
  <si>
    <t>23INR0489</t>
  </si>
  <si>
    <t>21INR0534</t>
  </si>
  <si>
    <t>22INR0543</t>
  </si>
  <si>
    <t>22INR0523</t>
  </si>
  <si>
    <t>22INR0533</t>
  </si>
  <si>
    <t>23INR0524</t>
  </si>
  <si>
    <t>19INR0120</t>
  </si>
  <si>
    <t>18INR0064</t>
  </si>
  <si>
    <t>18INR0073</t>
  </si>
  <si>
    <t>17INR0068</t>
  </si>
  <si>
    <t>17INR0069</t>
  </si>
  <si>
    <t>20INR0019</t>
  </si>
  <si>
    <t>20INR0286</t>
  </si>
  <si>
    <t>21INR0511</t>
  </si>
  <si>
    <t>23INR0525</t>
  </si>
  <si>
    <t>22INR0600</t>
  </si>
  <si>
    <t>Based on net imports during summer 2019 Energy Emergency Alert (EEA) intervals</t>
  </si>
  <si>
    <t>23INR0613</t>
  </si>
  <si>
    <t>ODESW_UNIT1</t>
  </si>
  <si>
    <t>PRTLAVS_BESS1</t>
  </si>
  <si>
    <t>REMY JADE II POWER STATION</t>
  </si>
  <si>
    <t>24INR0382</t>
  </si>
  <si>
    <t>21INR0500</t>
  </si>
  <si>
    <t>SKY SEALY</t>
  </si>
  <si>
    <t>Based on the amount of battery storage capability assumed to be available for dispatch prior to the highest summer net load hours. (Net load is total load minus wind and solar generation, and represents the demand that must be met with other available resources.) This is an interim availability assumption for use until a formal capacity contribution method is adopted for future reports</t>
  </si>
  <si>
    <t>Forecasted Peak Load /
Typical Unplanned Outages /
Typical Wind and Solar</t>
  </si>
  <si>
    <t>High Peak Load /
Typical Unplanned Outages /
Typical Wind and Solar</t>
  </si>
  <si>
    <t>Forecasted Peak Load /
High Unplanned Outages /
Typical Wind and Solar</t>
  </si>
  <si>
    <t>Forecasted Peak Load /
Typical Unplanned Outages /
Low Wind and Solar</t>
  </si>
  <si>
    <t>Extreme Peak Load / 
Typical Unplanned Outages /
Typical Wind and Solar</t>
  </si>
  <si>
    <t>Extreme Peak Load /
Extreme Unplanned Outages /
Typical Wind and Solar</t>
  </si>
  <si>
    <t>High Peak Load /
Extreme Unplanned Outages /
Extreme Low Wind</t>
  </si>
  <si>
    <t>Formula: PRM = (Total Resources / (Adjusted Peak Demand - Emergency Resources)) - 1, expressed as a percentage</t>
  </si>
  <si>
    <t xml:space="preserve">     [c] Large Flexible Load Adjustment, MW</t>
  </si>
  <si>
    <t>[d] Adjusted Peak Load Forecast, [a+b+c]</t>
  </si>
  <si>
    <t>[e] Total Resources (from Forecast Capacity tab)</t>
  </si>
  <si>
    <t>[f] Total Uses of Reserve Capacity</t>
  </si>
  <si>
    <t>[g] Capacity Available for Operating Reserves, Normal Operating Conditions (Scenarios tab e-d-f), MW</t>
  </si>
  <si>
    <t>[h] Pre-EEA Resources available for ERCOT deployment (Emergency Response Service, distribution voltage reduction, LFL curtailment)</t>
  </si>
  <si>
    <t>[i] EEA Resources available for ERCOT deployment</t>
  </si>
  <si>
    <t>[j] Capacity Available for Operating Reserves, Emergency Conditions (g+h+i), MW</t>
  </si>
  <si>
    <t>Expected Capacity for Summer Peak Demand 2/</t>
  </si>
  <si>
    <t>2/ Expected capacities by resource type reflect seasonal net maximum sustained ratings for thermal units and the on-peak capacity contributions for wind, solar, battery storage, PUN generators, and hydro. Capacities for generation resources co-located with large flexible loads (LFLs) are reported on a gross capacity basis (i.e., the load is not netted against the capacity).</t>
  </si>
  <si>
    <t xml:space="preserve">     Low Solar Output Reduction to 9,263 MW</t>
  </si>
  <si>
    <t>      Low Wind Output Reduction to 2,894 MW </t>
  </si>
  <si>
    <t xml:space="preserve">     Extreme Low Wind Output Adjustment to 61 MW</t>
  </si>
  <si>
    <t>ODESSA-ECTOR POWER CTG 11</t>
  </si>
  <si>
    <t>OECCS_CT11</t>
  </si>
  <si>
    <t>ODESSA-ECTOR POWER CTG 12</t>
  </si>
  <si>
    <t>OECCS_CT12</t>
  </si>
  <si>
    <t>ODESSA-ECTOR POWER CTG 21</t>
  </si>
  <si>
    <t>OECCS_CT21</t>
  </si>
  <si>
    <t>ODESSA-ECTOR POWER CTG 22</t>
  </si>
  <si>
    <t>OECCS_CT22</t>
  </si>
  <si>
    <t>ODESSA-ECTOR POWER STG 1</t>
  </si>
  <si>
    <t>OECCS_UNIT1</t>
  </si>
  <si>
    <t>ODESSA-ECTOR POWER STG 2</t>
  </si>
  <si>
    <t>OECCS_UNIT2</t>
  </si>
  <si>
    <t>WOLF HOLLOW 2 CTG 4</t>
  </si>
  <si>
    <t>WHCCS2_CT4</t>
  </si>
  <si>
    <t>WOLF HOLLOW 2 CTG 5</t>
  </si>
  <si>
    <t>WHCCS2_CT5</t>
  </si>
  <si>
    <t>WOLF HOLLOW 2 STG 6</t>
  </si>
  <si>
    <t>WHCCS2_STG6</t>
  </si>
  <si>
    <t>BRISCOE WIND</t>
  </si>
  <si>
    <t>BRISCOE_WIND</t>
  </si>
  <si>
    <t>BRISCOE</t>
  </si>
  <si>
    <t>DESERT SKY WIND 1 A</t>
  </si>
  <si>
    <t>17INR0070</t>
  </si>
  <si>
    <t>DSKYWND1_UNIT_1A</t>
  </si>
  <si>
    <t>DESERT SKY WIND 1 B</t>
  </si>
  <si>
    <t>DSKYWND2_UNIT_2A</t>
  </si>
  <si>
    <t>DESERT SKY WIND 2 A</t>
  </si>
  <si>
    <t>DSKYWND1_UNIT_1B</t>
  </si>
  <si>
    <t>DESERT SKY WIND 2 B</t>
  </si>
  <si>
    <t>DSKYWND2_UNIT_2B</t>
  </si>
  <si>
    <t>FALVEZ ASTRA WIND</t>
  </si>
  <si>
    <t>ASTRA_UNIT1</t>
  </si>
  <si>
    <t>KING MOUNTAIN WIND (NE)</t>
  </si>
  <si>
    <t>KING_NE_KINGNE</t>
  </si>
  <si>
    <t>KING MOUNTAIN WIND (NW)</t>
  </si>
  <si>
    <t>KING_NW_KINGNW</t>
  </si>
  <si>
    <t>KING MOUNTAIN WIND (SE)</t>
  </si>
  <si>
    <t>KING_SE_KINGSE</t>
  </si>
  <si>
    <t>KING MOUNTAIN WIND (SW)</t>
  </si>
  <si>
    <t>KING_SW_KINGSW</t>
  </si>
  <si>
    <t>RATTLESNAKE I WIND ENERGY CENTER G1</t>
  </si>
  <si>
    <t>RSNAKE_G1</t>
  </si>
  <si>
    <t>RATTLESNAKE I WIND ENERGY CENTER G2</t>
  </si>
  <si>
    <t>RSNAKE_G2</t>
  </si>
  <si>
    <t>LONGBOW SOLAR</t>
  </si>
  <si>
    <t>LON_SOLAR1</t>
  </si>
  <si>
    <t xml:space="preserve">      Less than 2,300 MW indicates risk of EEA1</t>
  </si>
  <si>
    <t>Less than 1,000 MW indicates risk of EEA3 Load Shed</t>
  </si>
  <si>
    <t>An amount is only shown if Capacity Available for Operating Reserves, line item [g], is at or below 3,000 MW. Consists of the sum of (1) expected Emergency Response Service (873 MW),(2) TDSP Distribution Voltage Reduction (562 MW), and (3) the expected peak consumption by operational LFLs at co-located and standalone sites (488 MW and 837 MW respectively), which is assumed to be available for curtailment based on ERCOT requests to address an imminent capacity reserve shortage. The ERS and Distribution Voltage Reduction amounts reflect a 2% gross-up to account for avoided transmission losses. Other resources that may be available include voluntary customer Demand Response (including customer installation of backup generators), switchable generation resources currently serving the Eastern Interconnection, and additional DC tie imports subject to availability.</t>
  </si>
  <si>
    <t>Based on the amount of battery storage capability assumed to be available for dispatch prior to the highest summer net load hours. This is an interim availability assumption for use until a formal capacity contribution method is adopted for future reports</t>
  </si>
  <si>
    <t>An amount is only shown if Capacity Available for Operating Reserves, line item [g], is at or below 2,300 MW. Consists of the sum of expected Load Resources Available for Responsive Reserves for the summer season (1,438 MW), Load Resources Available for Non-Spinning Responsive Reserves for the summer season (49 MW),  Emergency Response Service (873 MW), Transmission and Distribution Service Provider (TDSP) load management programs (330 MW) and TDSP Distribution Voltage Reduction (562 MW). Each of these amounts reflect a 2% gross-up to account for avoided transmission losses. Other resources that may be available include voluntary customer Demand Response (including customer installation of backup generators), switchable generation resources currently serving the Eastern Interconnection, and additional DC tie imports subject to availability.</t>
  </si>
  <si>
    <t>Based on the 2011 weather conditions at the time of Summer season peak.
These baseline forecasts are adjusted downwards to account for peak load reductions from rooftop solar installations that are not already accounted for in the baseline forecasts. The rooftop solar load reductions for the forecasted summer peak load hour (August 10, hour-ending 17 (5 pm) is 432 MW.</t>
  </si>
  <si>
    <t>Assumed weather conditions 2% worse than occurred in 2011 at the time of Summer season peak.
These baseline forecasts are adjusted downwards to account for peak load reductions from rooftop solar installations that are not already accounted for in the baseline forecasts. The rooftop solar load reductions for the forecasted summer peak load hour (August 10, hour-ending 17 (5 pm) is 432 MW.</t>
  </si>
  <si>
    <t>Based on the maximum historical unplanned outage level for June through September weekdays, hours ending 3 pm - 8 pm, for the last five summer seasons (2018 -2022); the adjustment is 11,148 MW, less the typical unplanned outage amount of 4,975 MW. 
The outages for the Extreme Unplanned Outage Adjustment include an incremental amount from Private Use Network (PUN) generators; specifically, the 95th percentile amount less the 50th percentile amount. See the Background tab for more information on the treatment of PUN capacity. Outage history excludes units that are not expected to be available for the peak period of the upcoming seasons. These unavailable units are comprised of units that have retired, have announced upcoming retirements, are under extended outage, are mothballed, or are unavailable switchable generators.</t>
  </si>
  <si>
    <t>The adjustment is based on the 10th percentile of hourly wind capacity for the daily period hour-ending 13 - 20 for the months of June through September. The capacity values are derived from annual hourly simulated wind output profiles for the period 1980 - 2021 inclusive. The profiles reflect hourly weather conditions for each of the 42 simulated weather years. A profile is developed for each current operational wind site as well as each planned wind site included in the 2023 Summer SARA. This low wind output level is 2,894 MW. The adjustment is the summer Peak Average Capacity Contribution, 10,427 MW, less 2,894 MW.
The methodology report for profile development is available at: https://www.ercot.com/files/docs/2021/12/07/Report_ERCOT_1980-2020_WindSolarDGPVGenProfiles.pdf</t>
  </si>
  <si>
    <t>The adjustments are based on the minimum hourly wind capacity value for the daily period hour-ending 13 - 20 for the months of June through September. The capacity values are derived from annual hourly simulated wind output profiles for the period 1980 - 2021. The profiles reflect hourly weather conditions for each of the 42 simulated weather years. A profile is developed for each current operational wind site as well as each planned wind site included in the 2022 Summer SARA. This extreme low wind output level is 61 MW. The adjustment is the summer Peak Average Capacity Contribution, 10,427 MW less 61 MW.
Note that a scenario with a combined extreme peak load and extreme-low renewables output is not provided because an extreme peak load is associated with high solar output due to minimal cloud cover serving as a driver for both system conditions.</t>
  </si>
  <si>
    <t>The adjustment is based on the 10th percentile of hourly solar capacity for the daily period hour-ending 13 - 18 for the months of June through August. (Note that September is excluded due to very low output beginning in mid-month and the extremely low likelihood of a summer peak load occurring that late in September.) The capacity values are derived from annual hourly simulated solar output profiles for the period 1980 - 2021 inclusive. The profiles reflect hourly weather conditions for each of the 42 simulated weather years. A profile is developed for each current operational solar site as well as each planned wind site included in the 2023 Summer SARA. This low solar output level is 9,263 MW. The adjustment is the summer Peak Average Capacity Contribution, 12,636 MW, less 9,263 MW.
The methodology report for profile development is available at: https://www.ercot.com/files/docs/2021/12/07/Report_ERCOT_1980-2020_WindSolarDGPVGenProfiles.pdf</t>
  </si>
  <si>
    <t xml:space="preserve">     Large Flexible Load Adjustment, MW</t>
  </si>
  <si>
    <t>KMCHI_2CT101_UNAVAIL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</si>
</sst>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_);_(* \(#,##0.0\);_(* &quot;-&quot;?_);_(@_)"/>
    <numFmt numFmtId="166" formatCode="0.0%"/>
    <numFmt numFmtId="167" formatCode="_(* #,##0.0_);_(* \(#,##0.0\);_(* &quot;-&quot;??_);_(@_)"/>
  </numFmts>
  <fonts count="54" x14ac:knownFonts="1">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b/>
      <sz val="10"/>
      <name val="Arial"/>
      <family val="2"/>
    </font>
    <font>
      <sz val="11"/>
      <color theme="1"/>
      <name val="Calibri"/>
      <family val="2"/>
      <scheme val="minor"/>
    </font>
    <font>
      <sz val="9"/>
      <color theme="1"/>
      <name val="Calibri"/>
      <family val="2"/>
      <scheme val="minor"/>
    </font>
    <font>
      <sz val="14"/>
      <color theme="1"/>
      <name val="Calibri"/>
      <family val="2"/>
      <scheme val="minor"/>
    </font>
    <font>
      <sz val="16"/>
      <color theme="1"/>
      <name val="Calibri"/>
      <family val="2"/>
      <scheme val="minor"/>
    </font>
    <font>
      <b/>
      <sz val="16"/>
      <color theme="1"/>
      <name val="Calibri"/>
      <family val="2"/>
      <scheme val="minor"/>
    </font>
    <font>
      <b/>
      <sz val="14"/>
      <color theme="1"/>
      <name val="Calibri"/>
      <family val="2"/>
      <scheme val="minor"/>
    </font>
    <font>
      <sz val="10"/>
      <color theme="0"/>
      <name val="Arial"/>
      <family val="2"/>
    </font>
    <font>
      <b/>
      <sz val="18"/>
      <color theme="0"/>
      <name val="Arial"/>
      <family val="2"/>
    </font>
    <font>
      <sz val="14"/>
      <color theme="1"/>
      <name val="Arial"/>
      <family val="2"/>
    </font>
    <font>
      <sz val="14"/>
      <name val="Arial"/>
      <family val="2"/>
    </font>
    <font>
      <sz val="24"/>
      <color theme="0"/>
      <name val="Arial"/>
      <family val="2"/>
    </font>
    <font>
      <sz val="14"/>
      <color rgb="FFC00000"/>
      <name val="Arial"/>
      <family val="2"/>
    </font>
    <font>
      <b/>
      <sz val="11"/>
      <color theme="0"/>
      <name val="Arial"/>
      <family val="2"/>
    </font>
    <font>
      <sz val="8"/>
      <name val="Calibri"/>
      <family val="2"/>
      <scheme val="minor"/>
    </font>
    <font>
      <sz val="11"/>
      <color theme="1"/>
      <name val="Arial"/>
      <family val="2"/>
    </font>
    <font>
      <b/>
      <sz val="14"/>
      <name val="Arial"/>
      <family val="2"/>
    </font>
    <font>
      <b/>
      <sz val="24"/>
      <color theme="1"/>
      <name val="Arial"/>
      <family val="2"/>
    </font>
    <font>
      <b/>
      <sz val="18"/>
      <name val="Arial"/>
      <family val="2"/>
    </font>
    <font>
      <b/>
      <sz val="22"/>
      <name val="Arial"/>
      <family val="2"/>
    </font>
    <font>
      <b/>
      <sz val="11"/>
      <color theme="1"/>
      <name val="Arial"/>
      <family val="2"/>
    </font>
    <font>
      <b/>
      <sz val="20"/>
      <color theme="1"/>
      <name val="Arial"/>
      <family val="2"/>
    </font>
    <font>
      <vertAlign val="superscript"/>
      <sz val="14"/>
      <color theme="1"/>
      <name val="Arial"/>
      <family val="2"/>
    </font>
    <font>
      <sz val="12"/>
      <name val="Arial"/>
      <family val="2"/>
    </font>
    <font>
      <vertAlign val="superscript"/>
      <sz val="12"/>
      <name val="Arial"/>
      <family val="2"/>
    </font>
    <font>
      <sz val="11"/>
      <color rgb="FFC00000"/>
      <name val="Calibri"/>
      <family val="2"/>
      <scheme val="minor"/>
    </font>
    <font>
      <b/>
      <sz val="16"/>
      <color theme="0"/>
      <name val="Arial"/>
      <family val="2"/>
    </font>
    <font>
      <b/>
      <sz val="11"/>
      <color theme="1"/>
      <name val="Calibri"/>
      <family val="2"/>
      <scheme val="minor"/>
    </font>
    <font>
      <b/>
      <sz val="11"/>
      <name val="Calibri"/>
      <family val="2"/>
      <scheme val="minor"/>
    </font>
    <font>
      <b/>
      <sz val="18"/>
      <color theme="1"/>
      <name val="Arial"/>
      <family val="2"/>
    </font>
    <font>
      <sz val="11"/>
      <name val="Calibri"/>
      <family val="2"/>
      <scheme val="minor"/>
    </font>
    <font>
      <u/>
      <sz val="10"/>
      <color theme="0"/>
      <name val="Arial"/>
      <family val="2"/>
    </font>
    <font>
      <sz val="9"/>
      <color indexed="81"/>
      <name val="Tahoma"/>
      <family val="2"/>
    </font>
    <font>
      <sz val="11"/>
      <name val="Arial"/>
      <family val="2"/>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0"/>
        <bgColor indexed="0"/>
      </patternFill>
    </fill>
    <fill>
      <patternFill patternType="solid">
        <fgColor rgb="FF00AEC7"/>
        <bgColor indexed="64"/>
      </patternFill>
    </fill>
    <fill>
      <patternFill patternType="solid">
        <fgColor rgb="FF5B6770"/>
        <bgColor indexed="64"/>
      </patternFill>
    </fill>
    <fill>
      <patternFill patternType="solid">
        <fgColor rgb="FFDEE1E2"/>
        <bgColor indexed="64"/>
      </patternFill>
    </fill>
    <fill>
      <patternFill patternType="solid">
        <fgColor rgb="FFCDF5E4"/>
        <bgColor indexed="64"/>
      </patternFill>
    </fill>
    <fill>
      <patternFill patternType="solid">
        <fgColor rgb="FFE0DEF3"/>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50">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43" fontId="21" fillId="0" borderId="0" applyFont="0" applyFill="0" applyBorder="0" applyAlignment="0" applyProtection="0"/>
    <xf numFmtId="43" fontId="1" fillId="0" borderId="0" applyFont="0" applyFill="0" applyBorder="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 fillId="0" borderId="0"/>
    <xf numFmtId="0" fontId="19" fillId="0" borderId="0"/>
    <xf numFmtId="0" fontId="1" fillId="23" borderId="7" applyNumberFormat="0" applyFont="0" applyAlignment="0" applyProtection="0"/>
    <xf numFmtId="0" fontId="15" fillId="20" borderId="8" applyNumberFormat="0" applyAlignment="0" applyProtection="0"/>
    <xf numFmtId="9" fontId="1" fillId="0" borderId="0" applyFon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21" fillId="0" borderId="0"/>
    <xf numFmtId="0" fontId="21" fillId="0" borderId="0"/>
    <xf numFmtId="9" fontId="21" fillId="0" borderId="0" applyFont="0" applyFill="0" applyBorder="0" applyAlignment="0" applyProtection="0"/>
  </cellStyleXfs>
  <cellXfs count="164">
    <xf numFmtId="0" fontId="0" fillId="0" borderId="0" xfId="0"/>
    <xf numFmtId="0" fontId="0" fillId="0" borderId="0" xfId="0" applyFont="1" applyFill="1" applyBorder="1"/>
    <xf numFmtId="164" fontId="21" fillId="0" borderId="0" xfId="28" applyNumberFormat="1" applyFont="1" applyAlignment="1">
      <alignment horizontal="right"/>
    </xf>
    <xf numFmtId="164" fontId="21" fillId="0" borderId="0" xfId="28" applyNumberFormat="1" applyFont="1"/>
    <xf numFmtId="0" fontId="0" fillId="0" borderId="0" xfId="0"/>
    <xf numFmtId="0" fontId="0" fillId="0" borderId="0" xfId="0" applyFont="1"/>
    <xf numFmtId="0" fontId="24" fillId="0" borderId="0" xfId="0" applyFont="1"/>
    <xf numFmtId="164" fontId="22" fillId="0" borderId="0" xfId="0" applyNumberFormat="1" applyFont="1"/>
    <xf numFmtId="0" fontId="25" fillId="24" borderId="0" xfId="0" applyFont="1" applyFill="1"/>
    <xf numFmtId="0" fontId="0" fillId="24" borderId="0" xfId="0" applyFill="1"/>
    <xf numFmtId="0" fontId="0" fillId="24" borderId="0" xfId="0" applyFill="1" applyAlignment="1">
      <alignment wrapText="1"/>
    </xf>
    <xf numFmtId="0" fontId="0" fillId="24" borderId="0" xfId="0" applyFont="1" applyFill="1"/>
    <xf numFmtId="0" fontId="26" fillId="0" borderId="0" xfId="0" applyFont="1" applyFill="1"/>
    <xf numFmtId="0" fontId="23" fillId="0" borderId="0" xfId="0" applyFont="1" applyFill="1"/>
    <xf numFmtId="0" fontId="0" fillId="0" borderId="0" xfId="0" applyFont="1" applyFill="1"/>
    <xf numFmtId="3" fontId="0" fillId="0" borderId="0" xfId="0" applyNumberFormat="1" applyFont="1"/>
    <xf numFmtId="0" fontId="1" fillId="0" borderId="0" xfId="0" applyFont="1"/>
    <xf numFmtId="0" fontId="1" fillId="0" borderId="0" xfId="0" applyFont="1" applyBorder="1"/>
    <xf numFmtId="0" fontId="20" fillId="0" borderId="0" xfId="0" applyFont="1"/>
    <xf numFmtId="0" fontId="1" fillId="0" borderId="0" xfId="0" applyFont="1" applyAlignment="1">
      <alignment horizontal="left"/>
    </xf>
    <xf numFmtId="1" fontId="1" fillId="0" borderId="0" xfId="0" applyNumberFormat="1" applyFont="1" applyAlignment="1">
      <alignment horizontal="left"/>
    </xf>
    <xf numFmtId="0" fontId="27" fillId="26" borderId="0" xfId="0" applyFont="1" applyFill="1" applyBorder="1"/>
    <xf numFmtId="0" fontId="29" fillId="28" borderId="0" xfId="0" applyFont="1" applyFill="1" applyBorder="1"/>
    <xf numFmtId="0" fontId="29" fillId="28" borderId="0" xfId="0" applyFont="1" applyFill="1" applyBorder="1" applyAlignment="1">
      <alignment vertical="center"/>
    </xf>
    <xf numFmtId="0" fontId="20" fillId="0" borderId="0" xfId="0" applyFont="1" applyAlignment="1">
      <alignment horizontal="left"/>
    </xf>
    <xf numFmtId="1" fontId="20" fillId="0" borderId="0" xfId="0" applyNumberFormat="1" applyFont="1" applyAlignment="1">
      <alignment horizontal="left"/>
    </xf>
    <xf numFmtId="0" fontId="29" fillId="28" borderId="0" xfId="0" applyFont="1" applyFill="1"/>
    <xf numFmtId="0" fontId="30" fillId="28" borderId="0" xfId="0" applyFont="1" applyFill="1" applyBorder="1" applyAlignment="1">
      <alignment horizontal="left" vertical="center"/>
    </xf>
    <xf numFmtId="0" fontId="24" fillId="24" borderId="0" xfId="0" applyFont="1" applyFill="1"/>
    <xf numFmtId="3" fontId="24" fillId="24" borderId="0" xfId="0" applyNumberFormat="1" applyFont="1" applyFill="1"/>
    <xf numFmtId="164" fontId="24" fillId="24" borderId="0" xfId="28" applyNumberFormat="1" applyFont="1" applyFill="1"/>
    <xf numFmtId="37" fontId="0" fillId="0" borderId="0" xfId="0" applyNumberFormat="1"/>
    <xf numFmtId="3" fontId="0" fillId="0" borderId="0" xfId="0" applyNumberFormat="1"/>
    <xf numFmtId="0" fontId="23" fillId="0" borderId="0" xfId="0" applyFont="1"/>
    <xf numFmtId="0" fontId="26" fillId="0" borderId="0" xfId="0" applyFont="1"/>
    <xf numFmtId="0" fontId="30" fillId="28" borderId="12" xfId="0" applyFont="1" applyFill="1" applyBorder="1" applyAlignment="1">
      <alignment horizontal="left" vertical="center"/>
    </xf>
    <xf numFmtId="0" fontId="30" fillId="28" borderId="14" xfId="0" applyFont="1" applyFill="1" applyBorder="1" applyAlignment="1">
      <alignment horizontal="left" vertical="center"/>
    </xf>
    <xf numFmtId="3" fontId="32" fillId="28" borderId="0" xfId="28" applyNumberFormat="1" applyFont="1" applyFill="1" applyBorder="1" applyAlignment="1">
      <alignment vertical="center"/>
    </xf>
    <xf numFmtId="37" fontId="32" fillId="28" borderId="0" xfId="0" applyNumberFormat="1" applyFont="1" applyFill="1" applyBorder="1" applyAlignment="1">
      <alignment vertical="center"/>
    </xf>
    <xf numFmtId="0" fontId="1" fillId="25" borderId="0" xfId="0" applyFont="1" applyFill="1" applyAlignment="1">
      <alignment vertical="center"/>
    </xf>
    <xf numFmtId="0" fontId="20" fillId="25" borderId="0" xfId="40" applyFont="1" applyFill="1" applyAlignment="1">
      <alignment horizontal="left" vertical="center"/>
    </xf>
    <xf numFmtId="0" fontId="20" fillId="25" borderId="0" xfId="39" applyFont="1" applyFill="1" applyAlignment="1">
      <alignment horizontal="left" vertical="center" wrapText="1"/>
    </xf>
    <xf numFmtId="0" fontId="20" fillId="25" borderId="0" xfId="39" applyFont="1" applyFill="1" applyAlignment="1">
      <alignment horizontal="left" vertical="center"/>
    </xf>
    <xf numFmtId="0" fontId="1" fillId="0" borderId="0" xfId="0" applyFont="1" applyAlignment="1">
      <alignment vertical="center"/>
    </xf>
    <xf numFmtId="164" fontId="30" fillId="28" borderId="10" xfId="28" applyNumberFormat="1" applyFont="1" applyFill="1" applyBorder="1" applyAlignment="1">
      <alignment vertical="center"/>
    </xf>
    <xf numFmtId="164" fontId="30" fillId="28" borderId="0" xfId="28" applyNumberFormat="1" applyFont="1" applyFill="1" applyBorder="1" applyAlignment="1">
      <alignment vertical="center"/>
    </xf>
    <xf numFmtId="164" fontId="29" fillId="28" borderId="0" xfId="28" applyNumberFormat="1" applyFont="1" applyFill="1" applyAlignment="1">
      <alignment vertical="center"/>
    </xf>
    <xf numFmtId="164" fontId="0" fillId="0" borderId="0" xfId="0" applyNumberFormat="1"/>
    <xf numFmtId="0" fontId="29" fillId="29" borderId="0" xfId="0" applyFont="1" applyFill="1"/>
    <xf numFmtId="164" fontId="30" fillId="29" borderId="15" xfId="28" applyNumberFormat="1" applyFont="1" applyFill="1" applyBorder="1" applyAlignment="1">
      <alignment horizontal="right" vertical="center" indent="2"/>
    </xf>
    <xf numFmtId="0" fontId="0" fillId="0" borderId="0" xfId="0" applyAlignment="1">
      <alignment wrapText="1"/>
    </xf>
    <xf numFmtId="164" fontId="20" fillId="25" borderId="0" xfId="28" applyNumberFormat="1" applyFont="1" applyFill="1" applyAlignment="1">
      <alignment horizontal="center" vertical="center" wrapText="1"/>
    </xf>
    <xf numFmtId="165" fontId="20" fillId="0" borderId="0" xfId="0" applyNumberFormat="1" applyFont="1" applyAlignment="1">
      <alignment horizontal="left"/>
    </xf>
    <xf numFmtId="165" fontId="1" fillId="0" borderId="0" xfId="0" applyNumberFormat="1" applyFont="1" applyAlignment="1">
      <alignment horizontal="left"/>
    </xf>
    <xf numFmtId="0" fontId="32" fillId="29" borderId="0" xfId="0" applyFont="1" applyFill="1"/>
    <xf numFmtId="166" fontId="0" fillId="24" borderId="0" xfId="49" applyNumberFormat="1" applyFont="1" applyFill="1"/>
    <xf numFmtId="3" fontId="0" fillId="24" borderId="0" xfId="0" applyNumberFormat="1" applyFill="1"/>
    <xf numFmtId="0" fontId="29" fillId="24" borderId="0" xfId="0" applyFont="1" applyFill="1" applyAlignment="1">
      <alignment vertical="center"/>
    </xf>
    <xf numFmtId="0" fontId="29" fillId="24" borderId="15" xfId="0" applyFont="1" applyFill="1" applyBorder="1" applyAlignment="1">
      <alignment vertical="center"/>
    </xf>
    <xf numFmtId="0" fontId="29" fillId="24" borderId="22" xfId="0" applyFont="1" applyFill="1" applyBorder="1" applyAlignment="1">
      <alignment vertical="center"/>
    </xf>
    <xf numFmtId="0" fontId="45" fillId="24" borderId="0" xfId="0" applyFont="1" applyFill="1"/>
    <xf numFmtId="0" fontId="47" fillId="24" borderId="10" xfId="0" applyFont="1" applyFill="1" applyBorder="1" applyAlignment="1">
      <alignment vertical="top"/>
    </xf>
    <xf numFmtId="0" fontId="48" fillId="24" borderId="10" xfId="0" applyFont="1" applyFill="1" applyBorder="1" applyAlignment="1">
      <alignment horizontal="left" vertical="top" wrapText="1"/>
    </xf>
    <xf numFmtId="164" fontId="36" fillId="28" borderId="10" xfId="28" applyNumberFormat="1" applyFont="1" applyFill="1" applyBorder="1" applyAlignment="1">
      <alignment horizontal="center" vertical="center" wrapText="1"/>
    </xf>
    <xf numFmtId="164" fontId="30" fillId="29" borderId="10" xfId="28" applyNumberFormat="1" applyFont="1" applyFill="1" applyBorder="1" applyAlignment="1">
      <alignment horizontal="right" vertical="center" indent="2"/>
    </xf>
    <xf numFmtId="164" fontId="30" fillId="29" borderId="12" xfId="28" applyNumberFormat="1" applyFont="1" applyFill="1" applyBorder="1" applyAlignment="1">
      <alignment horizontal="left" vertical="center"/>
    </xf>
    <xf numFmtId="164" fontId="30" fillId="29" borderId="13" xfId="28" applyNumberFormat="1" applyFont="1" applyFill="1" applyBorder="1" applyAlignment="1">
      <alignment horizontal="left" vertical="center"/>
    </xf>
    <xf numFmtId="0" fontId="29" fillId="30" borderId="18" xfId="0" applyFont="1" applyFill="1" applyBorder="1" applyAlignment="1">
      <alignment vertical="center"/>
    </xf>
    <xf numFmtId="0" fontId="29" fillId="30" borderId="24" xfId="0" applyFont="1" applyFill="1" applyBorder="1" applyAlignment="1">
      <alignment vertical="center"/>
    </xf>
    <xf numFmtId="0" fontId="29" fillId="30" borderId="25" xfId="0" applyFont="1" applyFill="1" applyBorder="1" applyAlignment="1">
      <alignment vertical="center"/>
    </xf>
    <xf numFmtId="0" fontId="29" fillId="30" borderId="26" xfId="0" applyFont="1" applyFill="1" applyBorder="1" applyAlignment="1">
      <alignment vertical="center"/>
    </xf>
    <xf numFmtId="164" fontId="36" fillId="29" borderId="23" xfId="28" applyNumberFormat="1" applyFont="1" applyFill="1" applyBorder="1" applyAlignment="1">
      <alignment horizontal="center" vertical="center" wrapText="1"/>
    </xf>
    <xf numFmtId="0" fontId="36" fillId="29" borderId="14" xfId="0" applyFont="1" applyFill="1" applyBorder="1" applyAlignment="1">
      <alignment horizontal="left" vertical="center"/>
    </xf>
    <xf numFmtId="0" fontId="36" fillId="29" borderId="21" xfId="0" applyFont="1" applyFill="1" applyBorder="1" applyAlignment="1">
      <alignment horizontal="center" vertical="center" wrapText="1"/>
    </xf>
    <xf numFmtId="164" fontId="36" fillId="29" borderId="21" xfId="28" applyNumberFormat="1" applyFont="1" applyFill="1" applyBorder="1" applyAlignment="1">
      <alignment horizontal="center" vertical="center" wrapText="1"/>
    </xf>
    <xf numFmtId="164" fontId="36" fillId="29" borderId="20" xfId="28" applyNumberFormat="1" applyFont="1" applyFill="1" applyBorder="1" applyAlignment="1">
      <alignment horizontal="center" vertical="center" wrapText="1"/>
    </xf>
    <xf numFmtId="164" fontId="36" fillId="29" borderId="17" xfId="28" applyNumberFormat="1" applyFont="1" applyFill="1" applyBorder="1" applyAlignment="1">
      <alignment horizontal="center" vertical="center" wrapText="1"/>
    </xf>
    <xf numFmtId="164" fontId="30" fillId="30" borderId="10" xfId="28" applyNumberFormat="1" applyFont="1" applyFill="1" applyBorder="1" applyAlignment="1">
      <alignment vertical="center"/>
    </xf>
    <xf numFmtId="0" fontId="36" fillId="24" borderId="0" xfId="0" applyFont="1" applyFill="1" applyAlignment="1">
      <alignment horizontal="center" vertical="center"/>
    </xf>
    <xf numFmtId="164" fontId="51" fillId="26" borderId="0" xfId="28" applyNumberFormat="1" applyFont="1" applyFill="1" applyBorder="1" applyAlignment="1">
      <alignment horizontal="center" vertical="center"/>
    </xf>
    <xf numFmtId="0" fontId="35" fillId="0" borderId="0" xfId="0" applyFont="1" applyAlignment="1">
      <alignment horizontal="center" vertical="center"/>
    </xf>
    <xf numFmtId="0" fontId="31" fillId="26" borderId="0" xfId="0" applyFont="1" applyFill="1" applyBorder="1"/>
    <xf numFmtId="0" fontId="51" fillId="26" borderId="0" xfId="39" applyFont="1" applyFill="1" applyBorder="1" applyAlignment="1">
      <alignment horizontal="left"/>
    </xf>
    <xf numFmtId="0" fontId="30" fillId="29" borderId="0" xfId="0" applyFont="1" applyFill="1"/>
    <xf numFmtId="164" fontId="30" fillId="29" borderId="12" xfId="28" applyNumberFormat="1" applyFont="1" applyFill="1" applyBorder="1" applyAlignment="1">
      <alignment horizontal="left" vertical="center"/>
    </xf>
    <xf numFmtId="164" fontId="30" fillId="29" borderId="13" xfId="28" applyNumberFormat="1" applyFont="1" applyFill="1" applyBorder="1" applyAlignment="1">
      <alignment horizontal="left" vertical="center"/>
    </xf>
    <xf numFmtId="167" fontId="1" fillId="0" borderId="0" xfId="28" applyNumberFormat="1" applyFont="1" applyAlignment="1">
      <alignment horizontal="left"/>
    </xf>
    <xf numFmtId="0" fontId="53" fillId="0" borderId="0" xfId="0" applyFont="1" applyAlignment="1">
      <alignment horizontal="center" vertical="center"/>
    </xf>
    <xf numFmtId="0" fontId="0" fillId="0" borderId="0" xfId="0" applyAlignment="1">
      <alignment horizontal="center" vertical="center"/>
    </xf>
    <xf numFmtId="164" fontId="30" fillId="29" borderId="10" xfId="28" quotePrefix="1" applyNumberFormat="1" applyFont="1" applyFill="1" applyBorder="1" applyAlignment="1">
      <alignment horizontal="right" vertical="center" indent="2"/>
    </xf>
    <xf numFmtId="164" fontId="30" fillId="29" borderId="12" xfId="28" applyNumberFormat="1" applyFont="1" applyFill="1" applyBorder="1" applyAlignment="1">
      <alignment horizontal="right" vertical="center" indent="2"/>
    </xf>
    <xf numFmtId="0" fontId="50" fillId="24" borderId="18" xfId="0" applyFont="1" applyFill="1" applyBorder="1" applyAlignment="1">
      <alignment vertical="top" wrapText="1"/>
    </xf>
    <xf numFmtId="164" fontId="30" fillId="24" borderId="0" xfId="28" applyNumberFormat="1" applyFont="1" applyFill="1" applyBorder="1" applyAlignment="1">
      <alignment vertical="center"/>
    </xf>
    <xf numFmtId="164" fontId="30" fillId="24" borderId="15" xfId="28" applyNumberFormat="1" applyFont="1" applyFill="1" applyBorder="1" applyAlignment="1">
      <alignment vertical="center"/>
    </xf>
    <xf numFmtId="166" fontId="30" fillId="24" borderId="22" xfId="49" applyNumberFormat="1" applyFont="1" applyFill="1" applyBorder="1" applyAlignment="1">
      <alignment vertical="center"/>
    </xf>
    <xf numFmtId="0" fontId="48" fillId="24" borderId="18" xfId="0" applyFont="1" applyFill="1" applyBorder="1" applyAlignment="1">
      <alignment vertical="top" wrapText="1"/>
    </xf>
    <xf numFmtId="0" fontId="48" fillId="24" borderId="18" xfId="0" applyFont="1" applyFill="1" applyBorder="1" applyAlignment="1">
      <alignment horizontal="left" vertical="top" wrapText="1"/>
    </xf>
    <xf numFmtId="0" fontId="50" fillId="24" borderId="10" xfId="0" applyFont="1" applyFill="1" applyBorder="1" applyAlignment="1">
      <alignment horizontal="left" vertical="top" wrapText="1"/>
    </xf>
    <xf numFmtId="0" fontId="26" fillId="24" borderId="10" xfId="0" applyFont="1" applyFill="1" applyBorder="1" applyAlignment="1">
      <alignment horizontal="center"/>
    </xf>
    <xf numFmtId="0" fontId="47" fillId="24" borderId="10" xfId="0" applyFont="1" applyFill="1" applyBorder="1" applyAlignment="1">
      <alignment vertical="top" wrapText="1"/>
    </xf>
    <xf numFmtId="1" fontId="20" fillId="25" borderId="0" xfId="39" applyNumberFormat="1" applyFont="1" applyFill="1" applyAlignment="1">
      <alignment horizontal="center" vertical="center" wrapText="1"/>
    </xf>
    <xf numFmtId="165" fontId="20" fillId="0" borderId="0" xfId="0" applyNumberFormat="1" applyFont="1" applyAlignment="1">
      <alignment horizontal="center"/>
    </xf>
    <xf numFmtId="165" fontId="1" fillId="0" borderId="0" xfId="0" applyNumberFormat="1" applyFont="1" applyAlignment="1">
      <alignment horizontal="center"/>
    </xf>
    <xf numFmtId="9" fontId="1" fillId="0" borderId="0" xfId="49" applyFont="1" applyAlignment="1">
      <alignment horizontal="center"/>
    </xf>
    <xf numFmtId="0" fontId="50" fillId="0" borderId="0" xfId="0" applyFont="1"/>
    <xf numFmtId="164" fontId="50" fillId="0" borderId="0" xfId="0" applyNumberFormat="1" applyFont="1"/>
    <xf numFmtId="37" fontId="50" fillId="0" borderId="0" xfId="0" applyNumberFormat="1" applyFont="1"/>
    <xf numFmtId="0" fontId="50" fillId="24" borderId="0" xfId="0" applyFont="1" applyFill="1"/>
    <xf numFmtId="164" fontId="30" fillId="29" borderId="12" xfId="28" applyNumberFormat="1" applyFont="1" applyFill="1" applyBorder="1" applyAlignment="1">
      <alignment horizontal="left" vertical="center"/>
    </xf>
    <xf numFmtId="164" fontId="30" fillId="29" borderId="13" xfId="28" applyNumberFormat="1" applyFont="1" applyFill="1" applyBorder="1" applyAlignment="1">
      <alignment horizontal="left" vertical="center"/>
    </xf>
    <xf numFmtId="0" fontId="43" fillId="24" borderId="0" xfId="0" applyFont="1" applyFill="1" applyAlignment="1">
      <alignment vertical="top" wrapText="1"/>
    </xf>
    <xf numFmtId="0" fontId="43" fillId="24" borderId="0" xfId="0" applyFont="1" applyFill="1" applyAlignment="1">
      <alignment vertical="center" wrapText="1"/>
    </xf>
    <xf numFmtId="9" fontId="21" fillId="0" borderId="0" xfId="49" applyFont="1"/>
    <xf numFmtId="0" fontId="40" fillId="24" borderId="0" xfId="0" applyFont="1" applyFill="1" applyAlignment="1">
      <alignment horizontal="center"/>
    </xf>
    <xf numFmtId="0" fontId="30" fillId="28" borderId="10" xfId="0" applyFont="1" applyFill="1" applyBorder="1" applyAlignment="1">
      <alignment horizontal="left" vertical="center" wrapText="1"/>
    </xf>
    <xf numFmtId="0" fontId="30" fillId="28" borderId="12" xfId="0" applyFont="1" applyFill="1" applyBorder="1" applyAlignment="1">
      <alignment horizontal="left" vertical="center"/>
    </xf>
    <xf numFmtId="0" fontId="30" fillId="28" borderId="14" xfId="0" applyFont="1" applyFill="1" applyBorder="1" applyAlignment="1">
      <alignment horizontal="left" vertical="center"/>
    </xf>
    <xf numFmtId="0" fontId="28" fillId="27" borderId="0" xfId="0" applyFont="1" applyFill="1" applyAlignment="1">
      <alignment horizontal="center"/>
    </xf>
    <xf numFmtId="0" fontId="49" fillId="0" borderId="0" xfId="0" applyFont="1" applyAlignment="1">
      <alignment horizontal="center" vertical="center"/>
    </xf>
    <xf numFmtId="164" fontId="36" fillId="28" borderId="12" xfId="28" applyNumberFormat="1" applyFont="1" applyFill="1" applyBorder="1" applyAlignment="1">
      <alignment horizontal="left" vertical="center"/>
    </xf>
    <xf numFmtId="164" fontId="36" fillId="28" borderId="14" xfId="28" applyNumberFormat="1" applyFont="1" applyFill="1" applyBorder="1" applyAlignment="1">
      <alignment horizontal="left" vertical="center"/>
    </xf>
    <xf numFmtId="164" fontId="36" fillId="28" borderId="10" xfId="28" applyNumberFormat="1" applyFont="1" applyFill="1" applyBorder="1" applyAlignment="1">
      <alignment horizontal="left" vertical="center" wrapText="1"/>
    </xf>
    <xf numFmtId="0" fontId="30" fillId="28" borderId="12" xfId="0" applyFont="1" applyFill="1" applyBorder="1" applyAlignment="1">
      <alignment horizontal="left" vertical="center" indent="1"/>
    </xf>
    <xf numFmtId="0" fontId="30" fillId="28" borderId="14" xfId="0" applyFont="1" applyFill="1" applyBorder="1" applyAlignment="1">
      <alignment horizontal="left" vertical="center" indent="1"/>
    </xf>
    <xf numFmtId="3" fontId="30" fillId="28" borderId="10" xfId="28" applyNumberFormat="1" applyFont="1" applyFill="1" applyBorder="1" applyAlignment="1">
      <alignment horizontal="left" vertical="center"/>
    </xf>
    <xf numFmtId="37" fontId="29" fillId="28" borderId="0" xfId="0" applyNumberFormat="1" applyFont="1" applyFill="1" applyBorder="1" applyAlignment="1">
      <alignment horizontal="left" wrapText="1"/>
    </xf>
    <xf numFmtId="164" fontId="36" fillId="29" borderId="11" xfId="28" applyNumberFormat="1" applyFont="1" applyFill="1" applyBorder="1" applyAlignment="1">
      <alignment horizontal="center" vertical="center" wrapText="1"/>
    </xf>
    <xf numFmtId="164" fontId="36" fillId="29" borderId="19" xfId="28" applyNumberFormat="1" applyFont="1" applyFill="1" applyBorder="1" applyAlignment="1">
      <alignment horizontal="center" vertical="center" wrapText="1"/>
    </xf>
    <xf numFmtId="0" fontId="36" fillId="29" borderId="10" xfId="0" applyFont="1" applyFill="1" applyBorder="1" applyAlignment="1">
      <alignment horizontal="left" vertical="center"/>
    </xf>
    <xf numFmtId="0" fontId="36" fillId="29" borderId="16" xfId="0" applyFont="1" applyFill="1" applyBorder="1" applyAlignment="1">
      <alignment horizontal="left" vertical="center"/>
    </xf>
    <xf numFmtId="0" fontId="28" fillId="27" borderId="0" xfId="0" applyFont="1" applyFill="1" applyAlignment="1">
      <alignment horizontal="center" wrapText="1"/>
    </xf>
    <xf numFmtId="0" fontId="39" fillId="0" borderId="0" xfId="0" applyFont="1" applyAlignment="1">
      <alignment horizontal="center" vertical="center" wrapText="1"/>
    </xf>
    <xf numFmtId="0" fontId="38" fillId="0" borderId="0" xfId="0" applyFont="1" applyAlignment="1">
      <alignment horizontal="center" vertical="center"/>
    </xf>
    <xf numFmtId="164" fontId="30" fillId="29" borderId="12" xfId="28" applyNumberFormat="1" applyFont="1" applyFill="1" applyBorder="1" applyAlignment="1">
      <alignment horizontal="left" vertical="center"/>
    </xf>
    <xf numFmtId="164" fontId="30" fillId="29" borderId="13" xfId="28" applyNumberFormat="1" applyFont="1" applyFill="1" applyBorder="1" applyAlignment="1">
      <alignment horizontal="left" vertical="center"/>
    </xf>
    <xf numFmtId="0" fontId="37" fillId="30" borderId="0" xfId="0" applyFont="1" applyFill="1" applyAlignment="1">
      <alignment horizontal="center" vertical="top"/>
    </xf>
    <xf numFmtId="38" fontId="30" fillId="30" borderId="10" xfId="28" applyNumberFormat="1" applyFont="1" applyFill="1" applyBorder="1" applyAlignment="1">
      <alignment horizontal="right" vertical="center"/>
    </xf>
    <xf numFmtId="0" fontId="29" fillId="30" borderId="16" xfId="0" applyFont="1" applyFill="1" applyBorder="1" applyAlignment="1">
      <alignment horizontal="left"/>
    </xf>
    <xf numFmtId="0" fontId="30" fillId="29" borderId="12" xfId="0" applyFont="1" applyFill="1" applyBorder="1" applyAlignment="1">
      <alignment horizontal="left" vertical="center"/>
    </xf>
    <xf numFmtId="0" fontId="30" fillId="29" borderId="14" xfId="0" applyFont="1" applyFill="1" applyBorder="1" applyAlignment="1">
      <alignment horizontal="left" vertical="center"/>
    </xf>
    <xf numFmtId="0" fontId="29" fillId="30" borderId="12" xfId="0" applyFont="1" applyFill="1" applyBorder="1" applyAlignment="1">
      <alignment horizontal="left" vertical="center" wrapText="1"/>
    </xf>
    <xf numFmtId="0" fontId="29" fillId="30" borderId="13" xfId="0" applyFont="1" applyFill="1" applyBorder="1" applyAlignment="1">
      <alignment horizontal="left" vertical="center" wrapText="1"/>
    </xf>
    <xf numFmtId="0" fontId="29" fillId="30" borderId="14" xfId="0" applyFont="1" applyFill="1" applyBorder="1" applyAlignment="1">
      <alignment horizontal="left" vertical="center" wrapText="1"/>
    </xf>
    <xf numFmtId="0" fontId="30" fillId="30" borderId="12" xfId="0" applyFont="1" applyFill="1" applyBorder="1" applyAlignment="1">
      <alignment horizontal="left" vertical="center"/>
    </xf>
    <xf numFmtId="0" fontId="30" fillId="30" borderId="13" xfId="0" applyFont="1" applyFill="1" applyBorder="1" applyAlignment="1">
      <alignment horizontal="left" vertical="center"/>
    </xf>
    <xf numFmtId="0" fontId="30" fillId="30" borderId="14" xfId="0" applyFont="1" applyFill="1" applyBorder="1" applyAlignment="1">
      <alignment horizontal="left" vertical="center"/>
    </xf>
    <xf numFmtId="0" fontId="36" fillId="29" borderId="27" xfId="0" applyFont="1" applyFill="1" applyBorder="1" applyAlignment="1">
      <alignment horizontal="left" vertical="center"/>
    </xf>
    <xf numFmtId="0" fontId="36" fillId="29" borderId="0" xfId="0" applyFont="1" applyFill="1" applyBorder="1" applyAlignment="1">
      <alignment horizontal="left" vertical="center"/>
    </xf>
    <xf numFmtId="164" fontId="30" fillId="29" borderId="10" xfId="28" applyNumberFormat="1" applyFont="1" applyFill="1" applyBorder="1" applyAlignment="1">
      <alignment horizontal="left" vertical="center"/>
    </xf>
    <xf numFmtId="0" fontId="37" fillId="30" borderId="11" xfId="0" applyFont="1" applyFill="1" applyBorder="1" applyAlignment="1">
      <alignment horizontal="center" vertical="top"/>
    </xf>
    <xf numFmtId="0" fontId="29" fillId="30" borderId="10" xfId="0" applyFont="1" applyFill="1" applyBorder="1" applyAlignment="1">
      <alignment horizontal="left" vertical="center" wrapText="1"/>
    </xf>
    <xf numFmtId="0" fontId="29" fillId="30" borderId="12" xfId="0" applyFont="1" applyFill="1" applyBorder="1" applyAlignment="1">
      <alignment horizontal="left" vertical="center"/>
    </xf>
    <xf numFmtId="0" fontId="29" fillId="30" borderId="13" xfId="0" applyFont="1" applyFill="1" applyBorder="1" applyAlignment="1">
      <alignment horizontal="left" vertical="center"/>
    </xf>
    <xf numFmtId="0" fontId="29" fillId="30" borderId="14" xfId="0" applyFont="1" applyFill="1" applyBorder="1" applyAlignment="1">
      <alignment horizontal="left" vertical="center"/>
    </xf>
    <xf numFmtId="0" fontId="1" fillId="0" borderId="0" xfId="48" applyFont="1" applyAlignment="1">
      <alignment horizontal="left" vertical="center" wrapText="1"/>
    </xf>
    <xf numFmtId="0" fontId="43" fillId="24" borderId="0" xfId="0" applyFont="1" applyFill="1" applyAlignment="1">
      <alignment horizontal="left" vertical="center" wrapText="1"/>
    </xf>
    <xf numFmtId="0" fontId="46" fillId="27" borderId="0" xfId="0" applyFont="1" applyFill="1" applyAlignment="1">
      <alignment horizontal="center"/>
    </xf>
    <xf numFmtId="0" fontId="41" fillId="24" borderId="0" xfId="0" applyFont="1" applyFill="1" applyAlignment="1">
      <alignment horizontal="center"/>
    </xf>
    <xf numFmtId="0" fontId="43" fillId="24" borderId="0" xfId="0" applyFont="1" applyFill="1" applyAlignment="1">
      <alignment horizontal="left" vertical="top" wrapText="1"/>
    </xf>
    <xf numFmtId="0" fontId="50" fillId="24" borderId="12" xfId="0" applyFont="1" applyFill="1" applyBorder="1" applyAlignment="1">
      <alignment horizontal="left" vertical="top" wrapText="1"/>
    </xf>
    <xf numFmtId="0" fontId="50" fillId="24" borderId="14" xfId="0" applyFont="1" applyFill="1" applyBorder="1" applyAlignment="1">
      <alignment horizontal="left" vertical="top" wrapText="1"/>
    </xf>
    <xf numFmtId="0" fontId="50" fillId="24" borderId="10" xfId="0" applyFont="1" applyFill="1" applyBorder="1" applyAlignment="1">
      <alignment horizontal="left" vertical="top" wrapText="1"/>
    </xf>
    <xf numFmtId="0" fontId="45" fillId="24" borderId="10" xfId="0" applyFont="1" applyFill="1" applyBorder="1" applyAlignment="1">
      <alignment horizontal="left" vertical="top" wrapText="1"/>
    </xf>
    <xf numFmtId="0" fontId="33" fillId="27" borderId="0" xfId="0" applyFont="1" applyFill="1" applyAlignment="1">
      <alignment horizontal="center"/>
    </xf>
  </cellXfs>
  <cellStyles count="50">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Comma" xfId="28" builtinId="3"/>
    <cellStyle name="Comma 2" xfId="29" xr:uid="{00000000-0005-0000-0000-00001C000000}"/>
    <cellStyle name="Explanatory Text 2" xfId="30" xr:uid="{00000000-0005-0000-0000-00001D000000}"/>
    <cellStyle name="Good 2" xfId="31" xr:uid="{00000000-0005-0000-0000-00001E000000}"/>
    <cellStyle name="Heading 1 2" xfId="32" xr:uid="{00000000-0005-0000-0000-00001F000000}"/>
    <cellStyle name="Heading 2 2" xfId="33" xr:uid="{00000000-0005-0000-0000-000020000000}"/>
    <cellStyle name="Heading 3 2" xfId="34" xr:uid="{00000000-0005-0000-0000-000021000000}"/>
    <cellStyle name="Heading 4 2" xfId="35" xr:uid="{00000000-0005-0000-0000-000022000000}"/>
    <cellStyle name="Input 2" xfId="36" xr:uid="{00000000-0005-0000-0000-000023000000}"/>
    <cellStyle name="Linked Cell 2" xfId="37" xr:uid="{00000000-0005-0000-0000-000024000000}"/>
    <cellStyle name="Neutral 2" xfId="38" xr:uid="{00000000-0005-0000-0000-000025000000}"/>
    <cellStyle name="Normal" xfId="0" builtinId="0"/>
    <cellStyle name="Normal 2" xfId="39" xr:uid="{00000000-0005-0000-0000-000027000000}"/>
    <cellStyle name="Normal 3" xfId="47" xr:uid="{00000000-0005-0000-0000-000028000000}"/>
    <cellStyle name="Normal 6" xfId="48" xr:uid="{00000000-0005-0000-0000-000029000000}"/>
    <cellStyle name="Normal_SUMMER" xfId="40" xr:uid="{00000000-0005-0000-0000-00002A000000}"/>
    <cellStyle name="Note 2" xfId="41" xr:uid="{00000000-0005-0000-0000-00002B000000}"/>
    <cellStyle name="Output 2" xfId="42" xr:uid="{00000000-0005-0000-0000-00002C000000}"/>
    <cellStyle name="Percent" xfId="49" builtinId="5"/>
    <cellStyle name="Percent 2" xfId="43" xr:uid="{00000000-0005-0000-0000-00002E000000}"/>
    <cellStyle name="Title 2" xfId="44" xr:uid="{00000000-0005-0000-0000-00002F000000}"/>
    <cellStyle name="Total 2" xfId="45" xr:uid="{00000000-0005-0000-0000-000030000000}"/>
    <cellStyle name="Warning Text 2" xfId="46" xr:uid="{00000000-0005-0000-0000-000031000000}"/>
  </cellStyles>
  <dxfs count="0"/>
  <tableStyles count="0" defaultTableStyle="TableStyleMedium9" defaultPivotStyle="PivotStyleLight16"/>
  <colors>
    <mruColors>
      <color rgb="FFFFEC99"/>
      <color rgb="FFFFE366"/>
      <color rgb="FFE0D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19044</xdr:rowOff>
    </xdr:from>
    <xdr:to>
      <xdr:col>10</xdr:col>
      <xdr:colOff>523876</xdr:colOff>
      <xdr:row>45</xdr:row>
      <xdr:rowOff>161925</xdr:rowOff>
    </xdr:to>
    <xdr:sp macro="" textlink="">
      <xdr:nvSpPr>
        <xdr:cNvPr id="2" name="TextBox 1">
          <a:extLst>
            <a:ext uri="{FF2B5EF4-FFF2-40B4-BE49-F238E27FC236}">
              <a16:creationId xmlns:a16="http://schemas.microsoft.com/office/drawing/2014/main" id="{BD570D8C-E8D2-4453-90E0-20ADEE938A4A}"/>
            </a:ext>
          </a:extLst>
        </xdr:cNvPr>
        <xdr:cNvSpPr txBox="1"/>
      </xdr:nvSpPr>
      <xdr:spPr>
        <a:xfrm>
          <a:off x="247650" y="209544"/>
          <a:ext cx="6010276" cy="8639181"/>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lnSpc>
              <a:spcPts val="1300"/>
            </a:lnSpc>
          </a:pPr>
          <a:r>
            <a:rPr lang="en-US" sz="1200" b="1">
              <a:solidFill>
                <a:schemeClr val="dk1"/>
              </a:solidFill>
              <a:effectLst/>
              <a:latin typeface="Arial" panose="020B0604020202020204" pitchFamily="34" charset="0"/>
              <a:ea typeface="+mn-ea"/>
              <a:cs typeface="Arial" panose="020B0604020202020204" pitchFamily="34" charset="0"/>
            </a:rPr>
            <a:t>Seasonal Assessment of Resource Adequacy for the ERCOT Region (SARA)</a:t>
          </a:r>
        </a:p>
        <a:p>
          <a:pPr marL="0" indent="0" algn="ctr">
            <a:lnSpc>
              <a:spcPts val="1300"/>
            </a:lnSpc>
          </a:pPr>
          <a:r>
            <a:rPr lang="en-US" sz="1200" b="1">
              <a:solidFill>
                <a:schemeClr val="dk1"/>
              </a:solidFill>
              <a:effectLst/>
              <a:latin typeface="Arial" panose="020B0604020202020204" pitchFamily="34" charset="0"/>
              <a:ea typeface="+mn-ea"/>
              <a:cs typeface="Arial" panose="020B0604020202020204" pitchFamily="34" charset="0"/>
            </a:rPr>
            <a:t>Summer</a:t>
          </a:r>
          <a:r>
            <a:rPr lang="en-US" sz="1200" b="1" baseline="0">
              <a:solidFill>
                <a:schemeClr val="dk1"/>
              </a:solidFill>
              <a:effectLst/>
              <a:latin typeface="Arial" panose="020B0604020202020204" pitchFamily="34" charset="0"/>
              <a:ea typeface="+mn-ea"/>
              <a:cs typeface="Arial" panose="020B0604020202020204" pitchFamily="34" charset="0"/>
            </a:rPr>
            <a:t> 2023</a:t>
          </a:r>
          <a:endParaRPr lang="en-US" sz="1200" b="1">
            <a:solidFill>
              <a:schemeClr val="dk1"/>
            </a:solidFill>
            <a:effectLst/>
            <a:latin typeface="Arial" panose="020B0604020202020204" pitchFamily="34" charset="0"/>
            <a:ea typeface="+mn-ea"/>
            <a:cs typeface="Arial" panose="020B0604020202020204" pitchFamily="34" charset="0"/>
          </a:endParaRPr>
        </a:p>
        <a:p>
          <a:pPr algn="ctr">
            <a:lnSpc>
              <a:spcPts val="1300"/>
            </a:lnSpc>
          </a:pPr>
          <a:r>
            <a:rPr lang="en-US" sz="1200" b="1">
              <a:effectLst/>
              <a:latin typeface="Arial" panose="020B0604020202020204" pitchFamily="34" charset="0"/>
              <a:cs typeface="Arial" panose="020B0604020202020204" pitchFamily="34" charset="0"/>
            </a:rPr>
            <a:t> </a:t>
          </a:r>
          <a:endParaRPr lang="en-US" sz="1200">
            <a:effectLst/>
            <a:latin typeface="Arial" panose="020B0604020202020204" pitchFamily="34" charset="0"/>
            <a:cs typeface="Arial" panose="020B0604020202020204" pitchFamily="34" charset="0"/>
          </a:endParaRPr>
        </a:p>
        <a:p>
          <a:pPr>
            <a:lnSpc>
              <a:spcPts val="1300"/>
            </a:lnSpc>
          </a:pPr>
          <a:r>
            <a:rPr lang="en-US" sz="1200">
              <a:solidFill>
                <a:srgbClr val="C00000"/>
              </a:solidFill>
              <a:effectLst/>
              <a:latin typeface="Arial" panose="020B0604020202020204" pitchFamily="34" charset="0"/>
              <a:cs typeface="Arial" panose="020B0604020202020204" pitchFamily="34" charset="0"/>
            </a:rPr>
            <a:t> </a:t>
          </a:r>
        </a:p>
        <a:p>
          <a:pPr>
            <a:lnSpc>
              <a:spcPts val="1300"/>
            </a:lnSpc>
          </a:pPr>
          <a:r>
            <a:rPr lang="en-US" sz="1200" b="1">
              <a:solidFill>
                <a:sysClr val="windowText" lastClr="000000"/>
              </a:solidFill>
              <a:effectLst/>
              <a:latin typeface="Arial" panose="020B0604020202020204" pitchFamily="34" charset="0"/>
              <a:ea typeface="+mn-ea"/>
              <a:cs typeface="Arial" panose="020B0604020202020204" pitchFamily="34" charset="0"/>
            </a:rPr>
            <a:t>SUMMARY</a:t>
          </a:r>
        </a:p>
        <a:p>
          <a:endParaRPr lang="en-US" sz="1200">
            <a:solidFill>
              <a:srgbClr val="C00000"/>
            </a:solidFill>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Arial" panose="020B0604020202020204" pitchFamily="34" charset="0"/>
              <a:ea typeface="+mn-ea"/>
              <a:cs typeface="Arial" panose="020B0604020202020204" pitchFamily="34" charset="0"/>
            </a:rPr>
            <a:t>Assuming that the</a:t>
          </a:r>
          <a:r>
            <a:rPr lang="en-US" sz="1100" baseline="0">
              <a:solidFill>
                <a:schemeClr val="tx1"/>
              </a:solidFill>
              <a:effectLst/>
              <a:latin typeface="Arial" panose="020B0604020202020204" pitchFamily="34" charset="0"/>
              <a:ea typeface="+mn-ea"/>
              <a:cs typeface="Arial" panose="020B0604020202020204" pitchFamily="34" charset="0"/>
            </a:rPr>
            <a:t> ERCOT Region experiences typical summer grid conditions, ERCOT </a:t>
          </a:r>
          <a:r>
            <a:rPr lang="en-US" sz="1100">
              <a:solidFill>
                <a:schemeClr val="tx1"/>
              </a:solidFill>
              <a:effectLst/>
              <a:latin typeface="Arial" panose="020B0604020202020204" pitchFamily="34" charset="0"/>
              <a:ea typeface="+mn-ea"/>
              <a:cs typeface="Arial" panose="020B0604020202020204" pitchFamily="34" charset="0"/>
            </a:rPr>
            <a:t>anticipates that there will be sufficient installed generating capacity available to serve the system-wide forecasted peak load for the upcoming summer season, June - September 2023.</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rgbClr val="C00000"/>
            </a:solidFill>
            <a:effectLst/>
            <a:latin typeface="Arial" panose="020B0604020202020204" pitchFamily="34" charset="0"/>
            <a:ea typeface="+mn-ea"/>
            <a:cs typeface="Arial" panose="020B0604020202020204" pitchFamily="34" charset="0"/>
          </a:endParaRPr>
        </a:p>
        <a:p>
          <a:r>
            <a:rPr lang="en-US" sz="1100">
              <a:solidFill>
                <a:schemeClr val="tx1"/>
              </a:solidFill>
              <a:effectLst/>
              <a:latin typeface="Arial" panose="020B0604020202020204" pitchFamily="34" charset="0"/>
              <a:ea typeface="+mn-ea"/>
              <a:cs typeface="Arial" panose="020B0604020202020204" pitchFamily="34" charset="0"/>
            </a:rPr>
            <a:t>The base summer peak load</a:t>
          </a:r>
          <a:r>
            <a:rPr lang="en-US" sz="1100" baseline="0">
              <a:solidFill>
                <a:schemeClr val="tx1"/>
              </a:solidFill>
              <a:effectLst/>
              <a:latin typeface="Arial" panose="020B0604020202020204" pitchFamily="34" charset="0"/>
              <a:ea typeface="+mn-ea"/>
              <a:cs typeface="Arial" panose="020B0604020202020204" pitchFamily="34" charset="0"/>
            </a:rPr>
            <a:t> </a:t>
          </a:r>
          <a:r>
            <a:rPr lang="en-US" sz="1100">
              <a:solidFill>
                <a:schemeClr val="tx1"/>
              </a:solidFill>
              <a:effectLst/>
              <a:latin typeface="Arial" panose="020B0604020202020204" pitchFamily="34" charset="0"/>
              <a:ea typeface="+mn-ea"/>
              <a:cs typeface="Arial" panose="020B0604020202020204" pitchFamily="34" charset="0"/>
            </a:rPr>
            <a:t>is 82,739 MW. This load amount is based on average weather conditions at the time of the summer peaks for years 2007 through 2021, and does not incorporate ERCOT's summer 2023 weather outlook. Weather forecast information, including the 2023 summer weather outlook, is available at:</a:t>
          </a:r>
        </a:p>
        <a:p>
          <a:r>
            <a:rPr lang="en-US" sz="1100">
              <a:solidFill>
                <a:schemeClr val="tx1"/>
              </a:solidFill>
              <a:effectLst/>
              <a:latin typeface="Arial" panose="020B0604020202020204" pitchFamily="34" charset="0"/>
              <a:ea typeface="+mn-ea"/>
              <a:cs typeface="Arial" panose="020B0604020202020204" pitchFamily="34" charset="0"/>
            </a:rPr>
            <a:t>https://www.ercot.com/gridmktinfo/dashboards/weatherforecast/</a:t>
          </a:r>
        </a:p>
        <a:p>
          <a:endParaRPr lang="en-US" sz="1100">
            <a:solidFill>
              <a:schemeClr val="tx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Arial" panose="020B0604020202020204" pitchFamily="34" charset="0"/>
              <a:ea typeface="+mn-ea"/>
              <a:cs typeface="Arial" panose="020B0604020202020204" pitchFamily="34" charset="0"/>
            </a:rPr>
            <a:t>The peak load also incorporates load adjustments</a:t>
          </a:r>
          <a:r>
            <a:rPr lang="en-US" sz="1100" baseline="0">
              <a:solidFill>
                <a:schemeClr val="tx1"/>
              </a:solidFill>
              <a:effectLst/>
              <a:latin typeface="Arial" panose="020B0604020202020204" pitchFamily="34" charset="0"/>
              <a:ea typeface="+mn-ea"/>
              <a:cs typeface="Arial" panose="020B0604020202020204" pitchFamily="34" charset="0"/>
            </a:rPr>
            <a:t> </a:t>
          </a:r>
          <a:r>
            <a:rPr lang="en-US" sz="1100">
              <a:solidFill>
                <a:schemeClr val="tx1"/>
              </a:solidFill>
              <a:effectLst/>
              <a:latin typeface="Arial" panose="020B0604020202020204" pitchFamily="34" charset="0"/>
              <a:ea typeface="+mn-ea"/>
              <a:cs typeface="Arial" panose="020B0604020202020204" pitchFamily="34" charset="0"/>
            </a:rPr>
            <a:t>to account for incremental solar rooftop system additions as well as the interconnection of Large Loads (such as crypto-mining facilities) to Transmission Service Provider networks and individual generating units. The background tab includes a detailed description of the methodology used for accounting for</a:t>
          </a:r>
          <a:r>
            <a:rPr lang="en-US" sz="1100" baseline="0">
              <a:solidFill>
                <a:schemeClr val="tx1"/>
              </a:solidFill>
              <a:effectLst/>
              <a:latin typeface="Arial" panose="020B0604020202020204" pitchFamily="34" charset="0"/>
              <a:ea typeface="+mn-ea"/>
              <a:cs typeface="Arial" panose="020B0604020202020204" pitchFamily="34" charset="0"/>
            </a:rPr>
            <a:t> these Large Loads</a:t>
          </a:r>
          <a:r>
            <a:rPr lang="en-US" sz="1100">
              <a:solidFill>
                <a:schemeClr val="tx1"/>
              </a:solidFill>
              <a:effectLst/>
              <a:latin typeface="Arial" panose="020B0604020202020204" pitchFamily="34" charset="0"/>
              <a:ea typeface="+mn-ea"/>
              <a:cs typeface="Arial" panose="020B0604020202020204" pitchFamily="34" charset="0"/>
            </a:rPr>
            <a:t>.</a:t>
          </a:r>
        </a:p>
        <a:p>
          <a:endParaRPr lang="en-US" sz="1100">
            <a:solidFill>
              <a:schemeClr val="tx1"/>
            </a:solidFill>
            <a:effectLst/>
            <a:latin typeface="Arial" panose="020B0604020202020204" pitchFamily="34" charset="0"/>
            <a:ea typeface="+mn-ea"/>
            <a:cs typeface="Arial" panose="020B0604020202020204" pitchFamily="34" charset="0"/>
          </a:endParaRPr>
        </a:p>
        <a:p>
          <a:r>
            <a:rPr lang="en-US" sz="1100">
              <a:solidFill>
                <a:schemeClr val="tx1"/>
              </a:solidFill>
              <a:effectLst/>
              <a:latin typeface="Arial" panose="020B0604020202020204" pitchFamily="34" charset="0"/>
              <a:ea typeface="+mn-ea"/>
              <a:cs typeface="Arial" panose="020B0604020202020204" pitchFamily="34" charset="0"/>
            </a:rPr>
            <a:t>Approximately 97,000 MW of summer-rated resource capacity is expected to be available for the summer peak load. This includes 688 MW of planned</a:t>
          </a:r>
          <a:r>
            <a:rPr lang="en-US" sz="1100" baseline="0">
              <a:solidFill>
                <a:schemeClr val="tx1"/>
              </a:solidFill>
              <a:effectLst/>
              <a:latin typeface="Arial" panose="020B0604020202020204" pitchFamily="34" charset="0"/>
              <a:ea typeface="+mn-ea"/>
              <a:cs typeface="Arial" panose="020B0604020202020204" pitchFamily="34" charset="0"/>
            </a:rPr>
            <a:t> thermal</a:t>
          </a:r>
          <a:r>
            <a:rPr lang="en-US" sz="1100">
              <a:solidFill>
                <a:schemeClr val="tx1"/>
              </a:solidFill>
              <a:effectLst/>
              <a:latin typeface="Arial" panose="020B0604020202020204" pitchFamily="34" charset="0"/>
              <a:ea typeface="+mn-ea"/>
              <a:cs typeface="Arial" panose="020B0604020202020204" pitchFamily="34" charset="0"/>
            </a:rPr>
            <a:t> resources and 372 MW of planned solar resources forecasted to be available by July 2023. The total resource amount also includes 3,544 MW of</a:t>
          </a:r>
          <a:r>
            <a:rPr lang="en-US" sz="1100" baseline="0">
              <a:solidFill>
                <a:schemeClr val="tx1"/>
              </a:solidFill>
              <a:effectLst/>
              <a:latin typeface="Arial" panose="020B0604020202020204" pitchFamily="34" charset="0"/>
              <a:ea typeface="+mn-ea"/>
              <a:cs typeface="Arial" panose="020B0604020202020204" pitchFamily="34" charset="0"/>
            </a:rPr>
            <a:t> installed battery storage capacity, with </a:t>
          </a:r>
          <a:r>
            <a:rPr lang="en-US" sz="1100">
              <a:solidFill>
                <a:schemeClr val="tx1"/>
              </a:solidFill>
              <a:effectLst/>
              <a:latin typeface="Arial" panose="020B0604020202020204" pitchFamily="34" charset="0"/>
              <a:ea typeface="+mn-ea"/>
              <a:cs typeface="Arial" panose="020B0604020202020204" pitchFamily="34" charset="0"/>
            </a:rPr>
            <a:t>447 MW of</a:t>
          </a:r>
          <a:r>
            <a:rPr lang="en-US" sz="1100" baseline="0">
              <a:solidFill>
                <a:schemeClr val="tx1"/>
              </a:solidFill>
              <a:effectLst/>
              <a:latin typeface="Arial" panose="020B0604020202020204" pitchFamily="34" charset="0"/>
              <a:ea typeface="+mn-ea"/>
              <a:cs typeface="Arial" panose="020B0604020202020204" pitchFamily="34" charset="0"/>
            </a:rPr>
            <a:t> the installed total </a:t>
          </a:r>
          <a:r>
            <a:rPr lang="en-US" sz="1100">
              <a:solidFill>
                <a:schemeClr val="tx1"/>
              </a:solidFill>
              <a:effectLst/>
              <a:latin typeface="Arial" panose="020B0604020202020204" pitchFamily="34" charset="0"/>
              <a:ea typeface="+mn-ea"/>
              <a:cs typeface="Arial" panose="020B0604020202020204" pitchFamily="34" charset="0"/>
            </a:rPr>
            <a:t>assumed to be available for dispatch prior to the highest summer net load hours. (Net load is total load minus wind and solar generation.) This capacity estimate serves as a proxy for the amount expected during a tight reserve hour for the upcoming summer and is an interim availability assumption to be used until a formal capacity contribution method is adopted for future SARA reports.</a:t>
          </a:r>
        </a:p>
        <a:p>
          <a:endParaRPr lang="en-US" sz="1100">
            <a:solidFill>
              <a:schemeClr val="tx1"/>
            </a:solidFill>
            <a:effectLst/>
            <a:latin typeface="Arial" panose="020B0604020202020204" pitchFamily="34" charset="0"/>
            <a:ea typeface="+mn-ea"/>
            <a:cs typeface="Arial" panose="020B0604020202020204" pitchFamily="34" charset="0"/>
          </a:endParaRPr>
        </a:p>
        <a:p>
          <a:r>
            <a:rPr lang="en-US" sz="1100">
              <a:solidFill>
                <a:schemeClr val="tx1"/>
              </a:solidFill>
              <a:effectLst/>
              <a:latin typeface="Arial" panose="020B0604020202020204" pitchFamily="34" charset="0"/>
              <a:ea typeface="+mn-ea"/>
              <a:cs typeface="Arial" panose="020B0604020202020204" pitchFamily="34" charset="0"/>
            </a:rPr>
            <a:t>Also noteworthy is a 568 MW gas-steam unit that</a:t>
          </a:r>
          <a:r>
            <a:rPr lang="en-US" sz="1100" baseline="0">
              <a:solidFill>
                <a:schemeClr val="tx1"/>
              </a:solidFill>
              <a:effectLst/>
              <a:latin typeface="Arial" panose="020B0604020202020204" pitchFamily="34" charset="0"/>
              <a:ea typeface="+mn-ea"/>
              <a:cs typeface="Arial" panose="020B0604020202020204" pitchFamily="34" charset="0"/>
            </a:rPr>
            <a:t> changed its operations from year-round </a:t>
          </a:r>
          <a:r>
            <a:rPr lang="en-US" sz="1100">
              <a:solidFill>
                <a:schemeClr val="tx1"/>
              </a:solidFill>
              <a:effectLst/>
              <a:latin typeface="Arial" panose="020B0604020202020204" pitchFamily="34" charset="0"/>
              <a:ea typeface="+mn-ea"/>
              <a:cs typeface="Arial" panose="020B0604020202020204" pitchFamily="34" charset="0"/>
            </a:rPr>
            <a:t>to summer only. The total amount of capacity associated</a:t>
          </a:r>
          <a:r>
            <a:rPr lang="en-US" sz="1100" baseline="0">
              <a:solidFill>
                <a:schemeClr val="tx1"/>
              </a:solidFill>
              <a:effectLst/>
              <a:latin typeface="Arial" panose="020B0604020202020204" pitchFamily="34" charset="0"/>
              <a:ea typeface="+mn-ea"/>
              <a:cs typeface="Arial" panose="020B0604020202020204" pitchFamily="34" charset="0"/>
            </a:rPr>
            <a:t> with units</a:t>
          </a:r>
          <a:r>
            <a:rPr lang="en-US" sz="1100">
              <a:solidFill>
                <a:schemeClr val="tx1"/>
              </a:solidFill>
              <a:effectLst/>
              <a:latin typeface="Arial" panose="020B0604020202020204" pitchFamily="34" charset="0"/>
              <a:ea typeface="+mn-ea"/>
              <a:cs typeface="Arial" panose="020B0604020202020204" pitchFamily="34" charset="0"/>
            </a:rPr>
            <a:t> operating only during the summer now</a:t>
          </a:r>
          <a:r>
            <a:rPr lang="en-US" sz="1100" baseline="0">
              <a:solidFill>
                <a:schemeClr val="tx1"/>
              </a:solidFill>
              <a:effectLst/>
              <a:latin typeface="Arial" panose="020B0604020202020204" pitchFamily="34" charset="0"/>
              <a:ea typeface="+mn-ea"/>
              <a:cs typeface="Arial" panose="020B0604020202020204" pitchFamily="34" charset="0"/>
            </a:rPr>
            <a:t> stands at 704 MW, which is the highest amount since summer 2016.</a:t>
          </a:r>
        </a:p>
        <a:p>
          <a:endParaRPr lang="en-US" sz="1100" baseline="0">
            <a:solidFill>
              <a:schemeClr val="tx1"/>
            </a:solidFill>
            <a:effectLst/>
            <a:latin typeface="Arial" panose="020B0604020202020204" pitchFamily="34" charset="0"/>
            <a:ea typeface="+mn-ea"/>
            <a:cs typeface="Arial" panose="020B0604020202020204" pitchFamily="34" charset="0"/>
          </a:endParaRPr>
        </a:p>
        <a:p>
          <a:r>
            <a:rPr lang="en-US" sz="1100" baseline="0">
              <a:solidFill>
                <a:schemeClr val="tx1"/>
              </a:solidFill>
              <a:effectLst/>
              <a:latin typeface="Arial" panose="020B0604020202020204" pitchFamily="34" charset="0"/>
              <a:ea typeface="+mn-ea"/>
              <a:cs typeface="Arial" panose="020B0604020202020204" pitchFamily="34" charset="0"/>
            </a:rPr>
            <a:t>ERCOT and thermal generation owners are closely monitoring the potential impacts of the U.S. Environmental Protection Agency’s March 15th approval of its “Good Neighbor Plan” for reducing cross-state emissions of ozone-forming nitrogen oxides (NOx). Several generation owners in the ERCOT region indicated the potential that certain generators may face operational constraints in complying with the Program's provisions as soon as July 2023. Texas, Louisiana and other parties filed a motion with the Fifth Circuit court to stay the EPA’s regulatory action due to potential reliability impacts. On May 1, 2023, the Court granted the motion to stay the EPA action.</a:t>
          </a:r>
        </a:p>
        <a:p>
          <a:endParaRPr lang="en-US" sz="1100">
            <a:solidFill>
              <a:schemeClr val="tx1"/>
            </a:solidFill>
            <a:effectLst/>
            <a:latin typeface="Arial" panose="020B0604020202020204" pitchFamily="34" charset="0"/>
            <a:ea typeface="+mn-ea"/>
            <a:cs typeface="Arial" panose="020B0604020202020204" pitchFamily="34" charset="0"/>
          </a:endParaRPr>
        </a:p>
        <a:p>
          <a:pPr eaLnBrk="1" fontAlgn="auto" latinLnBrk="0" hangingPunct="1"/>
          <a:r>
            <a:rPr lang="en-US" sz="1100">
              <a:solidFill>
                <a:schemeClr val="tx1"/>
              </a:solidFill>
              <a:effectLst/>
              <a:latin typeface="Arial" panose="020B0604020202020204" pitchFamily="34" charset="0"/>
              <a:ea typeface="+mn-ea"/>
              <a:cs typeface="Arial" panose="020B0604020202020204" pitchFamily="34" charset="0"/>
            </a:rPr>
            <a:t>The summer SARA includes a typical thermal generating unit outage assumption of 5,034 MW. This outage assumption is based on historical outage data for the last three summer seasons (2020, 2021, 2022). </a:t>
          </a:r>
        </a:p>
        <a:p>
          <a:pPr eaLnBrk="1" fontAlgn="auto" latinLnBrk="0" hangingPunct="1"/>
          <a:endParaRPr lang="en-US" sz="1100">
            <a:solidFill>
              <a:schemeClr val="tx1"/>
            </a:solidFill>
            <a:effectLst/>
            <a:latin typeface="Arial" panose="020B0604020202020204" pitchFamily="34" charset="0"/>
            <a:ea typeface="+mn-ea"/>
            <a:cs typeface="Arial" panose="020B0604020202020204" pitchFamily="34" charset="0"/>
          </a:endParaRPr>
        </a:p>
        <a:p>
          <a:pPr eaLnBrk="1" fontAlgn="auto" latinLnBrk="0" hangingPunct="1"/>
          <a:r>
            <a:rPr lang="en-US" sz="1100">
              <a:solidFill>
                <a:schemeClr val="tx1"/>
              </a:solidFill>
              <a:effectLst/>
              <a:latin typeface="Arial" panose="020B0604020202020204" pitchFamily="34" charset="0"/>
              <a:ea typeface="+mn-ea"/>
              <a:cs typeface="Arial" panose="020B0604020202020204" pitchFamily="34" charset="0"/>
            </a:rPr>
            <a:t>The summer SARA includes two Risk Scenario tabs: Base &amp; Moderate Risk Scenarios, and Extreme Risk Scenarios. The most severe Risk Scenario assumes a high peak load, extreme unplanned thermal plant outages based on historic observations, and extreme low wind power production.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41633</xdr:colOff>
      <xdr:row>1</xdr:row>
      <xdr:rowOff>35944</xdr:rowOff>
    </xdr:from>
    <xdr:to>
      <xdr:col>13</xdr:col>
      <xdr:colOff>593065</xdr:colOff>
      <xdr:row>93</xdr:row>
      <xdr:rowOff>116816</xdr:rowOff>
    </xdr:to>
    <xdr:sp macro="" textlink="">
      <xdr:nvSpPr>
        <xdr:cNvPr id="2" name="TextBox 1">
          <a:extLst>
            <a:ext uri="{FF2B5EF4-FFF2-40B4-BE49-F238E27FC236}">
              <a16:creationId xmlns:a16="http://schemas.microsoft.com/office/drawing/2014/main" id="{AA1C0862-D20B-4543-854B-A7EF464B0E27}"/>
            </a:ext>
          </a:extLst>
        </xdr:cNvPr>
        <xdr:cNvSpPr txBox="1"/>
      </xdr:nvSpPr>
      <xdr:spPr>
        <a:xfrm>
          <a:off x="284251" y="224647"/>
          <a:ext cx="7883885" cy="174415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effectLst/>
              <a:latin typeface="Arial" panose="020B0604020202020204" pitchFamily="34" charset="0"/>
              <a:cs typeface="Arial" panose="020B0604020202020204" pitchFamily="34" charset="0"/>
            </a:rPr>
            <a:t>Seasonal Assessment of Resource Adequacy for the ERCOT Region</a:t>
          </a:r>
          <a:endParaRPr lang="en-US" sz="1200">
            <a:effectLst/>
            <a:latin typeface="Arial" panose="020B0604020202020204" pitchFamily="34" charset="0"/>
            <a:cs typeface="Arial" panose="020B0604020202020204" pitchFamily="34" charset="0"/>
          </a:endParaRPr>
        </a:p>
        <a:p>
          <a:r>
            <a:rPr lang="en-US" sz="1200" b="1">
              <a:effectLst/>
              <a:latin typeface="Arial" panose="020B0604020202020204" pitchFamily="34" charset="0"/>
              <a:cs typeface="Arial" panose="020B0604020202020204" pitchFamily="34" charset="0"/>
            </a:rPr>
            <a:t> </a:t>
          </a:r>
          <a:endParaRPr lang="en-US" sz="1200">
            <a:effectLst/>
            <a:latin typeface="Arial" panose="020B0604020202020204" pitchFamily="34" charset="0"/>
            <a:cs typeface="Arial" panose="020B0604020202020204" pitchFamily="34" charset="0"/>
          </a:endParaRPr>
        </a:p>
        <a:p>
          <a:r>
            <a:rPr lang="en-US" sz="1200" b="1" u="sng">
              <a:effectLst/>
              <a:latin typeface="Arial" panose="020B0604020202020204" pitchFamily="34" charset="0"/>
              <a:cs typeface="Arial" panose="020B0604020202020204" pitchFamily="34" charset="0"/>
            </a:rPr>
            <a:t>Background</a:t>
          </a:r>
          <a:endParaRPr lang="en-US" sz="1200">
            <a:effectLst/>
            <a:latin typeface="Arial" panose="020B0604020202020204" pitchFamily="34" charset="0"/>
            <a:cs typeface="Arial" panose="020B0604020202020204" pitchFamily="34" charset="0"/>
          </a:endParaRPr>
        </a:p>
        <a:p>
          <a:r>
            <a:rPr lang="en-US" sz="1200">
              <a:effectLst/>
              <a:latin typeface="Arial" panose="020B0604020202020204" pitchFamily="34" charset="0"/>
              <a:cs typeface="Arial" panose="020B0604020202020204" pitchFamily="34" charset="0"/>
            </a:rPr>
            <a:t> </a:t>
          </a:r>
        </a:p>
        <a:p>
          <a:r>
            <a:rPr lang="en-US" sz="1200">
              <a:solidFill>
                <a:schemeClr val="dk1"/>
              </a:solidFill>
              <a:effectLst/>
              <a:latin typeface="Arial" panose="020B0604020202020204" pitchFamily="34" charset="0"/>
              <a:ea typeface="+mn-ea"/>
              <a:cs typeface="Arial" panose="020B0604020202020204" pitchFamily="34" charset="0"/>
            </a:rPr>
            <a:t>The Seasonal Assessment of Resource Adequacy (SARA) report is a deterministic approach to considering the impact of potential variables that may affect the sufficiency of installed resources to meet the peak electrical demand on the ERCOT System during a particular season.</a:t>
          </a:r>
          <a:endParaRPr lang="en-US" sz="1200">
            <a:effectLst/>
            <a:latin typeface="Arial" panose="020B0604020202020204" pitchFamily="34" charset="0"/>
            <a:cs typeface="Arial" panose="020B0604020202020204" pitchFamily="34" charset="0"/>
          </a:endParaRPr>
        </a:p>
        <a:p>
          <a:r>
            <a:rPr lang="en-US" sz="1200">
              <a:solidFill>
                <a:schemeClr val="dk1"/>
              </a:solidFill>
              <a:effectLst/>
              <a:latin typeface="Arial" panose="020B0604020202020204" pitchFamily="34" charset="0"/>
              <a:ea typeface="+mn-ea"/>
              <a:cs typeface="Arial" panose="020B0604020202020204" pitchFamily="34" charset="0"/>
            </a:rPr>
            <a:t> </a:t>
          </a:r>
          <a:endParaRPr lang="en-US" sz="1200">
            <a:effectLst/>
            <a:latin typeface="Arial" panose="020B0604020202020204" pitchFamily="34" charset="0"/>
            <a:cs typeface="Arial" panose="020B0604020202020204" pitchFamily="34" charset="0"/>
          </a:endParaRPr>
        </a:p>
        <a:p>
          <a:r>
            <a:rPr lang="en-US" sz="1200">
              <a:solidFill>
                <a:schemeClr val="dk1"/>
              </a:solidFill>
              <a:effectLst/>
              <a:latin typeface="Arial" panose="020B0604020202020204" pitchFamily="34" charset="0"/>
              <a:ea typeface="+mn-ea"/>
              <a:cs typeface="Arial" panose="020B0604020202020204" pitchFamily="34" charset="0"/>
            </a:rPr>
            <a:t>The standard approach to assessing resource adequacy for one or more years into the future is to account for projected load and resources on a normalized basis and to require sufficient reserves (resources in excess of peak demand, on this normalized basis) to cover the uncertainty in peak demand and resource availability to meet a probabilistic</a:t>
          </a:r>
          <a:r>
            <a:rPr lang="en-US" sz="1200" baseline="0">
              <a:solidFill>
                <a:schemeClr val="dk1"/>
              </a:solidFill>
              <a:effectLst/>
              <a:latin typeface="Arial" panose="020B0604020202020204" pitchFamily="34" charset="0"/>
              <a:ea typeface="+mn-ea"/>
              <a:cs typeface="Arial" panose="020B0604020202020204" pitchFamily="34" charset="0"/>
            </a:rPr>
            <a:t> reliability standard</a:t>
          </a:r>
          <a:r>
            <a:rPr lang="en-US" sz="1200">
              <a:solidFill>
                <a:schemeClr val="dk1"/>
              </a:solidFill>
              <a:effectLst/>
              <a:latin typeface="Arial" panose="020B0604020202020204" pitchFamily="34" charset="0"/>
              <a:ea typeface="+mn-ea"/>
              <a:cs typeface="Arial" panose="020B0604020202020204" pitchFamily="34" charset="0"/>
            </a:rPr>
            <a:t>.   </a:t>
          </a:r>
          <a:endParaRPr lang="en-US" sz="1200">
            <a:effectLst/>
            <a:latin typeface="Arial" panose="020B0604020202020204" pitchFamily="34" charset="0"/>
            <a:cs typeface="Arial" panose="020B0604020202020204" pitchFamily="34" charset="0"/>
          </a:endParaRPr>
        </a:p>
        <a:p>
          <a:r>
            <a:rPr lang="en-US" sz="1200">
              <a:solidFill>
                <a:schemeClr val="dk1"/>
              </a:solidFill>
              <a:effectLst/>
              <a:latin typeface="Arial" panose="020B0604020202020204" pitchFamily="34" charset="0"/>
              <a:ea typeface="+mn-ea"/>
              <a:cs typeface="Arial" panose="020B0604020202020204" pitchFamily="34" charset="0"/>
            </a:rPr>
            <a:t> </a:t>
          </a:r>
          <a:endParaRPr lang="en-US" sz="1200">
            <a:effectLst/>
            <a:latin typeface="Arial" panose="020B0604020202020204" pitchFamily="34" charset="0"/>
            <a:cs typeface="Arial" panose="020B0604020202020204" pitchFamily="34" charset="0"/>
          </a:endParaRPr>
        </a:p>
        <a:p>
          <a:r>
            <a:rPr lang="en-US" sz="1200">
              <a:solidFill>
                <a:schemeClr val="dk1"/>
              </a:solidFill>
              <a:effectLst/>
              <a:latin typeface="Arial" panose="020B0604020202020204" pitchFamily="34" charset="0"/>
              <a:ea typeface="+mn-ea"/>
              <a:cs typeface="Arial" panose="020B0604020202020204" pitchFamily="34" charset="0"/>
            </a:rPr>
            <a:t>For seasonal assessments that look ahead less than a year, specific information may be available (for</a:t>
          </a:r>
          <a:r>
            <a:rPr lang="en-US" sz="1200" baseline="0">
              <a:solidFill>
                <a:schemeClr val="dk1"/>
              </a:solidFill>
              <a:effectLst/>
              <a:latin typeface="Arial" panose="020B0604020202020204" pitchFamily="34" charset="0"/>
              <a:ea typeface="+mn-ea"/>
              <a:cs typeface="Arial" panose="020B0604020202020204" pitchFamily="34" charset="0"/>
            </a:rPr>
            <a:t> example, </a:t>
          </a:r>
          <a:r>
            <a:rPr lang="en-US" sz="1200">
              <a:solidFill>
                <a:schemeClr val="dk1"/>
              </a:solidFill>
              <a:effectLst/>
              <a:latin typeface="Arial" panose="020B0604020202020204" pitchFamily="34" charset="0"/>
              <a:ea typeface="+mn-ea"/>
              <a:cs typeface="Arial" panose="020B0604020202020204" pitchFamily="34" charset="0"/>
            </a:rPr>
            <a:t>an anticipated common-mode event such as a system-wide heat wave) which can be used to consider the range of resource adequacy outcomes in a more deterministic manner.</a:t>
          </a:r>
        </a:p>
        <a:p>
          <a:endParaRPr lang="en-US" sz="1200">
            <a:effectLst/>
            <a:latin typeface="Arial" panose="020B0604020202020204" pitchFamily="34" charset="0"/>
            <a:cs typeface="Arial" panose="020B0604020202020204" pitchFamily="34" charset="0"/>
          </a:endParaRPr>
        </a:p>
        <a:p>
          <a:pPr eaLnBrk="1" fontAlgn="auto" latinLnBrk="0" hangingPunct="1"/>
          <a:r>
            <a:rPr lang="en-US" sz="1200">
              <a:solidFill>
                <a:schemeClr val="dk1"/>
              </a:solidFill>
              <a:effectLst/>
              <a:latin typeface="Arial" panose="020B0604020202020204" pitchFamily="34" charset="0"/>
              <a:ea typeface="+mn-ea"/>
              <a:cs typeface="Arial" panose="020B0604020202020204" pitchFamily="34" charset="0"/>
            </a:rPr>
            <a:t>The SARA report focuses on the availability of sufficient operating reserves to avoid emergency actions such as deployment of voluntary load reduction resources. It uses operating reserve thresholds of 2,300 and 1,000 MW, respectively, to indicate the risk that an Energy Emergency Alert Level 1 (EEA1) and Level 3 (EEA3) may be triggered during the time of the forecasted seasonal peak load. These threshold levels are intended to be roughly analogous to the 2,300 and 1,000 MW Physical Responsive Capability (PRC) thresholds for EEA1 and EEA3 with</a:t>
          </a:r>
          <a:r>
            <a:rPr lang="en-US" sz="1200" baseline="0">
              <a:solidFill>
                <a:schemeClr val="dk1"/>
              </a:solidFill>
              <a:effectLst/>
              <a:latin typeface="Arial" panose="020B0604020202020204" pitchFamily="34" charset="0"/>
              <a:ea typeface="+mn-ea"/>
              <a:cs typeface="Arial" panose="020B0604020202020204" pitchFamily="34" charset="0"/>
            </a:rPr>
            <a:t> controlled outages ordered by ERCOT, respectively</a:t>
          </a:r>
          <a:r>
            <a:rPr lang="en-US" sz="1200">
              <a:solidFill>
                <a:schemeClr val="dk1"/>
              </a:solidFill>
              <a:effectLst/>
              <a:latin typeface="Arial" panose="020B0604020202020204" pitchFamily="34" charset="0"/>
              <a:ea typeface="+mn-ea"/>
              <a:cs typeface="Arial" panose="020B0604020202020204" pitchFamily="34" charset="0"/>
            </a:rPr>
            <a:t>. However, PRC is a real-time capability measure for Resources that can quickly respond to system disturbances. In contrast, the SARA operating reserve reflects additional capability assumed to be available before energy emergency procedures are initiated, such as from Resources qualified to provide non-spinning reserves. Additionally, the amount of operating reserves available may increase relative to what is included in the SARA report due to the market responding to wholesale market price increases and anticipated capacity scarcity conditions. Given these considerations, ERCOT believes that the 2,300 and 1,000 MW reserve capacity thresholds are reasonable indicators for the risk of Energy Emergency Alerts given the uncertainties in predicting system conditions months in advance.</a:t>
          </a:r>
          <a:endParaRPr lang="en-US" sz="1200">
            <a:effectLst/>
            <a:latin typeface="Arial" panose="020B0604020202020204" pitchFamily="34" charset="0"/>
            <a:cs typeface="Arial" panose="020B0604020202020204" pitchFamily="34" charset="0"/>
          </a:endParaRPr>
        </a:p>
        <a:p>
          <a:r>
            <a:rPr lang="en-US" sz="1200">
              <a:solidFill>
                <a:schemeClr val="dk1"/>
              </a:solidFill>
              <a:effectLst/>
              <a:latin typeface="Arial" panose="020B0604020202020204" pitchFamily="34" charset="0"/>
              <a:ea typeface="+mn-ea"/>
              <a:cs typeface="Arial" panose="020B0604020202020204" pitchFamily="34" charset="0"/>
            </a:rPr>
            <a:t> </a:t>
          </a:r>
          <a:endParaRPr lang="en-US" sz="1200">
            <a:effectLst/>
            <a:latin typeface="Arial" panose="020B0604020202020204" pitchFamily="34" charset="0"/>
            <a:cs typeface="Arial" panose="020B0604020202020204" pitchFamily="34" charset="0"/>
          </a:endParaRPr>
        </a:p>
        <a:p>
          <a:r>
            <a:rPr lang="en-US" sz="1200">
              <a:solidFill>
                <a:schemeClr val="dk1"/>
              </a:solidFill>
              <a:effectLst/>
              <a:latin typeface="Arial" panose="020B0604020202020204" pitchFamily="34" charset="0"/>
              <a:ea typeface="+mn-ea"/>
              <a:cs typeface="Arial" panose="020B0604020202020204" pitchFamily="34" charset="0"/>
            </a:rPr>
            <a:t>The SARA report is intended to illustrate the range of resource adequacy outcomes that might occur. It serves as a situational awareness tool for ERCOT operational planning purposes,</a:t>
          </a:r>
          <a:r>
            <a:rPr lang="en-US" sz="1200" baseline="0">
              <a:solidFill>
                <a:schemeClr val="dk1"/>
              </a:solidFill>
              <a:effectLst/>
              <a:latin typeface="Arial" panose="020B0604020202020204" pitchFamily="34" charset="0"/>
              <a:ea typeface="+mn-ea"/>
              <a:cs typeface="Arial" panose="020B0604020202020204" pitchFamily="34" charset="0"/>
            </a:rPr>
            <a:t> and </a:t>
          </a:r>
          <a:r>
            <a:rPr lang="en-US" sz="1200">
              <a:solidFill>
                <a:schemeClr val="dk1"/>
              </a:solidFill>
              <a:effectLst/>
              <a:latin typeface="Arial" panose="020B0604020202020204" pitchFamily="34" charset="0"/>
              <a:ea typeface="+mn-ea"/>
              <a:cs typeface="Arial" panose="020B0604020202020204" pitchFamily="34" charset="0"/>
            </a:rPr>
            <a:t>helps fulfill the "extreme weather" resource adequacy</a:t>
          </a:r>
          <a:r>
            <a:rPr lang="en-US" sz="1200" baseline="0">
              <a:solidFill>
                <a:schemeClr val="dk1"/>
              </a:solidFill>
              <a:effectLst/>
              <a:latin typeface="Arial" panose="020B0604020202020204" pitchFamily="34" charset="0"/>
              <a:ea typeface="+mn-ea"/>
              <a:cs typeface="Arial" panose="020B0604020202020204" pitchFamily="34" charset="0"/>
            </a:rPr>
            <a:t> </a:t>
          </a:r>
          <a:r>
            <a:rPr lang="en-US" sz="1200">
              <a:solidFill>
                <a:schemeClr val="dk1"/>
              </a:solidFill>
              <a:effectLst/>
              <a:latin typeface="Arial" panose="020B0604020202020204" pitchFamily="34" charset="0"/>
              <a:ea typeface="+mn-ea"/>
              <a:cs typeface="Arial" panose="020B0604020202020204" pitchFamily="34" charset="0"/>
            </a:rPr>
            <a:t>assessment requirement per Public Utility Commission of Texas rule 25.362(i)(2)(H). In addition </a:t>
          </a:r>
          <a:r>
            <a:rPr lang="en-US" sz="1200" baseline="0">
              <a:solidFill>
                <a:schemeClr val="dk1"/>
              </a:solidFill>
              <a:effectLst/>
              <a:latin typeface="Arial" panose="020B0604020202020204" pitchFamily="34" charset="0"/>
              <a:ea typeface="+mn-ea"/>
              <a:cs typeface="Arial" panose="020B0604020202020204" pitchFamily="34" charset="0"/>
            </a:rPr>
            <a:t>to a base scenario, s</a:t>
          </a:r>
          <a:r>
            <a:rPr lang="en-US" sz="1200">
              <a:solidFill>
                <a:schemeClr val="dk1"/>
              </a:solidFill>
              <a:effectLst/>
              <a:latin typeface="Arial" panose="020B0604020202020204" pitchFamily="34" charset="0"/>
              <a:ea typeface="+mn-ea"/>
              <a:cs typeface="Arial" panose="020B0604020202020204" pitchFamily="34" charset="0"/>
            </a:rPr>
            <a:t>everal other scenarios are developed by varying the value of load forecast and resource availability parameters. The variations in these parameters are based on historic ranges of the parameter values, known changes expected in the near-term, or reasonable assumptions regarding potential future events.</a:t>
          </a:r>
        </a:p>
        <a:p>
          <a:endParaRPr lang="en-US" sz="1200">
            <a:solidFill>
              <a:schemeClr val="dk1"/>
            </a:solidFill>
            <a:effectLst/>
            <a:latin typeface="Arial" panose="020B0604020202020204" pitchFamily="34" charset="0"/>
            <a:ea typeface="+mn-ea"/>
            <a:cs typeface="Arial" panose="020B0604020202020204" pitchFamily="34" charset="0"/>
          </a:endParaRPr>
        </a:p>
        <a:p>
          <a:endParaRPr lang="en-US" sz="1200">
            <a:solidFill>
              <a:schemeClr val="dk1"/>
            </a:solidFill>
            <a:effectLst/>
            <a:latin typeface="Arial" panose="020B0604020202020204" pitchFamily="34" charset="0"/>
            <a:ea typeface="+mn-ea"/>
            <a:cs typeface="Arial" panose="020B0604020202020204" pitchFamily="34" charset="0"/>
          </a:endParaRPr>
        </a:p>
        <a:p>
          <a:r>
            <a:rPr lang="en-US" sz="1200" b="1" u="sng">
              <a:effectLst/>
              <a:latin typeface="Arial" panose="020B0604020202020204" pitchFamily="34" charset="0"/>
              <a:cs typeface="Arial" panose="020B0604020202020204" pitchFamily="34" charset="0"/>
            </a:rPr>
            <a:t>Thermal</a:t>
          </a:r>
          <a:r>
            <a:rPr lang="en-US" sz="1200" b="1" u="sng" baseline="0">
              <a:effectLst/>
              <a:latin typeface="Arial" panose="020B0604020202020204" pitchFamily="34" charset="0"/>
              <a:cs typeface="Arial" panose="020B0604020202020204" pitchFamily="34" charset="0"/>
            </a:rPr>
            <a:t> Outage Accounting</a:t>
          </a:r>
        </a:p>
        <a:p>
          <a:endParaRPr lang="en-US" sz="1200" b="1" u="sng">
            <a:effectLst/>
            <a:latin typeface="Arial" panose="020B0604020202020204" pitchFamily="34" charset="0"/>
            <a:cs typeface="Arial" panose="020B0604020202020204" pitchFamily="34" charset="0"/>
          </a:endParaRPr>
        </a:p>
        <a:p>
          <a:r>
            <a:rPr lang="en-US" sz="1200">
              <a:latin typeface="Arial" panose="020B0604020202020204" pitchFamily="34" charset="0"/>
              <a:cs typeface="Arial" panose="020B0604020202020204" pitchFamily="34" charset="0"/>
            </a:rPr>
            <a:t>Directly comparing SARA thermal unplanned (previously "forced") outage scenario capacity with outage amounts listed in ERCOT outage reports</a:t>
          </a:r>
          <a:r>
            <a:rPr lang="en-US" sz="1200" baseline="0">
              <a:latin typeface="Arial" panose="020B0604020202020204" pitchFamily="34" charset="0"/>
              <a:cs typeface="Arial" panose="020B0604020202020204" pitchFamily="34" charset="0"/>
            </a:rPr>
            <a:t> — </a:t>
          </a:r>
          <a:r>
            <a:rPr lang="en-US" sz="1200">
              <a:latin typeface="Arial" panose="020B0604020202020204" pitchFamily="34" charset="0"/>
              <a:cs typeface="Arial" panose="020B0604020202020204" pitchFamily="34" charset="0"/>
            </a:rPr>
            <a:t>such as the Unplanned Resource Outages Report — will yield misleading results. The reason is that the SARA report consists of multiple resource availability line items, and thermal outages for certain resource types are reflected elsewhere in the SARA reports rather than the thermal outage scenario line items. As a result, the SARA thermal outage scenario amounts will always be less than what is typically shown in other outage reports. The main differences include the following:</a:t>
          </a:r>
        </a:p>
        <a:p>
          <a:endParaRPr lang="en-US" sz="1200">
            <a:latin typeface="Arial" panose="020B0604020202020204" pitchFamily="34" charset="0"/>
            <a:cs typeface="Arial" panose="020B0604020202020204" pitchFamily="34" charset="0"/>
          </a:endParaRPr>
        </a:p>
        <a:p>
          <a:r>
            <a:rPr lang="en-US" sz="1200">
              <a:latin typeface="Arial" panose="020B0604020202020204" pitchFamily="34" charset="0"/>
              <a:cs typeface="Arial" panose="020B0604020202020204" pitchFamily="34" charset="0"/>
            </a:rPr>
            <a:t>•   Outages for Private Use Network (PUN) generators are incorporated in the line item called “Capacity from Private Use Networks.” This is an </a:t>
          </a:r>
          <a:r>
            <a:rPr lang="en-US" sz="1200">
              <a:solidFill>
                <a:schemeClr val="dk1"/>
              </a:solidFill>
              <a:latin typeface="Arial" panose="020B0604020202020204" pitchFamily="34" charset="0"/>
              <a:ea typeface="+mn-ea"/>
              <a:cs typeface="Arial" panose="020B0604020202020204" pitchFamily="34" charset="0"/>
            </a:rPr>
            <a:t>aggregate estimate of the amount of capacity available for the ERCOT grid during the highest 20 seasonal hourly demands for the last three years and incorporates average generator outage amounts over those hourly intervals. Additionally, the aggregate estimate reflects PUN owner decisions to supply power to their industrial loads versus export to the grid. PUN outages are thus already reflected i</a:t>
          </a:r>
          <a:r>
            <a:rPr lang="en-US" sz="1200">
              <a:latin typeface="Arial" panose="020B0604020202020204" pitchFamily="34" charset="0"/>
              <a:cs typeface="Arial" panose="020B0604020202020204" pitchFamily="34" charset="0"/>
            </a:rPr>
            <a:t>n the SARA available resource capacity estimate.</a:t>
          </a:r>
        </a:p>
        <a:p>
          <a:endParaRPr lang="en-US" sz="1200">
            <a:latin typeface="Arial" panose="020B0604020202020204" pitchFamily="34" charset="0"/>
            <a:cs typeface="Arial" panose="020B0604020202020204" pitchFamily="34" charset="0"/>
          </a:endParaRPr>
        </a:p>
        <a:p>
          <a:r>
            <a:rPr lang="en-US" sz="1200">
              <a:latin typeface="Arial" panose="020B0604020202020204" pitchFamily="34" charset="0"/>
              <a:cs typeface="Arial" panose="020B0604020202020204" pitchFamily="34" charset="0"/>
            </a:rPr>
            <a:t>•   Extended outages are reported in the SARA Capacities tab in a line item called “Operational Capacity Unavailable due to Extended Outage or Derate.” Extended Outages are those forced outages that are expected to last a minimum of 180 days as reported by the resource owner via submission of a Notice of Suspension of Operations (NSO) form. These outages are thus already reflected in the SARA available resource capacity estimate.</a:t>
          </a:r>
        </a:p>
        <a:p>
          <a:endParaRPr lang="en-US" sz="1200">
            <a:latin typeface="Arial" panose="020B0604020202020204" pitchFamily="34" charset="0"/>
            <a:cs typeface="Arial" panose="020B0604020202020204" pitchFamily="34" charset="0"/>
          </a:endParaRPr>
        </a:p>
        <a:p>
          <a:r>
            <a:rPr lang="en-US" sz="1200">
              <a:latin typeface="Arial" panose="020B0604020202020204" pitchFamily="34" charset="0"/>
              <a:cs typeface="Arial" panose="020B0604020202020204" pitchFamily="34" charset="0"/>
            </a:rPr>
            <a:t>•   The capacity of Switchable Generation Resources (SWGRs) that are assumed to serve a neighboring grid for the season is deducted from available resource capacity, so outages associated with these SWGRs are not reflected anywhere in the SARA report.</a:t>
          </a:r>
        </a:p>
        <a:p>
          <a:endParaRPr lang="en-US" sz="1200">
            <a:latin typeface="Arial" panose="020B0604020202020204" pitchFamily="34" charset="0"/>
            <a:cs typeface="Arial" panose="020B0604020202020204" pitchFamily="34" charset="0"/>
          </a:endParaRPr>
        </a:p>
        <a:p>
          <a:r>
            <a:rPr lang="en-US" sz="1200">
              <a:latin typeface="Arial" panose="020B0604020202020204" pitchFamily="34" charset="0"/>
              <a:cs typeface="Arial" panose="020B0604020202020204" pitchFamily="34" charset="0"/>
            </a:rPr>
            <a:t>To more closely align the SARA with</a:t>
          </a:r>
          <a:r>
            <a:rPr lang="en-US" sz="1200" baseline="0">
              <a:latin typeface="Arial" panose="020B0604020202020204" pitchFamily="34" charset="0"/>
              <a:cs typeface="Arial" panose="020B0604020202020204" pitchFamily="34" charset="0"/>
            </a:rPr>
            <a:t> other outage reports based on ERCOT Outage Scheduler data, a modification was made to the treatment of outages classified as </a:t>
          </a:r>
          <a:r>
            <a:rPr lang="en-US" sz="1200" i="1">
              <a:latin typeface="Arial" panose="020B0604020202020204" pitchFamily="34" charset="0"/>
              <a:cs typeface="Arial" panose="020B0604020202020204" pitchFamily="34" charset="0"/>
            </a:rPr>
            <a:t>Unavoidable Extensions</a:t>
          </a:r>
          <a:r>
            <a:rPr lang="en-US" sz="1200">
              <a:latin typeface="Arial" panose="020B0604020202020204" pitchFamily="34" charset="0"/>
              <a:cs typeface="Arial" panose="020B0604020202020204" pitchFamily="34" charset="0"/>
            </a:rPr>
            <a:t>, or UEs. UEs are defined as "a Planned or Maintenance Outage that is not completed within the ERCOT-approved timeframe and extended." For</a:t>
          </a:r>
          <a:r>
            <a:rPr lang="en-US" sz="1200" baseline="0">
              <a:latin typeface="Arial" panose="020B0604020202020204" pitchFamily="34" charset="0"/>
              <a:cs typeface="Arial" panose="020B0604020202020204" pitchFamily="34" charset="0"/>
            </a:rPr>
            <a:t> past SARA reports, </a:t>
          </a:r>
          <a:r>
            <a:rPr lang="en-US" sz="1200">
              <a:latin typeface="Arial" panose="020B0604020202020204" pitchFamily="34" charset="0"/>
              <a:cs typeface="Arial" panose="020B0604020202020204" pitchFamily="34" charset="0"/>
            </a:rPr>
            <a:t>if the original outage was classified as Planned in the Outage Scheduler, then the UE would continue to be classified as Planned. If the original outage was classified as Forced, then the UE would continue to be classified as Forced. In </a:t>
          </a:r>
          <a:r>
            <a:rPr lang="en-US" sz="1200">
              <a:solidFill>
                <a:schemeClr val="dk1"/>
              </a:solidFill>
              <a:latin typeface="Arial" panose="020B0604020202020204" pitchFamily="34" charset="0"/>
              <a:ea typeface="+mn-ea"/>
              <a:cs typeface="Arial" panose="020B0604020202020204" pitchFamily="34" charset="0"/>
            </a:rPr>
            <a:t>contrast, for other</a:t>
          </a:r>
          <a:r>
            <a:rPr lang="en-US" sz="1200" baseline="0">
              <a:solidFill>
                <a:schemeClr val="dk1"/>
              </a:solidFill>
              <a:latin typeface="Arial" panose="020B0604020202020204" pitchFamily="34" charset="0"/>
              <a:ea typeface="+mn-ea"/>
              <a:cs typeface="Arial" panose="020B0604020202020204" pitchFamily="34" charset="0"/>
            </a:rPr>
            <a:t> ERCOT outage reports, </a:t>
          </a:r>
          <a:r>
            <a:rPr lang="en-US" sz="1200">
              <a:solidFill>
                <a:schemeClr val="dk1"/>
              </a:solidFill>
              <a:latin typeface="Arial" panose="020B0604020202020204" pitchFamily="34" charset="0"/>
              <a:ea typeface="+mn-ea"/>
              <a:cs typeface="Arial" panose="020B0604020202020204" pitchFamily="34" charset="0"/>
            </a:rPr>
            <a:t>UE outages are all classified as Forced (Unplanned). SARA reports now treat all UE</a:t>
          </a:r>
          <a:r>
            <a:rPr lang="en-US" sz="1200" baseline="0">
              <a:solidFill>
                <a:schemeClr val="dk1"/>
              </a:solidFill>
              <a:latin typeface="Arial" panose="020B0604020202020204" pitchFamily="34" charset="0"/>
              <a:ea typeface="+mn-ea"/>
              <a:cs typeface="Arial" panose="020B0604020202020204" pitchFamily="34" charset="0"/>
            </a:rPr>
            <a:t>s as Unplanned. While this category change does not impact the total base outage amount, it does increase the high and extreme unplanned thermal adjustments used in several risk scenarios.</a:t>
          </a:r>
        </a:p>
        <a:p>
          <a:endParaRPr lang="en-US" sz="1200" baseline="0">
            <a:solidFill>
              <a:schemeClr val="dk1"/>
            </a:solidFill>
            <a:latin typeface="Arial" panose="020B0604020202020204" pitchFamily="34" charset="0"/>
            <a:ea typeface="+mn-ea"/>
            <a:cs typeface="Arial" panose="020B0604020202020204" pitchFamily="34" charset="0"/>
          </a:endParaRPr>
        </a:p>
        <a:p>
          <a:endParaRPr lang="en-US" sz="1200" baseline="0">
            <a:solidFill>
              <a:schemeClr val="dk1"/>
            </a:solidFill>
            <a:latin typeface="Arial" panose="020B0604020202020204" pitchFamily="34" charset="0"/>
            <a:ea typeface="+mn-ea"/>
            <a:cs typeface="Arial" panose="020B0604020202020204" pitchFamily="34" charset="0"/>
          </a:endParaRPr>
        </a:p>
        <a:p>
          <a:pPr marL="0" indent="0" eaLnBrk="1" fontAlgn="auto" latinLnBrk="0" hangingPunct="1"/>
          <a:r>
            <a:rPr lang="en-US" sz="1200" b="1" u="sng">
              <a:solidFill>
                <a:schemeClr val="dk1"/>
              </a:solidFill>
              <a:effectLst/>
              <a:latin typeface="Arial" panose="020B0604020202020204" pitchFamily="34" charset="0"/>
              <a:ea typeface="+mn-ea"/>
              <a:cs typeface="Arial" panose="020B0604020202020204" pitchFamily="34" charset="0"/>
            </a:rPr>
            <a:t>Accounting for Large Flexible Loads</a:t>
          </a:r>
        </a:p>
        <a:p>
          <a:pPr eaLnBrk="1" fontAlgn="auto" latinLnBrk="0" hangingPunct="1"/>
          <a:endParaRPr lang="en-US" sz="1200">
            <a:effectLst/>
          </a:endParaRPr>
        </a:p>
        <a:p>
          <a:pPr eaLnBrk="1" fontAlgn="auto" latinLnBrk="0" hangingPunct="1"/>
          <a:r>
            <a:rPr lang="en-US" sz="1200" baseline="0">
              <a:solidFill>
                <a:schemeClr val="dk1"/>
              </a:solidFill>
              <a:latin typeface="Arial" panose="020B0604020202020204" pitchFamily="34" charset="0"/>
              <a:ea typeface="+mn-ea"/>
              <a:cs typeface="Arial" panose="020B0604020202020204" pitchFamily="34" charset="0"/>
            </a:rPr>
            <a:t>Due to a new influx of Large Flexible Loads (LFLs), an interim solution was implemented to better account for the peak consumption of these loads. The new interim methodology utilizes the 20 hours over each of the past three years with the lowest average Physical Responsive Capability. The methodology compares historical load zone prices to an ERCOT determined (and industry backed) estimate of the bitcoin mining breakeven cost. This breakeven cost was estimated at $96/MWh and is based on the average economics of an Antminer S19 bitcoin mining rig from March 15th, 2023 through April 14th, 2023. If the historical load zone price for the LFL's respective load zone was below the breakeven threshold then the load's peak summer consumption was estimated to be the maximum observed consumption at the site according to internal tracking of LFL projects. If the historical load zone price was greater than the breakeven threshold then the LFL was assumed to be fully curtailed and consuming only 3% of the load's maximum capability. The 3% assumption accounts for the idle power draw of ASIC miners and necessary auxiliary cooling on site. The estimated consumption for each LFL, including both co-located and stand-alone loads, was summed for each of the 60 hours analyzed and then averaged to calculate the total estimated average consumption. This value was calculated to be 837 MW for stand-alone LFLs and 488 MW for co-located LFLs. This is reflected in item [c] as an adjustement to the baseline peak load forecast on the Base, Moderate &amp; Extreme Risk Scenario tabs. The reported adjustment of 1,105 MW is the result of subtracting the 220 MW already allocated for peak LFL consumption in the baseline peak load forecast from the newly calculated average expected peak LFL consumption of 1,325 MW (837 MW + 488 MW). This adjustment reflects ERCOT's continuous effort to better understand and forecast the operations of Large Flexible Loads.</a:t>
          </a:r>
        </a:p>
        <a:p>
          <a:endParaRPr lang="en-US" sz="1200" baseline="0">
            <a:solidFill>
              <a:schemeClr val="dk1"/>
            </a:solidFill>
            <a:latin typeface="Arial" panose="020B0604020202020204" pitchFamily="34" charset="0"/>
            <a:ea typeface="+mn-ea"/>
            <a:cs typeface="Arial" panose="020B0604020202020204" pitchFamily="34" charset="0"/>
          </a:endParaRPr>
        </a:p>
        <a:p>
          <a:endParaRPr lang="en-US" sz="1200" baseline="0">
            <a:solidFill>
              <a:schemeClr val="dk1"/>
            </a:solidFill>
            <a:latin typeface="Arial" panose="020B0604020202020204" pitchFamily="34" charset="0"/>
            <a:ea typeface="+mn-ea"/>
            <a:cs typeface="Arial" panose="020B0604020202020204" pitchFamily="34" charset="0"/>
          </a:endParaRPr>
        </a:p>
        <a:p>
          <a:endParaRPr lang="en-US" sz="120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F93AB-C049-4076-BD7C-A472CCAD88BF}">
  <dimension ref="B1:Q38"/>
  <sheetViews>
    <sheetView tabSelected="1" zoomScaleNormal="100" workbookViewId="0"/>
  </sheetViews>
  <sheetFormatPr defaultColWidth="9.140625" defaultRowHeight="15" x14ac:dyDescent="0.25"/>
  <cols>
    <col min="1" max="1" width="3.5703125" style="9" customWidth="1"/>
    <col min="2" max="3" width="9.140625" style="9"/>
    <col min="4" max="4" width="9.28515625" style="9" customWidth="1"/>
    <col min="5" max="12" width="9.140625" style="9"/>
    <col min="13" max="13" width="9.85546875" style="9" customWidth="1"/>
    <col min="14" max="14" width="10.5703125" style="9" bestFit="1" customWidth="1"/>
    <col min="15" max="16384" width="9.140625" style="9"/>
  </cols>
  <sheetData>
    <row r="1" spans="2:15" x14ac:dyDescent="0.25">
      <c r="B1" s="113" t="s">
        <v>2986</v>
      </c>
      <c r="C1" s="113"/>
      <c r="D1" s="113"/>
      <c r="E1" s="113"/>
      <c r="F1" s="113"/>
      <c r="G1" s="113"/>
      <c r="H1" s="113"/>
      <c r="I1" s="113"/>
      <c r="J1" s="113"/>
      <c r="K1" s="113"/>
    </row>
    <row r="13" spans="2:15" x14ac:dyDescent="0.25">
      <c r="M13" s="9" t="s">
        <v>2730</v>
      </c>
    </row>
    <row r="15" spans="2:15" x14ac:dyDescent="0.25">
      <c r="O15" s="56"/>
    </row>
    <row r="18" spans="17:17" x14ac:dyDescent="0.25">
      <c r="Q18" s="55"/>
    </row>
    <row r="36" ht="18" customHeight="1" x14ac:dyDescent="0.25"/>
    <row r="37" ht="18" customHeight="1" x14ac:dyDescent="0.25"/>
    <row r="38" ht="18" customHeight="1" x14ac:dyDescent="0.25"/>
  </sheetData>
  <mergeCells count="1">
    <mergeCell ref="B1:K1"/>
  </mergeCells>
  <pageMargins left="1" right="1" top="1" bottom="0.75" header="0.3" footer="0.3"/>
  <pageSetup scale="86" orientation="portrait" r:id="rId1"/>
  <headerFooter>
    <oddHeader>&amp;R&amp;G</oddHeader>
    <oddFooter>&amp;LERCOT PUBLIC&amp;C&amp;14&amp;P</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C45A2-0216-4042-88EE-912914F02ABC}">
  <sheetPr codeName="Sheet2">
    <pageSetUpPr fitToPage="1"/>
  </sheetPr>
  <dimension ref="A1:IR31"/>
  <sheetViews>
    <sheetView topLeftCell="A14" zoomScale="68" zoomScaleNormal="68" workbookViewId="0">
      <selection activeCell="F25" activeCellId="1" sqref="F16 F25"/>
    </sheetView>
  </sheetViews>
  <sheetFormatPr defaultColWidth="9.140625" defaultRowHeight="15" x14ac:dyDescent="0.25"/>
  <cols>
    <col min="1" max="1" width="3.5703125" style="4" customWidth="1"/>
    <col min="2" max="2" width="7.140625" style="4" customWidth="1"/>
    <col min="3" max="3" width="56.5703125" style="4" customWidth="1"/>
    <col min="4" max="4" width="54.140625" style="4" customWidth="1"/>
    <col min="5" max="5" width="25.5703125" style="4" customWidth="1"/>
    <col min="6" max="6" width="20.85546875" style="3" customWidth="1"/>
    <col min="7" max="7" width="44.5703125" style="3" customWidth="1"/>
    <col min="8" max="8" width="44.42578125" style="3" customWidth="1"/>
    <col min="9" max="9" width="61" style="3" customWidth="1"/>
    <col min="10" max="10" width="14" style="4" customWidth="1"/>
    <col min="11" max="11" width="9.140625" style="4"/>
    <col min="12" max="12" width="9.140625" style="4" customWidth="1"/>
    <col min="13" max="30" width="13.7109375" style="4" customWidth="1"/>
    <col min="31" max="16384" width="9.140625" style="4"/>
  </cols>
  <sheetData>
    <row r="1" spans="1:252" s="12" customFormat="1" ht="23.45" customHeight="1" x14ac:dyDescent="0.35">
      <c r="B1" s="117" t="s">
        <v>1</v>
      </c>
      <c r="C1" s="117"/>
      <c r="D1" s="117"/>
      <c r="E1" s="117"/>
      <c r="F1" s="117"/>
      <c r="G1" s="117"/>
      <c r="H1" s="117"/>
      <c r="I1" s="117"/>
    </row>
    <row r="2" spans="1:252" s="12" customFormat="1" ht="23.45" customHeight="1" x14ac:dyDescent="0.35">
      <c r="B2" s="117" t="s">
        <v>2759</v>
      </c>
      <c r="C2" s="117"/>
      <c r="D2" s="117"/>
      <c r="E2" s="117"/>
      <c r="F2" s="117"/>
      <c r="G2" s="117"/>
      <c r="H2" s="117"/>
      <c r="I2" s="117"/>
    </row>
    <row r="3" spans="1:252" s="13" customFormat="1" ht="23.45" customHeight="1" x14ac:dyDescent="0.35">
      <c r="B3" s="117" t="s">
        <v>2986</v>
      </c>
      <c r="C3" s="117"/>
      <c r="D3" s="117"/>
      <c r="E3" s="117"/>
      <c r="F3" s="117"/>
      <c r="G3" s="117"/>
      <c r="H3" s="117"/>
      <c r="I3" s="117"/>
      <c r="J3" s="12"/>
      <c r="K3" s="12"/>
      <c r="IK3" s="14"/>
      <c r="IL3" s="14"/>
      <c r="IM3" s="14"/>
      <c r="IN3" s="14"/>
      <c r="IO3" s="14"/>
      <c r="IP3" s="14"/>
      <c r="IQ3" s="14"/>
      <c r="IR3" s="14"/>
    </row>
    <row r="4" spans="1:252" s="5" customFormat="1" ht="21" x14ac:dyDescent="0.35">
      <c r="A4" s="6"/>
      <c r="B4" s="28"/>
      <c r="C4" s="29"/>
      <c r="D4" s="29"/>
      <c r="E4" s="29"/>
      <c r="F4" s="30"/>
      <c r="G4" s="30"/>
      <c r="H4" s="30"/>
      <c r="I4" s="30"/>
    </row>
    <row r="5" spans="1:252" s="8" customFormat="1" ht="21" customHeight="1" x14ac:dyDescent="0.35">
      <c r="B5" s="118" t="s">
        <v>2760</v>
      </c>
      <c r="C5" s="118"/>
      <c r="D5" s="118"/>
      <c r="E5" s="118"/>
      <c r="F5" s="118"/>
      <c r="G5" s="118"/>
      <c r="H5" s="118"/>
      <c r="I5" s="118"/>
      <c r="J5" s="4"/>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row>
    <row r="6" spans="1:252" s="8" customFormat="1" ht="48.75" customHeight="1" x14ac:dyDescent="0.35">
      <c r="B6" s="26"/>
      <c r="C6" s="119" t="s">
        <v>33</v>
      </c>
      <c r="D6" s="120"/>
      <c r="E6" s="63" t="s">
        <v>2473</v>
      </c>
      <c r="F6" s="121" t="s">
        <v>3086</v>
      </c>
      <c r="G6" s="121"/>
      <c r="H6" s="121"/>
      <c r="I6" s="121"/>
      <c r="J6" s="4"/>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row>
    <row r="7" spans="1:252" s="9" customFormat="1" ht="39.950000000000003" customHeight="1" x14ac:dyDescent="0.25">
      <c r="A7" s="1"/>
      <c r="B7" s="22"/>
      <c r="C7" s="115" t="s">
        <v>2761</v>
      </c>
      <c r="D7" s="116"/>
      <c r="E7" s="44">
        <f>SummerCapacities!I404</f>
        <v>73239.33</v>
      </c>
      <c r="F7" s="44">
        <f>SummerCapacities!J404</f>
        <v>65091.299999999981</v>
      </c>
      <c r="G7" s="114" t="s">
        <v>3</v>
      </c>
      <c r="H7" s="114"/>
      <c r="I7" s="114"/>
      <c r="J7" s="4"/>
      <c r="K7" s="15"/>
      <c r="L7" s="5"/>
      <c r="M7" s="5"/>
      <c r="N7" s="5"/>
      <c r="O7" s="5"/>
      <c r="P7" s="15"/>
      <c r="Q7" s="5"/>
      <c r="R7" s="5"/>
      <c r="S7" s="5"/>
      <c r="T7" s="5"/>
      <c r="U7" s="5"/>
      <c r="V7" s="5"/>
      <c r="W7" s="5"/>
      <c r="X7" s="15"/>
      <c r="Y7" s="5"/>
      <c r="Z7" s="5"/>
      <c r="AA7" s="5"/>
      <c r="AB7" s="15"/>
      <c r="AC7" s="5"/>
      <c r="AD7" s="5"/>
      <c r="AE7" s="5"/>
      <c r="AF7" s="5"/>
      <c r="AG7" s="5"/>
      <c r="AH7" s="5"/>
      <c r="AI7" s="5"/>
      <c r="AJ7" s="5"/>
      <c r="AK7" s="5"/>
      <c r="AL7" s="5"/>
      <c r="AM7" s="5"/>
      <c r="AN7" s="5"/>
      <c r="AO7" s="5"/>
      <c r="AP7" s="1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row>
    <row r="8" spans="1:252" s="9" customFormat="1" ht="39.950000000000003" customHeight="1" x14ac:dyDescent="0.25">
      <c r="A8" s="1"/>
      <c r="B8" s="22"/>
      <c r="C8" s="35" t="s">
        <v>34</v>
      </c>
      <c r="D8" s="36"/>
      <c r="E8" s="44">
        <f>SummerCapacities!I444</f>
        <v>563.30000000000007</v>
      </c>
      <c r="F8" s="44">
        <f>SummerCapacities!J444</f>
        <v>477.96232508073194</v>
      </c>
      <c r="G8" s="114" t="s">
        <v>2871</v>
      </c>
      <c r="H8" s="114"/>
      <c r="I8" s="114"/>
      <c r="J8" s="4"/>
      <c r="K8" s="15"/>
      <c r="L8" s="5"/>
      <c r="M8" s="5"/>
      <c r="N8" s="5"/>
      <c r="O8" s="5"/>
      <c r="P8" s="15"/>
      <c r="Q8" s="5"/>
      <c r="R8" s="5"/>
      <c r="S8" s="5"/>
      <c r="T8" s="5"/>
      <c r="U8" s="5"/>
      <c r="V8" s="5"/>
      <c r="W8" s="5"/>
      <c r="X8" s="15"/>
      <c r="Y8" s="5"/>
      <c r="Z8" s="5"/>
      <c r="AA8" s="5"/>
      <c r="AB8" s="15"/>
      <c r="AC8" s="5"/>
      <c r="AD8" s="5"/>
      <c r="AE8" s="5"/>
      <c r="AF8" s="5"/>
      <c r="AG8" s="5"/>
      <c r="AH8" s="5"/>
      <c r="AI8" s="5"/>
      <c r="AJ8" s="5"/>
      <c r="AK8" s="5"/>
      <c r="AL8" s="5"/>
      <c r="AM8" s="5"/>
      <c r="AN8" s="5"/>
      <c r="AO8" s="5"/>
      <c r="AP8" s="1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row>
    <row r="9" spans="1:252" s="9" customFormat="1" ht="39.950000000000003" customHeight="1" x14ac:dyDescent="0.25">
      <c r="A9" s="1"/>
      <c r="B9" s="22"/>
      <c r="C9" s="115" t="s">
        <v>13</v>
      </c>
      <c r="D9" s="116"/>
      <c r="E9" s="44">
        <f>SummerCapacities!I466</f>
        <v>3840.12</v>
      </c>
      <c r="F9" s="44">
        <f>SummerCapacities!J466</f>
        <v>3490</v>
      </c>
      <c r="G9" s="114" t="s">
        <v>4</v>
      </c>
      <c r="H9" s="114"/>
      <c r="I9" s="114"/>
      <c r="J9" s="4"/>
      <c r="K9" s="15"/>
      <c r="L9" s="5"/>
      <c r="M9" s="5"/>
      <c r="N9" s="5"/>
      <c r="O9" s="5"/>
      <c r="P9" s="15"/>
      <c r="Q9" s="5"/>
      <c r="R9" s="5"/>
      <c r="S9" s="5"/>
      <c r="T9" s="5"/>
      <c r="U9" s="5"/>
      <c r="V9" s="5"/>
      <c r="W9" s="5"/>
      <c r="X9" s="15"/>
      <c r="Y9" s="5"/>
      <c r="Z9" s="5"/>
      <c r="AA9" s="5"/>
      <c r="AB9" s="15"/>
      <c r="AC9" s="5"/>
      <c r="AD9" s="5"/>
      <c r="AE9" s="5"/>
      <c r="AF9" s="5"/>
      <c r="AG9" s="5"/>
      <c r="AH9" s="5"/>
      <c r="AI9" s="5"/>
      <c r="AJ9" s="5"/>
      <c r="AK9" s="5"/>
      <c r="AL9" s="5"/>
      <c r="AM9" s="5"/>
      <c r="AN9" s="5"/>
      <c r="AO9" s="5"/>
      <c r="AP9" s="1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row>
    <row r="10" spans="1:252" s="9" customFormat="1" ht="39.950000000000003" customHeight="1" x14ac:dyDescent="0.25">
      <c r="A10" s="1"/>
      <c r="B10" s="22"/>
      <c r="C10" s="122" t="s">
        <v>16</v>
      </c>
      <c r="D10" s="123"/>
      <c r="E10" s="44">
        <f>SummerCapacities!I475</f>
        <v>-757</v>
      </c>
      <c r="F10" s="44">
        <f>SummerCapacities!J475</f>
        <v>-692</v>
      </c>
      <c r="G10" s="114" t="s">
        <v>6</v>
      </c>
      <c r="H10" s="114"/>
      <c r="I10" s="114"/>
      <c r="J10" s="4"/>
      <c r="K10" s="15"/>
      <c r="L10" s="5"/>
      <c r="M10" s="5"/>
      <c r="N10" s="5"/>
      <c r="O10" s="5"/>
      <c r="P10" s="15"/>
      <c r="Q10" s="5"/>
      <c r="R10" s="5"/>
      <c r="S10" s="5"/>
      <c r="T10" s="5"/>
      <c r="U10" s="5"/>
      <c r="V10" s="5"/>
      <c r="W10" s="5"/>
      <c r="X10" s="15"/>
      <c r="Y10" s="5"/>
      <c r="Z10" s="5"/>
      <c r="AA10" s="5"/>
      <c r="AB10" s="15"/>
      <c r="AC10" s="5"/>
      <c r="AD10" s="5"/>
      <c r="AE10" s="5"/>
      <c r="AF10" s="5"/>
      <c r="AG10" s="5"/>
      <c r="AH10" s="5"/>
      <c r="AI10" s="5"/>
      <c r="AJ10" s="5"/>
      <c r="AK10" s="5"/>
      <c r="AL10" s="5"/>
      <c r="AM10" s="5"/>
      <c r="AN10" s="5"/>
      <c r="AO10" s="5"/>
      <c r="AP10" s="1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row>
    <row r="11" spans="1:252" s="9" customFormat="1" ht="39.950000000000003" customHeight="1" x14ac:dyDescent="0.25">
      <c r="A11" s="1"/>
      <c r="B11" s="22"/>
      <c r="C11" s="115" t="s">
        <v>17</v>
      </c>
      <c r="D11" s="116"/>
      <c r="E11" s="44">
        <f>SummerCapacities!I477</f>
        <v>712.75</v>
      </c>
      <c r="F11" s="44">
        <f>SummerCapacities!J477</f>
        <v>703.5</v>
      </c>
      <c r="G11" s="114" t="s">
        <v>7</v>
      </c>
      <c r="H11" s="114"/>
      <c r="I11" s="114"/>
      <c r="J11" s="4"/>
      <c r="K11" s="15"/>
      <c r="L11" s="15"/>
      <c r="M11" s="5"/>
      <c r="N11" s="5"/>
      <c r="O11" s="5"/>
      <c r="P11" s="15"/>
      <c r="Q11" s="5"/>
      <c r="R11" s="5"/>
      <c r="S11" s="5"/>
      <c r="T11" s="5"/>
      <c r="U11" s="5"/>
      <c r="V11" s="5"/>
      <c r="W11" s="5"/>
      <c r="X11" s="15"/>
      <c r="Y11" s="5"/>
      <c r="Z11" s="5"/>
      <c r="AA11" s="5"/>
      <c r="AB11" s="15"/>
      <c r="AC11" s="5"/>
      <c r="AD11" s="5"/>
      <c r="AE11" s="5"/>
      <c r="AF11" s="5"/>
      <c r="AG11" s="5"/>
      <c r="AH11" s="5"/>
      <c r="AI11" s="5"/>
      <c r="AJ11" s="5"/>
      <c r="AK11" s="5"/>
      <c r="AL11" s="5"/>
      <c r="AM11" s="5"/>
      <c r="AN11" s="5"/>
      <c r="AO11" s="5"/>
      <c r="AP11" s="1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row>
    <row r="12" spans="1:252" s="9" customFormat="1" ht="42.75" customHeight="1" x14ac:dyDescent="0.25">
      <c r="A12" s="1"/>
      <c r="B12" s="22"/>
      <c r="C12" s="115" t="s">
        <v>18</v>
      </c>
      <c r="D12" s="116"/>
      <c r="E12" s="44">
        <f>SummerCapacities!I479+SummerCapacities!I480</f>
        <v>9575</v>
      </c>
      <c r="F12" s="44">
        <f>SummerCapacities!J479+SummerCapacities!J480</f>
        <v>2869</v>
      </c>
      <c r="G12" s="114" t="s">
        <v>2762</v>
      </c>
      <c r="H12" s="114"/>
      <c r="I12" s="114"/>
      <c r="J12" s="4"/>
      <c r="K12" s="15"/>
      <c r="L12" s="5"/>
      <c r="M12" s="5"/>
      <c r="N12" s="5"/>
      <c r="O12" s="5"/>
      <c r="P12" s="15"/>
      <c r="Q12" s="5"/>
      <c r="R12" s="5"/>
      <c r="S12" s="5"/>
      <c r="T12" s="5"/>
      <c r="U12" s="5"/>
      <c r="V12" s="5"/>
      <c r="W12" s="5"/>
      <c r="X12" s="15"/>
      <c r="Y12" s="5"/>
      <c r="Z12" s="5"/>
      <c r="AA12" s="5"/>
      <c r="AB12" s="15"/>
      <c r="AC12" s="5"/>
      <c r="AD12" s="5"/>
      <c r="AE12" s="5"/>
      <c r="AF12" s="5"/>
      <c r="AG12" s="5"/>
      <c r="AH12" s="5"/>
      <c r="AI12" s="5"/>
      <c r="AJ12" s="5"/>
      <c r="AK12" s="5"/>
      <c r="AL12" s="5"/>
      <c r="AM12" s="5"/>
      <c r="AN12" s="5"/>
      <c r="AO12" s="5"/>
      <c r="AP12" s="1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row>
    <row r="13" spans="1:252" s="9" customFormat="1" ht="40.5" customHeight="1" x14ac:dyDescent="0.25">
      <c r="A13" s="1"/>
      <c r="B13" s="22"/>
      <c r="C13" s="115" t="s">
        <v>19</v>
      </c>
      <c r="D13" s="116"/>
      <c r="E13" s="44">
        <f>(SummerCapacities!I780+SummerCapacities!I852)*(SummerCapacities!I781/100)</f>
        <v>5436.3700000000008</v>
      </c>
      <c r="F13" s="44">
        <f>(SummerCapacities!J780+SummerCapacities!J852)*(SummerCapacities!J781/100)</f>
        <v>3258.1200000000003</v>
      </c>
      <c r="G13" s="114" t="s">
        <v>2872</v>
      </c>
      <c r="H13" s="114"/>
      <c r="I13" s="114"/>
      <c r="J13" s="4"/>
      <c r="K13" s="15"/>
      <c r="L13" s="5"/>
      <c r="M13" s="5"/>
      <c r="N13" s="5"/>
      <c r="O13" s="5"/>
      <c r="P13" s="15"/>
      <c r="Q13" s="5"/>
      <c r="R13" s="5"/>
      <c r="S13" s="5"/>
      <c r="T13" s="5"/>
      <c r="U13" s="5"/>
      <c r="V13" s="5"/>
      <c r="W13" s="5"/>
      <c r="X13" s="15"/>
      <c r="Y13" s="5"/>
      <c r="Z13" s="5"/>
      <c r="AA13" s="5"/>
      <c r="AB13" s="15"/>
      <c r="AC13" s="5"/>
      <c r="AD13" s="5"/>
      <c r="AE13" s="5"/>
      <c r="AF13" s="5"/>
      <c r="AG13" s="5"/>
      <c r="AH13" s="5"/>
      <c r="AI13" s="5"/>
      <c r="AJ13" s="5"/>
      <c r="AK13" s="5"/>
      <c r="AL13" s="5"/>
      <c r="AM13" s="5"/>
      <c r="AN13" s="5"/>
      <c r="AO13" s="5"/>
      <c r="AP13" s="1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row>
    <row r="14" spans="1:252" s="9" customFormat="1" ht="40.5" customHeight="1" x14ac:dyDescent="0.25">
      <c r="A14" s="1"/>
      <c r="B14" s="22"/>
      <c r="C14" s="115" t="s">
        <v>20</v>
      </c>
      <c r="D14" s="116"/>
      <c r="E14" s="44">
        <f>(SummerCapacities!I783+SummerCapacities!I855)*(SummerCapacities!I784/100)</f>
        <v>4410.4300000000012</v>
      </c>
      <c r="F14" s="44">
        <f>(SummerCapacities!J783+SummerCapacities!J855)*(SummerCapacities!J784/100)</f>
        <v>1322.31</v>
      </c>
      <c r="G14" s="114" t="s">
        <v>2873</v>
      </c>
      <c r="H14" s="114"/>
      <c r="I14" s="114"/>
      <c r="J14" s="4"/>
      <c r="K14" s="15"/>
      <c r="L14" s="5"/>
      <c r="M14" s="5"/>
      <c r="N14" s="5"/>
      <c r="O14" s="5"/>
      <c r="P14" s="15"/>
      <c r="Q14" s="5"/>
      <c r="R14" s="5"/>
      <c r="S14" s="5"/>
      <c r="T14" s="5"/>
      <c r="U14" s="5"/>
      <c r="V14" s="5"/>
      <c r="W14" s="5"/>
      <c r="X14" s="15"/>
      <c r="Y14" s="5"/>
      <c r="Z14" s="5"/>
      <c r="AA14" s="5"/>
      <c r="AB14" s="15"/>
      <c r="AC14" s="5"/>
      <c r="AD14" s="5"/>
      <c r="AE14" s="5"/>
      <c r="AF14" s="5"/>
      <c r="AG14" s="5"/>
      <c r="AH14" s="5"/>
      <c r="AI14" s="5"/>
      <c r="AJ14" s="5"/>
      <c r="AK14" s="5"/>
      <c r="AL14" s="5"/>
      <c r="AM14" s="5"/>
      <c r="AN14" s="5"/>
      <c r="AO14" s="5"/>
      <c r="AP14" s="1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row>
    <row r="15" spans="1:252" s="9" customFormat="1" ht="39.950000000000003" customHeight="1" x14ac:dyDescent="0.25">
      <c r="A15" s="1"/>
      <c r="B15" s="22"/>
      <c r="C15" s="115" t="s">
        <v>21</v>
      </c>
      <c r="D15" s="116"/>
      <c r="E15" s="44">
        <f>(SummerCapacities!I786+SummerCapacities!I858)*(SummerCapacities!I787/100)</f>
        <v>27900.349999999995</v>
      </c>
      <c r="F15" s="44">
        <f>(SummerCapacities!J786+SummerCapacities!J858)*(SummerCapacities!J787/100)</f>
        <v>5846.6519999999973</v>
      </c>
      <c r="G15" s="114" t="s">
        <v>2874</v>
      </c>
      <c r="H15" s="114"/>
      <c r="I15" s="114"/>
      <c r="J15" s="4"/>
      <c r="K15" s="4"/>
      <c r="L15" s="5"/>
      <c r="M15" s="5"/>
      <c r="N15" s="5"/>
      <c r="O15" s="5"/>
      <c r="P15" s="15"/>
      <c r="Q15" s="5"/>
      <c r="R15" s="5"/>
      <c r="S15" s="5"/>
      <c r="T15" s="5"/>
      <c r="U15" s="5"/>
      <c r="V15" s="5"/>
      <c r="W15" s="5"/>
      <c r="X15" s="15"/>
      <c r="Y15" s="5"/>
      <c r="Z15" s="5"/>
      <c r="AA15" s="5"/>
      <c r="AB15" s="15"/>
      <c r="AC15" s="5"/>
      <c r="AD15" s="5"/>
      <c r="AE15" s="5"/>
      <c r="AF15" s="5"/>
      <c r="AG15" s="5"/>
      <c r="AH15" s="5"/>
      <c r="AI15" s="5"/>
      <c r="AJ15" s="5"/>
      <c r="AK15" s="5"/>
      <c r="AL15" s="5"/>
      <c r="AM15" s="5"/>
      <c r="AN15" s="5"/>
      <c r="AO15" s="5"/>
      <c r="AP15" s="1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row>
    <row r="16" spans="1:252" s="9" customFormat="1" ht="39.950000000000003" customHeight="1" x14ac:dyDescent="0.25">
      <c r="A16" s="1"/>
      <c r="B16" s="22"/>
      <c r="C16" s="115" t="s">
        <v>22</v>
      </c>
      <c r="D16" s="116"/>
      <c r="E16" s="44">
        <f>(SummerCapacities!I986+SummerCapacities!I1030)*(SummerCapacities!I987/100)</f>
        <v>15658.809999999998</v>
      </c>
      <c r="F16" s="44">
        <f>(SummerCapacities!J986+SummerCapacities!J1030)*(SummerCapacities!J987/100)</f>
        <v>12263.802000000001</v>
      </c>
      <c r="G16" s="114" t="s">
        <v>2875</v>
      </c>
      <c r="H16" s="114"/>
      <c r="I16" s="114"/>
      <c r="J16" s="4"/>
      <c r="K16" s="4"/>
      <c r="L16" s="5"/>
      <c r="M16" s="5"/>
      <c r="N16" s="5"/>
      <c r="O16" s="5"/>
      <c r="P16" s="15"/>
      <c r="Q16" s="5"/>
      <c r="R16" s="5"/>
      <c r="S16" s="5"/>
      <c r="T16" s="5"/>
      <c r="U16" s="5"/>
      <c r="V16" s="5"/>
      <c r="W16" s="5"/>
      <c r="X16" s="15"/>
      <c r="Y16" s="5"/>
      <c r="Z16" s="5"/>
      <c r="AA16" s="5"/>
      <c r="AB16" s="15"/>
      <c r="AC16" s="5"/>
      <c r="AD16" s="5"/>
      <c r="AE16" s="5"/>
      <c r="AF16" s="5"/>
      <c r="AG16" s="5"/>
      <c r="AH16" s="5"/>
      <c r="AI16" s="5"/>
      <c r="AJ16" s="5"/>
      <c r="AK16" s="5"/>
      <c r="AL16" s="5"/>
      <c r="AM16" s="5"/>
      <c r="AN16" s="5"/>
      <c r="AO16" s="5"/>
      <c r="AP16" s="1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row>
    <row r="17" spans="1:250" s="9" customFormat="1" ht="74.45" customHeight="1" x14ac:dyDescent="0.25">
      <c r="A17" s="1"/>
      <c r="B17" s="22"/>
      <c r="C17" s="115" t="s">
        <v>23</v>
      </c>
      <c r="D17" s="116"/>
      <c r="E17" s="44">
        <f>(SummerCapacities!I1108+SummerCapacities!I1128)*(SummerCapacities!I1109/100)</f>
        <v>3286.5599999999995</v>
      </c>
      <c r="F17" s="44">
        <f>447*(E17/(E$17+E$26))</f>
        <v>414.54581162912751</v>
      </c>
      <c r="G17" s="114" t="s">
        <v>3069</v>
      </c>
      <c r="H17" s="114"/>
      <c r="I17" s="114"/>
      <c r="J17" s="4"/>
      <c r="K17" s="4"/>
      <c r="L17" s="5"/>
      <c r="M17" s="5"/>
      <c r="N17" s="5"/>
      <c r="O17" s="5"/>
      <c r="P17" s="15"/>
      <c r="Q17" s="5"/>
      <c r="R17" s="5"/>
      <c r="S17" s="5"/>
      <c r="T17" s="5"/>
      <c r="U17" s="5"/>
      <c r="V17" s="5"/>
      <c r="W17" s="5"/>
      <c r="X17" s="15"/>
      <c r="Y17" s="5"/>
      <c r="Z17" s="5"/>
      <c r="AA17" s="5"/>
      <c r="AB17" s="15"/>
      <c r="AC17" s="5"/>
      <c r="AD17" s="5"/>
      <c r="AE17" s="5"/>
      <c r="AF17" s="5"/>
      <c r="AG17" s="5"/>
      <c r="AH17" s="5"/>
      <c r="AI17" s="5"/>
      <c r="AJ17" s="5"/>
      <c r="AK17" s="5"/>
      <c r="AL17" s="5"/>
      <c r="AM17" s="5"/>
      <c r="AN17" s="5"/>
      <c r="AO17" s="5"/>
      <c r="AP17" s="1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row>
    <row r="18" spans="1:250" s="9" customFormat="1" ht="39.950000000000003" customHeight="1" x14ac:dyDescent="0.25">
      <c r="A18" s="1"/>
      <c r="B18" s="22"/>
      <c r="C18" s="115" t="s">
        <v>15</v>
      </c>
      <c r="D18" s="116"/>
      <c r="E18" s="44">
        <f>SummerCapacities!I1131</f>
        <v>0</v>
      </c>
      <c r="F18" s="44">
        <f>SummerCapacities!J1131</f>
        <v>0</v>
      </c>
      <c r="G18" s="124"/>
      <c r="H18" s="124"/>
      <c r="I18" s="124"/>
      <c r="J18" s="4"/>
      <c r="K18" s="4"/>
      <c r="L18" s="5"/>
      <c r="M18" s="5"/>
      <c r="N18" s="5"/>
      <c r="O18" s="5"/>
      <c r="P18" s="15"/>
      <c r="Q18" s="5"/>
      <c r="R18" s="5"/>
      <c r="S18" s="5"/>
      <c r="T18" s="5"/>
      <c r="U18" s="5"/>
      <c r="V18" s="5"/>
      <c r="W18" s="5"/>
      <c r="X18" s="15"/>
      <c r="Y18" s="5"/>
      <c r="Z18" s="5"/>
      <c r="AA18" s="5"/>
      <c r="AB18" s="15"/>
      <c r="AC18" s="5"/>
      <c r="AD18" s="5"/>
      <c r="AE18" s="5"/>
      <c r="AF18" s="5"/>
      <c r="AG18" s="5"/>
      <c r="AH18" s="5"/>
      <c r="AI18" s="5"/>
      <c r="AJ18" s="5"/>
      <c r="AK18" s="5"/>
      <c r="AL18" s="5"/>
      <c r="AM18" s="5"/>
      <c r="AN18" s="5"/>
      <c r="AO18" s="5"/>
      <c r="AP18" s="1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row>
    <row r="19" spans="1:250" s="9" customFormat="1" ht="39.950000000000003" customHeight="1" x14ac:dyDescent="0.25">
      <c r="A19" s="1"/>
      <c r="B19" s="22"/>
      <c r="C19" s="115" t="s">
        <v>2</v>
      </c>
      <c r="D19" s="116"/>
      <c r="E19" s="44">
        <f>SummerCapacities!I1133</f>
        <v>0</v>
      </c>
      <c r="F19" s="44">
        <f>SummerCapacities!J1133</f>
        <v>0</v>
      </c>
      <c r="G19" s="114" t="s">
        <v>2476</v>
      </c>
      <c r="H19" s="114"/>
      <c r="I19" s="114"/>
      <c r="J19" s="4"/>
      <c r="K19" s="4"/>
      <c r="L19" s="5"/>
      <c r="M19" s="5"/>
      <c r="N19" s="5"/>
      <c r="O19" s="5"/>
      <c r="P19" s="15"/>
      <c r="Q19" s="5"/>
      <c r="R19" s="5"/>
      <c r="S19" s="5"/>
      <c r="T19" s="5"/>
      <c r="U19" s="5"/>
      <c r="V19" s="5"/>
      <c r="W19" s="5"/>
      <c r="X19" s="15"/>
      <c r="Y19" s="5"/>
      <c r="Z19" s="5"/>
      <c r="AA19" s="5"/>
      <c r="AB19" s="15"/>
      <c r="AC19" s="5"/>
      <c r="AD19" s="5"/>
      <c r="AE19" s="5"/>
      <c r="AF19" s="5"/>
      <c r="AG19" s="5"/>
      <c r="AH19" s="5"/>
      <c r="AI19" s="5"/>
      <c r="AJ19" s="5"/>
      <c r="AK19" s="5"/>
      <c r="AL19" s="5"/>
      <c r="AM19" s="5"/>
      <c r="AN19" s="5"/>
      <c r="AO19" s="5"/>
      <c r="AP19" s="1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row>
    <row r="20" spans="1:250" s="9" customFormat="1" ht="39.950000000000003" customHeight="1" x14ac:dyDescent="0.25">
      <c r="A20" s="1"/>
      <c r="B20" s="22"/>
      <c r="C20" s="115" t="s">
        <v>24</v>
      </c>
      <c r="D20" s="116"/>
      <c r="E20" s="44">
        <f>SummerCapacities!I1140*(SummerCapacities!I1141/100)</f>
        <v>1220</v>
      </c>
      <c r="F20" s="44">
        <f>SummerCapacities!J1140*(SummerCapacities!J1141/100)</f>
        <v>849.97399999999993</v>
      </c>
      <c r="G20" s="114" t="s">
        <v>3061</v>
      </c>
      <c r="H20" s="114"/>
      <c r="I20" s="114"/>
      <c r="J20" s="4"/>
      <c r="K20" s="4"/>
      <c r="L20" s="5"/>
      <c r="M20" s="5"/>
      <c r="N20" s="5"/>
      <c r="O20" s="5"/>
      <c r="P20" s="15"/>
      <c r="Q20" s="5"/>
      <c r="R20" s="5"/>
      <c r="S20" s="5"/>
      <c r="T20" s="5"/>
      <c r="U20" s="5"/>
      <c r="V20" s="5"/>
      <c r="W20" s="5"/>
      <c r="X20" s="15"/>
      <c r="Y20" s="5"/>
      <c r="Z20" s="5"/>
      <c r="AA20" s="5"/>
      <c r="AB20" s="15"/>
      <c r="AC20" s="5"/>
      <c r="AD20" s="5"/>
      <c r="AE20" s="5"/>
      <c r="AF20" s="5"/>
      <c r="AG20" s="5"/>
      <c r="AH20" s="5"/>
      <c r="AI20" s="5"/>
      <c r="AJ20" s="5"/>
      <c r="AK20" s="5"/>
      <c r="AL20" s="5"/>
      <c r="AM20" s="5"/>
      <c r="AN20" s="5"/>
      <c r="AO20" s="5"/>
      <c r="AP20" s="1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row>
    <row r="21" spans="1:250" s="9" customFormat="1" ht="39.950000000000003" customHeight="1" x14ac:dyDescent="0.25">
      <c r="A21" s="1"/>
      <c r="B21" s="22"/>
      <c r="C21" s="115" t="s">
        <v>25</v>
      </c>
      <c r="D21" s="116"/>
      <c r="E21" s="44">
        <f>SummerCapacities!I1154</f>
        <v>719.5</v>
      </c>
      <c r="F21" s="44">
        <f>SummerCapacities!J1154</f>
        <v>687.7</v>
      </c>
      <c r="G21" s="114" t="s">
        <v>5</v>
      </c>
      <c r="H21" s="114"/>
      <c r="I21" s="114"/>
      <c r="J21" s="4"/>
      <c r="K21" s="4"/>
      <c r="L21" s="5"/>
      <c r="M21" s="5"/>
      <c r="N21" s="5"/>
      <c r="O21" s="5"/>
      <c r="P21" s="15"/>
      <c r="Q21" s="5"/>
      <c r="R21" s="5"/>
      <c r="S21" s="5"/>
      <c r="T21" s="5"/>
      <c r="U21" s="5"/>
      <c r="V21" s="5"/>
      <c r="W21" s="5"/>
      <c r="X21" s="15"/>
      <c r="Y21" s="5"/>
      <c r="Z21" s="5"/>
      <c r="AA21" s="5"/>
      <c r="AB21" s="15"/>
      <c r="AC21" s="5"/>
      <c r="AD21" s="5"/>
      <c r="AE21" s="5"/>
      <c r="AF21" s="5"/>
      <c r="AG21" s="5"/>
      <c r="AH21" s="5"/>
      <c r="AI21" s="5"/>
      <c r="AJ21" s="5"/>
      <c r="AK21" s="5"/>
      <c r="AL21" s="5"/>
      <c r="AM21" s="5"/>
      <c r="AN21" s="5"/>
      <c r="AO21" s="5"/>
      <c r="AP21" s="1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row>
    <row r="22" spans="1:250" s="9" customFormat="1" ht="39.950000000000003" customHeight="1" x14ac:dyDescent="0.25">
      <c r="A22" s="1"/>
      <c r="B22" s="22"/>
      <c r="C22" s="115" t="s">
        <v>26</v>
      </c>
      <c r="D22" s="116"/>
      <c r="E22" s="44">
        <f>SummerCapacities!I1176*(SummerCapacities!I1177/100)</f>
        <v>0</v>
      </c>
      <c r="F22" s="44">
        <f>SummerCapacities!J1176*(SummerCapacities!J1177/100)</f>
        <v>0</v>
      </c>
      <c r="G22" s="114" t="s">
        <v>2876</v>
      </c>
      <c r="H22" s="114"/>
      <c r="I22" s="114"/>
      <c r="J22" s="4"/>
      <c r="K22" s="4"/>
      <c r="L22" s="5"/>
      <c r="M22" s="5"/>
      <c r="N22" s="5"/>
      <c r="O22" s="5"/>
      <c r="P22" s="15"/>
      <c r="Q22" s="5"/>
      <c r="R22" s="5"/>
      <c r="S22" s="5"/>
      <c r="T22" s="5"/>
      <c r="U22" s="5"/>
      <c r="V22" s="5"/>
      <c r="W22" s="5"/>
      <c r="X22" s="15"/>
      <c r="Y22" s="5"/>
      <c r="Z22" s="5"/>
      <c r="AA22" s="5"/>
      <c r="AB22" s="15"/>
      <c r="AC22" s="5"/>
      <c r="AD22" s="5"/>
      <c r="AE22" s="5"/>
      <c r="AF22" s="5"/>
      <c r="AG22" s="5"/>
      <c r="AH22" s="5"/>
      <c r="AI22" s="5"/>
      <c r="AJ22" s="5"/>
      <c r="AK22" s="5"/>
      <c r="AL22" s="5"/>
      <c r="AM22" s="5"/>
      <c r="AN22" s="5"/>
      <c r="AO22" s="5"/>
      <c r="AP22" s="1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row>
    <row r="23" spans="1:250" s="9" customFormat="1" ht="39.950000000000003" customHeight="1" x14ac:dyDescent="0.25">
      <c r="A23" s="1"/>
      <c r="B23" s="22"/>
      <c r="C23" s="115" t="s">
        <v>27</v>
      </c>
      <c r="D23" s="116"/>
      <c r="E23" s="44">
        <f>SummerCapacities!I1179*(SummerCapacities!I1180/100)</f>
        <v>0</v>
      </c>
      <c r="F23" s="44">
        <f>SummerCapacities!J1179*(SummerCapacities!J1180/100)</f>
        <v>0</v>
      </c>
      <c r="G23" s="114" t="s">
        <v>2877</v>
      </c>
      <c r="H23" s="114"/>
      <c r="I23" s="114"/>
      <c r="J23" s="4"/>
      <c r="K23" s="4"/>
      <c r="L23" s="5"/>
      <c r="M23" s="5"/>
      <c r="N23" s="5"/>
      <c r="O23" s="5"/>
      <c r="P23" s="15"/>
      <c r="Q23" s="5"/>
      <c r="R23" s="5"/>
      <c r="S23" s="5"/>
      <c r="T23" s="5"/>
      <c r="U23" s="5"/>
      <c r="V23" s="5"/>
      <c r="W23" s="5"/>
      <c r="X23" s="15"/>
      <c r="Y23" s="5"/>
      <c r="Z23" s="5"/>
      <c r="AA23" s="5"/>
      <c r="AB23" s="15"/>
      <c r="AC23" s="5"/>
      <c r="AD23" s="5"/>
      <c r="AE23" s="5"/>
      <c r="AF23" s="5"/>
      <c r="AG23" s="5"/>
      <c r="AH23" s="5"/>
      <c r="AI23" s="5"/>
      <c r="AJ23" s="5"/>
      <c r="AK23" s="5"/>
      <c r="AL23" s="5"/>
      <c r="AM23" s="5"/>
      <c r="AN23" s="5"/>
      <c r="AO23" s="5"/>
      <c r="AP23" s="1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row>
    <row r="24" spans="1:250" s="9" customFormat="1" ht="39.950000000000003" customHeight="1" x14ac:dyDescent="0.25">
      <c r="A24" s="1"/>
      <c r="B24" s="22"/>
      <c r="C24" s="115" t="s">
        <v>28</v>
      </c>
      <c r="D24" s="116"/>
      <c r="E24" s="44">
        <f>SummerCapacities!I1182*(SummerCapacities!I1183/100)</f>
        <v>0</v>
      </c>
      <c r="F24" s="44">
        <f>SummerCapacities!J1182*(SummerCapacities!J1183/100)</f>
        <v>0</v>
      </c>
      <c r="G24" s="114" t="s">
        <v>2878</v>
      </c>
      <c r="H24" s="114"/>
      <c r="I24" s="114"/>
      <c r="J24" s="4"/>
      <c r="K24" s="4"/>
      <c r="L24" s="5"/>
      <c r="M24" s="5"/>
      <c r="N24" s="5"/>
      <c r="O24" s="5"/>
      <c r="P24" s="15"/>
      <c r="Q24" s="5"/>
      <c r="R24" s="5"/>
      <c r="S24" s="5"/>
      <c r="T24" s="5"/>
      <c r="U24" s="5"/>
      <c r="V24" s="5"/>
      <c r="W24" s="5"/>
      <c r="X24" s="15"/>
      <c r="Y24" s="5"/>
      <c r="Z24" s="5"/>
      <c r="AA24" s="5"/>
      <c r="AB24" s="15"/>
      <c r="AC24" s="5"/>
      <c r="AD24" s="5"/>
      <c r="AE24" s="5"/>
      <c r="AF24" s="5"/>
      <c r="AG24" s="5"/>
      <c r="AH24" s="5"/>
      <c r="AI24" s="5"/>
      <c r="AJ24" s="5"/>
      <c r="AK24" s="5"/>
      <c r="AL24" s="5"/>
      <c r="AM24" s="5"/>
      <c r="AN24" s="5"/>
      <c r="AO24" s="5"/>
      <c r="AP24" s="1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row>
    <row r="25" spans="1:250" s="9" customFormat="1" ht="39.950000000000003" customHeight="1" x14ac:dyDescent="0.25">
      <c r="A25" s="1"/>
      <c r="B25" s="22"/>
      <c r="C25" s="115" t="s">
        <v>29</v>
      </c>
      <c r="D25" s="116"/>
      <c r="E25" s="44">
        <f>SummerCapacities!I1316*(SummerCapacities!I1317/100)</f>
        <v>471.4</v>
      </c>
      <c r="F25" s="44">
        <f>SummerCapacities!J1316*(SummerCapacities!J1317/100)</f>
        <v>372.40600000000001</v>
      </c>
      <c r="G25" s="114" t="s">
        <v>2879</v>
      </c>
      <c r="H25" s="114"/>
      <c r="I25" s="114"/>
      <c r="J25" s="4"/>
      <c r="K25" s="4"/>
      <c r="L25" s="5"/>
      <c r="M25" s="5"/>
      <c r="N25" s="5"/>
      <c r="O25" s="5"/>
      <c r="P25" s="15"/>
      <c r="Q25" s="5"/>
      <c r="R25" s="5"/>
      <c r="S25" s="5"/>
      <c r="T25" s="5"/>
      <c r="U25" s="5"/>
      <c r="V25" s="5"/>
      <c r="W25" s="5"/>
      <c r="X25" s="15"/>
      <c r="Y25" s="5"/>
      <c r="Z25" s="5"/>
      <c r="AA25" s="5"/>
      <c r="AB25" s="15"/>
      <c r="AC25" s="5"/>
      <c r="AD25" s="5"/>
      <c r="AE25" s="5"/>
      <c r="AF25" s="5"/>
      <c r="AG25" s="5"/>
      <c r="AH25" s="5"/>
      <c r="AI25" s="5"/>
      <c r="AJ25" s="5"/>
      <c r="AK25" s="5"/>
      <c r="AL25" s="5"/>
      <c r="AM25" s="5"/>
      <c r="AN25" s="5"/>
      <c r="AO25" s="5"/>
      <c r="AP25" s="1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row>
    <row r="26" spans="1:250" s="9" customFormat="1" ht="58.5" customHeight="1" x14ac:dyDescent="0.25">
      <c r="A26" s="1"/>
      <c r="B26" s="22"/>
      <c r="C26" s="115" t="s">
        <v>30</v>
      </c>
      <c r="D26" s="116"/>
      <c r="E26" s="44">
        <f>SummerCapacities!I1402*(SummerCapacities!I1403/100)</f>
        <v>257.29999999999995</v>
      </c>
      <c r="F26" s="44">
        <f>447*(E26/(E$17+E$26))</f>
        <v>32.454188370872437</v>
      </c>
      <c r="G26" s="114" t="s">
        <v>3140</v>
      </c>
      <c r="H26" s="114"/>
      <c r="I26" s="114"/>
      <c r="J26" s="4"/>
      <c r="K26" s="4"/>
      <c r="L26" s="5"/>
      <c r="M26" s="5"/>
      <c r="N26" s="5"/>
      <c r="O26" s="5"/>
      <c r="P26" s="15"/>
      <c r="Q26" s="5"/>
      <c r="R26" s="5"/>
      <c r="S26" s="5"/>
      <c r="T26" s="5"/>
      <c r="U26" s="5"/>
      <c r="V26" s="5"/>
      <c r="W26" s="5"/>
      <c r="X26" s="15"/>
      <c r="Y26" s="5"/>
      <c r="Z26" s="5"/>
      <c r="AA26" s="5"/>
      <c r="AB26" s="15"/>
      <c r="AC26" s="5"/>
      <c r="AD26" s="5"/>
      <c r="AE26" s="5"/>
      <c r="AF26" s="5"/>
      <c r="AG26" s="5"/>
      <c r="AH26" s="5"/>
      <c r="AI26" s="5"/>
      <c r="AJ26" s="5"/>
      <c r="AK26" s="5"/>
      <c r="AL26" s="5"/>
      <c r="AM26" s="5"/>
      <c r="AN26" s="5"/>
      <c r="AO26" s="5"/>
      <c r="AP26" s="1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row>
    <row r="27" spans="1:250" s="9" customFormat="1" ht="12.75" customHeight="1" x14ac:dyDescent="0.25">
      <c r="A27" s="1"/>
      <c r="B27" s="22"/>
      <c r="C27" s="27"/>
      <c r="D27" s="27"/>
      <c r="E27" s="45"/>
      <c r="F27" s="45"/>
      <c r="G27" s="37"/>
      <c r="H27" s="37"/>
      <c r="I27" s="37"/>
      <c r="J27" s="4"/>
      <c r="K27" s="4"/>
      <c r="L27" s="5"/>
      <c r="M27" s="5"/>
      <c r="N27" s="5"/>
      <c r="O27" s="5"/>
      <c r="P27" s="15"/>
      <c r="Q27" s="5"/>
      <c r="R27" s="5"/>
      <c r="S27" s="5"/>
      <c r="T27" s="5"/>
      <c r="U27" s="5"/>
      <c r="V27" s="5"/>
      <c r="W27" s="5"/>
      <c r="X27" s="15"/>
      <c r="Y27" s="5"/>
      <c r="Z27" s="5"/>
      <c r="AA27" s="5"/>
      <c r="AB27" s="15"/>
      <c r="AC27" s="5"/>
      <c r="AD27" s="5"/>
      <c r="AE27" s="5"/>
      <c r="AF27" s="5"/>
      <c r="AG27" s="5"/>
      <c r="AH27" s="5"/>
      <c r="AI27" s="5"/>
      <c r="AJ27" s="5"/>
      <c r="AK27" s="5"/>
      <c r="AL27" s="5"/>
      <c r="AM27" s="5"/>
      <c r="AN27" s="5"/>
      <c r="AO27" s="5"/>
      <c r="AP27" s="1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row>
    <row r="28" spans="1:250" s="11" customFormat="1" ht="18.95" customHeight="1" x14ac:dyDescent="0.25">
      <c r="A28" s="1"/>
      <c r="B28" s="22" t="s">
        <v>0</v>
      </c>
      <c r="C28" s="23"/>
      <c r="D28" s="23"/>
      <c r="E28" s="46">
        <f>SUM(E7:E26)</f>
        <v>146534.21999999997</v>
      </c>
      <c r="F28" s="46">
        <f>SUM(F7:F26)</f>
        <v>96987.726325080701</v>
      </c>
      <c r="G28" s="38"/>
      <c r="H28" s="38"/>
      <c r="I28" s="38"/>
      <c r="J28" s="4"/>
      <c r="K28" s="4"/>
      <c r="L28" s="5"/>
      <c r="M28" s="5"/>
      <c r="N28" s="5"/>
      <c r="O28" s="5"/>
      <c r="P28" s="15"/>
      <c r="Q28" s="5"/>
      <c r="R28" s="5"/>
      <c r="S28" s="5"/>
      <c r="T28" s="5"/>
      <c r="U28" s="5"/>
      <c r="V28" s="5"/>
      <c r="W28" s="5"/>
      <c r="X28" s="15"/>
      <c r="Y28" s="5"/>
      <c r="Z28" s="5"/>
      <c r="AA28" s="5"/>
      <c r="AB28" s="15"/>
      <c r="AC28" s="5"/>
      <c r="AD28" s="5"/>
      <c r="AE28" s="5"/>
      <c r="AF28" s="5"/>
      <c r="AG28" s="5"/>
      <c r="AH28" s="5"/>
      <c r="AI28" s="5"/>
      <c r="AJ28" s="5"/>
      <c r="AK28" s="5"/>
      <c r="AL28" s="5"/>
      <c r="AM28" s="5"/>
      <c r="AN28" s="5"/>
      <c r="AO28" s="5"/>
      <c r="AP28" s="1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row>
    <row r="29" spans="1:250" ht="18" x14ac:dyDescent="0.25">
      <c r="B29" s="38"/>
      <c r="C29" s="38"/>
      <c r="D29" s="38"/>
      <c r="E29" s="38"/>
      <c r="F29" s="38"/>
      <c r="G29" s="38"/>
      <c r="H29" s="38"/>
      <c r="I29" s="38"/>
    </row>
    <row r="30" spans="1:250" ht="34.5" customHeight="1" x14ac:dyDescent="0.25">
      <c r="B30" s="125" t="s">
        <v>2474</v>
      </c>
      <c r="C30" s="125"/>
      <c r="D30" s="125"/>
      <c r="E30" s="125"/>
      <c r="F30" s="125"/>
      <c r="G30" s="125"/>
      <c r="H30" s="125"/>
      <c r="I30" s="125"/>
    </row>
    <row r="31" spans="1:250" ht="44.25" customHeight="1" x14ac:dyDescent="0.25">
      <c r="B31" s="125" t="s">
        <v>3087</v>
      </c>
      <c r="C31" s="125"/>
      <c r="D31" s="125"/>
      <c r="E31" s="125"/>
      <c r="F31" s="125"/>
      <c r="G31" s="125"/>
      <c r="H31" s="125"/>
      <c r="I31" s="125"/>
    </row>
  </sheetData>
  <mergeCells count="47">
    <mergeCell ref="B31:I31"/>
    <mergeCell ref="B30:I30"/>
    <mergeCell ref="C24:D24"/>
    <mergeCell ref="G24:I24"/>
    <mergeCell ref="C25:D25"/>
    <mergeCell ref="G25:I25"/>
    <mergeCell ref="C26:D26"/>
    <mergeCell ref="G26:I26"/>
    <mergeCell ref="C21:D21"/>
    <mergeCell ref="G21:I21"/>
    <mergeCell ref="C22:D22"/>
    <mergeCell ref="G22:I22"/>
    <mergeCell ref="C23:D23"/>
    <mergeCell ref="G23:I23"/>
    <mergeCell ref="C18:D18"/>
    <mergeCell ref="G18:I18"/>
    <mergeCell ref="C19:D19"/>
    <mergeCell ref="G19:I19"/>
    <mergeCell ref="C20:D20"/>
    <mergeCell ref="G20:I20"/>
    <mergeCell ref="C15:D15"/>
    <mergeCell ref="G15:I15"/>
    <mergeCell ref="C16:D16"/>
    <mergeCell ref="G16:I16"/>
    <mergeCell ref="C17:D17"/>
    <mergeCell ref="G17:I17"/>
    <mergeCell ref="C12:D12"/>
    <mergeCell ref="G12:I12"/>
    <mergeCell ref="C13:D13"/>
    <mergeCell ref="G13:I13"/>
    <mergeCell ref="C14:D14"/>
    <mergeCell ref="G14:I14"/>
    <mergeCell ref="C9:D9"/>
    <mergeCell ref="G9:I9"/>
    <mergeCell ref="C10:D10"/>
    <mergeCell ref="G10:I10"/>
    <mergeCell ref="C11:D11"/>
    <mergeCell ref="G11:I11"/>
    <mergeCell ref="G8:I8"/>
    <mergeCell ref="C7:D7"/>
    <mergeCell ref="G7:I7"/>
    <mergeCell ref="B1:I1"/>
    <mergeCell ref="B2:I2"/>
    <mergeCell ref="B3:I3"/>
    <mergeCell ref="B5:I5"/>
    <mergeCell ref="C6:D6"/>
    <mergeCell ref="F6:I6"/>
  </mergeCells>
  <pageMargins left="0.7" right="0.7" top="0.75" bottom="0.75" header="0.3" footer="0.3"/>
  <pageSetup scale="39" orientation="landscape" r:id="rId1"/>
  <headerFooter>
    <oddFooter>&amp;LERCOT PUBLIC&amp;C&amp;14&amp;P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79B8A-1CFC-4C28-9CBE-0BAD32EE3724}">
  <sheetPr codeName="Sheet3"/>
  <dimension ref="A1:IQ37"/>
  <sheetViews>
    <sheetView zoomScale="73" zoomScaleNormal="73" zoomScalePageLayoutView="37" workbookViewId="0">
      <selection activeCell="H18" sqref="H18"/>
    </sheetView>
  </sheetViews>
  <sheetFormatPr defaultColWidth="9.140625" defaultRowHeight="15" x14ac:dyDescent="0.25"/>
  <cols>
    <col min="1" max="1" width="3.42578125" style="4" customWidth="1"/>
    <col min="2" max="2" width="3.85546875" style="4" customWidth="1"/>
    <col min="3" max="3" width="65.85546875" style="4" customWidth="1"/>
    <col min="4" max="4" width="58.5703125" style="4" customWidth="1"/>
    <col min="5" max="8" width="40.5703125" style="3" customWidth="1"/>
    <col min="9" max="9" width="14" style="4" customWidth="1"/>
    <col min="10" max="10" width="9.140625" style="4"/>
    <col min="11" max="11" width="9.140625" style="4" customWidth="1"/>
    <col min="12" max="29" width="13.7109375" style="4" customWidth="1"/>
    <col min="30" max="16384" width="9.140625" style="4"/>
  </cols>
  <sheetData>
    <row r="1" spans="1:251" s="34" customFormat="1" ht="23.45" customHeight="1" x14ac:dyDescent="0.35">
      <c r="B1" s="117" t="s">
        <v>1</v>
      </c>
      <c r="C1" s="117"/>
      <c r="D1" s="117"/>
      <c r="E1" s="117"/>
      <c r="F1" s="117"/>
      <c r="G1" s="117"/>
      <c r="H1" s="117"/>
    </row>
    <row r="2" spans="1:251" s="34" customFormat="1" ht="23.45" customHeight="1" x14ac:dyDescent="0.35">
      <c r="B2" s="117" t="s">
        <v>2759</v>
      </c>
      <c r="C2" s="117"/>
      <c r="D2" s="117"/>
      <c r="E2" s="117"/>
      <c r="F2" s="117"/>
      <c r="G2" s="117"/>
      <c r="H2" s="117"/>
    </row>
    <row r="3" spans="1:251" s="33" customFormat="1" ht="23.45" customHeight="1" x14ac:dyDescent="0.35">
      <c r="B3" s="130" t="s">
        <v>2986</v>
      </c>
      <c r="C3" s="130"/>
      <c r="D3" s="130"/>
      <c r="E3" s="130"/>
      <c r="F3" s="130"/>
      <c r="G3" s="130"/>
      <c r="H3" s="130"/>
      <c r="I3" s="34"/>
      <c r="IJ3" s="4"/>
      <c r="IK3" s="4"/>
      <c r="IL3" s="4"/>
      <c r="IM3" s="4"/>
      <c r="IN3" s="4"/>
      <c r="IO3" s="4"/>
      <c r="IP3" s="4"/>
      <c r="IQ3" s="4"/>
    </row>
    <row r="4" spans="1:251" s="9" customFormat="1" ht="76.5" customHeight="1" thickBot="1" x14ac:dyDescent="0.3">
      <c r="A4" s="4"/>
      <c r="B4" s="131" t="s">
        <v>2431</v>
      </c>
      <c r="C4" s="132"/>
      <c r="D4" s="132"/>
      <c r="E4" s="132"/>
      <c r="F4" s="132"/>
      <c r="G4" s="132"/>
      <c r="H4" s="132"/>
      <c r="I4" s="32"/>
      <c r="J4" s="32"/>
      <c r="K4" s="4"/>
      <c r="L4" s="4"/>
      <c r="M4" s="4"/>
      <c r="N4" s="4"/>
      <c r="O4" s="4"/>
      <c r="P4" s="4"/>
      <c r="Q4" s="4"/>
      <c r="R4" s="4"/>
      <c r="S4" s="4"/>
      <c r="T4" s="31"/>
      <c r="U4" s="4"/>
      <c r="V4" s="4"/>
      <c r="W4" s="4"/>
      <c r="X4" s="4"/>
      <c r="Y4" s="4"/>
      <c r="Z4" s="31"/>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row>
    <row r="5" spans="1:251" s="9" customFormat="1" ht="75.75" customHeight="1" thickBot="1" x14ac:dyDescent="0.3">
      <c r="A5" s="4"/>
      <c r="B5" s="54"/>
      <c r="C5" s="126"/>
      <c r="D5" s="127"/>
      <c r="E5" s="73" t="s">
        <v>3070</v>
      </c>
      <c r="F5" s="74" t="s">
        <v>3071</v>
      </c>
      <c r="G5" s="75" t="s">
        <v>3072</v>
      </c>
      <c r="H5" s="76" t="s">
        <v>3073</v>
      </c>
      <c r="I5" s="32"/>
      <c r="J5" s="32"/>
      <c r="K5" s="4"/>
      <c r="L5" s="4"/>
      <c r="M5" s="4"/>
      <c r="N5" s="4"/>
      <c r="O5" s="4"/>
      <c r="P5" s="4"/>
      <c r="Q5" s="4"/>
      <c r="R5" s="4"/>
      <c r="S5" s="4"/>
      <c r="T5" s="31"/>
      <c r="U5" s="4"/>
      <c r="V5" s="4"/>
      <c r="W5" s="4"/>
      <c r="X5" s="4"/>
      <c r="Y5" s="4"/>
      <c r="Z5" s="31"/>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row>
    <row r="6" spans="1:251" s="10" customFormat="1" ht="23.45" customHeight="1" x14ac:dyDescent="0.25">
      <c r="A6" s="50"/>
      <c r="B6" s="54"/>
      <c r="C6" s="128" t="s">
        <v>32</v>
      </c>
      <c r="D6" s="128"/>
      <c r="E6" s="129"/>
      <c r="F6" s="129"/>
      <c r="G6" s="129"/>
      <c r="H6" s="129"/>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row>
    <row r="7" spans="1:251" s="10" customFormat="1" ht="23.45" customHeight="1" x14ac:dyDescent="0.25">
      <c r="A7" s="50"/>
      <c r="B7" s="54"/>
      <c r="C7" s="133" t="s">
        <v>2425</v>
      </c>
      <c r="D7" s="134"/>
      <c r="E7" s="64">
        <v>82739</v>
      </c>
      <c r="F7" s="64">
        <v>82739</v>
      </c>
      <c r="G7" s="64">
        <v>82739</v>
      </c>
      <c r="H7" s="64">
        <v>82739</v>
      </c>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row>
    <row r="8" spans="1:251" s="10" customFormat="1" ht="23.45" customHeight="1" x14ac:dyDescent="0.25">
      <c r="A8" s="50"/>
      <c r="B8" s="54"/>
      <c r="C8" s="84" t="s">
        <v>2426</v>
      </c>
      <c r="D8" s="85"/>
      <c r="E8" s="64">
        <v>-432</v>
      </c>
      <c r="F8" s="64">
        <v>-432</v>
      </c>
      <c r="G8" s="64">
        <v>-432</v>
      </c>
      <c r="H8" s="64">
        <v>-432</v>
      </c>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row>
    <row r="9" spans="1:251" s="10" customFormat="1" ht="23.45" customHeight="1" x14ac:dyDescent="0.25">
      <c r="A9" s="50"/>
      <c r="B9" s="54"/>
      <c r="C9" s="108" t="s">
        <v>3078</v>
      </c>
      <c r="D9" s="109"/>
      <c r="E9" s="64">
        <f>(837-220)+488</f>
        <v>1105</v>
      </c>
      <c r="F9" s="64">
        <f>(837-220)+488</f>
        <v>1105</v>
      </c>
      <c r="G9" s="64">
        <f>(837-220)+488</f>
        <v>1105</v>
      </c>
      <c r="H9" s="64">
        <f>(837-220)+488</f>
        <v>1105</v>
      </c>
      <c r="I9" s="4"/>
      <c r="J9" s="47"/>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row>
    <row r="10" spans="1:251" s="10" customFormat="1" ht="23.45" customHeight="1" x14ac:dyDescent="0.25">
      <c r="A10" s="50"/>
      <c r="B10" s="54"/>
      <c r="C10" s="133" t="s">
        <v>3079</v>
      </c>
      <c r="D10" s="134"/>
      <c r="E10" s="64">
        <f>E7+E8+E9</f>
        <v>83412</v>
      </c>
      <c r="F10" s="64">
        <f t="shared" ref="F10:H10" si="0">F7+F8+F9</f>
        <v>83412</v>
      </c>
      <c r="G10" s="64">
        <f t="shared" si="0"/>
        <v>83412</v>
      </c>
      <c r="H10" s="64">
        <f t="shared" si="0"/>
        <v>83412</v>
      </c>
      <c r="I10" s="4"/>
      <c r="J10" s="47"/>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row>
    <row r="11" spans="1:251" s="10" customFormat="1" ht="23.45" customHeight="1" x14ac:dyDescent="0.25">
      <c r="A11" s="50"/>
      <c r="B11" s="54"/>
      <c r="C11" s="84" t="s">
        <v>3080</v>
      </c>
      <c r="D11" s="72"/>
      <c r="E11" s="64">
        <f>'Forecasted Capacity'!F28</f>
        <v>96987.726325080701</v>
      </c>
      <c r="F11" s="64">
        <f>E11</f>
        <v>96987.726325080701</v>
      </c>
      <c r="G11" s="64">
        <f t="shared" ref="G11:H11" si="1">F11</f>
        <v>96987.726325080701</v>
      </c>
      <c r="H11" s="64">
        <f t="shared" si="1"/>
        <v>96987.726325080701</v>
      </c>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row>
    <row r="12" spans="1:251" s="10" customFormat="1" ht="23.45" customHeight="1" x14ac:dyDescent="0.25">
      <c r="A12" s="50"/>
      <c r="B12" s="54"/>
      <c r="C12" s="133" t="s">
        <v>2427</v>
      </c>
      <c r="D12" s="134"/>
      <c r="E12" s="134"/>
      <c r="F12" s="134"/>
      <c r="G12" s="134"/>
      <c r="H12" s="13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row>
    <row r="13" spans="1:251" s="10" customFormat="1" ht="23.45" customHeight="1" x14ac:dyDescent="0.25">
      <c r="A13" s="50"/>
      <c r="B13" s="54"/>
      <c r="C13" s="133" t="s">
        <v>2731</v>
      </c>
      <c r="D13" s="134"/>
      <c r="E13" s="64">
        <v>0</v>
      </c>
      <c r="F13" s="64">
        <f>86228-82739-532+432</f>
        <v>3389</v>
      </c>
      <c r="G13" s="64">
        <v>0</v>
      </c>
      <c r="H13" s="64">
        <v>0</v>
      </c>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row>
    <row r="14" spans="1:251" s="9" customFormat="1" ht="23.45" customHeight="1" x14ac:dyDescent="0.25">
      <c r="A14" s="4"/>
      <c r="B14" s="54"/>
      <c r="C14" s="133" t="s">
        <v>2428</v>
      </c>
      <c r="D14" s="134"/>
      <c r="E14" s="64">
        <v>59</v>
      </c>
      <c r="F14" s="64">
        <v>59</v>
      </c>
      <c r="G14" s="64">
        <v>59</v>
      </c>
      <c r="H14" s="64">
        <v>59</v>
      </c>
      <c r="I14" s="4"/>
      <c r="J14" s="4"/>
      <c r="K14" s="4"/>
      <c r="L14" s="4"/>
      <c r="M14" s="4"/>
      <c r="N14" s="4"/>
      <c r="O14" s="4"/>
      <c r="P14" s="4"/>
      <c r="Q14" s="4"/>
      <c r="R14" s="4"/>
      <c r="S14" s="4"/>
      <c r="T14" s="4"/>
      <c r="U14" s="4"/>
      <c r="V14" s="4"/>
      <c r="W14" s="4"/>
      <c r="X14" s="47"/>
      <c r="Y14" s="47"/>
      <c r="Z14" s="47"/>
      <c r="AA14" s="47"/>
      <c r="AB14" s="31"/>
      <c r="AC14" s="31"/>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row>
    <row r="15" spans="1:251" s="9" customFormat="1" ht="23.45" customHeight="1" x14ac:dyDescent="0.25">
      <c r="A15" s="4"/>
      <c r="B15" s="54"/>
      <c r="C15" s="133" t="s">
        <v>2429</v>
      </c>
      <c r="D15" s="134"/>
      <c r="E15" s="64">
        <v>4975</v>
      </c>
      <c r="F15" s="64">
        <v>4975</v>
      </c>
      <c r="G15" s="64">
        <v>4975</v>
      </c>
      <c r="H15" s="64">
        <v>4975</v>
      </c>
      <c r="I15" s="4"/>
      <c r="J15" s="4"/>
      <c r="K15" s="4"/>
      <c r="L15" s="4"/>
      <c r="M15" s="4"/>
      <c r="N15" s="4"/>
      <c r="O15" s="4"/>
      <c r="P15" s="4"/>
      <c r="Q15" s="4"/>
      <c r="R15" s="4"/>
      <c r="S15" s="4"/>
      <c r="T15" s="4"/>
      <c r="U15" s="4"/>
      <c r="V15" s="4"/>
      <c r="W15" s="4"/>
      <c r="X15" s="47"/>
      <c r="Y15" s="47"/>
      <c r="Z15" s="47"/>
      <c r="AA15" s="47"/>
      <c r="AB15" s="31"/>
      <c r="AC15" s="31"/>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row>
    <row r="16" spans="1:251" s="9" customFormat="1" ht="23.45" customHeight="1" x14ac:dyDescent="0.25">
      <c r="A16" s="4"/>
      <c r="B16" s="54"/>
      <c r="C16" s="133" t="s">
        <v>2430</v>
      </c>
      <c r="D16" s="134"/>
      <c r="E16" s="64">
        <v>0</v>
      </c>
      <c r="F16" s="64">
        <v>0</v>
      </c>
      <c r="G16" s="64">
        <f>8364-G15</f>
        <v>3389</v>
      </c>
      <c r="H16" s="64">
        <v>0</v>
      </c>
      <c r="I16" s="4"/>
      <c r="J16" s="4"/>
      <c r="K16" s="4"/>
      <c r="L16" s="4"/>
      <c r="M16" s="4"/>
      <c r="N16" s="4"/>
      <c r="O16" s="4"/>
      <c r="P16" s="4"/>
      <c r="Q16" s="4"/>
      <c r="R16" s="4"/>
      <c r="S16" s="4"/>
      <c r="T16" s="4"/>
      <c r="U16" s="4"/>
      <c r="V16" s="4"/>
      <c r="W16" s="4"/>
      <c r="X16" s="47"/>
      <c r="Y16" s="47"/>
      <c r="Z16" s="47"/>
      <c r="AA16" s="47"/>
      <c r="AB16" s="31"/>
      <c r="AC16" s="31"/>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row>
    <row r="17" spans="1:251" s="107" customFormat="1" ht="23.45" customHeight="1" x14ac:dyDescent="0.25">
      <c r="A17" s="104"/>
      <c r="B17" s="83"/>
      <c r="C17" s="138" t="s">
        <v>3089</v>
      </c>
      <c r="D17" s="139"/>
      <c r="E17" s="64">
        <v>0</v>
      </c>
      <c r="F17" s="64">
        <v>0</v>
      </c>
      <c r="G17" s="64">
        <v>0</v>
      </c>
      <c r="H17" s="89">
        <f>('Forecasted Capacity'!$F$13+'Forecasted Capacity'!$F$14+'Forecasted Capacity'!$F15+'Forecasted Capacity'!$F22+'Forecasted Capacity'!$F$23+'Forecasted Capacity'!$F$24)-2894</f>
        <v>7533.0819999999985</v>
      </c>
      <c r="I17" s="104"/>
      <c r="J17" s="105"/>
      <c r="K17" s="104"/>
      <c r="L17" s="104"/>
      <c r="M17" s="104"/>
      <c r="N17" s="104"/>
      <c r="O17" s="104"/>
      <c r="P17" s="104"/>
      <c r="Q17" s="104"/>
      <c r="R17" s="104"/>
      <c r="S17" s="104"/>
      <c r="T17" s="104"/>
      <c r="U17" s="104"/>
      <c r="V17" s="104"/>
      <c r="W17" s="104"/>
      <c r="X17" s="105"/>
      <c r="Y17" s="105"/>
      <c r="Z17" s="105"/>
      <c r="AA17" s="105"/>
      <c r="AB17" s="106"/>
      <c r="AC17" s="106"/>
      <c r="AD17" s="104"/>
      <c r="AE17" s="104"/>
      <c r="AF17" s="104"/>
      <c r="AG17" s="104"/>
      <c r="AH17" s="104"/>
      <c r="AI17" s="104"/>
      <c r="AJ17" s="104"/>
      <c r="AK17" s="104"/>
      <c r="AL17" s="104"/>
      <c r="AM17" s="104"/>
      <c r="AN17" s="104"/>
      <c r="AO17" s="104"/>
      <c r="AP17" s="104"/>
      <c r="AQ17" s="104"/>
      <c r="AR17" s="104"/>
      <c r="AS17" s="104"/>
      <c r="AT17" s="104"/>
      <c r="AU17" s="104"/>
      <c r="AV17" s="104"/>
      <c r="AW17" s="104"/>
      <c r="AX17" s="104"/>
      <c r="AY17" s="104"/>
      <c r="AZ17" s="104"/>
      <c r="BA17" s="104"/>
      <c r="BB17" s="104"/>
      <c r="BC17" s="104"/>
      <c r="BD17" s="104"/>
      <c r="BE17" s="104"/>
      <c r="BF17" s="104"/>
      <c r="BG17" s="104"/>
      <c r="BH17" s="104"/>
      <c r="BI17" s="104"/>
      <c r="BJ17" s="104"/>
      <c r="BK17" s="104"/>
      <c r="BL17" s="104"/>
      <c r="BM17" s="104"/>
      <c r="BN17" s="104"/>
      <c r="BO17" s="104"/>
      <c r="BP17" s="104"/>
      <c r="BQ17" s="104"/>
      <c r="BR17" s="104"/>
      <c r="BS17" s="104"/>
      <c r="BT17" s="104"/>
      <c r="BU17" s="104"/>
      <c r="BV17" s="104"/>
      <c r="BW17" s="104"/>
      <c r="BX17" s="104"/>
      <c r="BY17" s="104"/>
      <c r="BZ17" s="104"/>
      <c r="CA17" s="104"/>
      <c r="CB17" s="104"/>
      <c r="CC17" s="104"/>
      <c r="CD17" s="104"/>
      <c r="CE17" s="104"/>
      <c r="CF17" s="104"/>
      <c r="CG17" s="104"/>
      <c r="CH17" s="104"/>
      <c r="CI17" s="104"/>
      <c r="CJ17" s="104"/>
      <c r="CK17" s="104"/>
      <c r="CL17" s="104"/>
      <c r="CM17" s="104"/>
      <c r="CN17" s="104"/>
      <c r="CO17" s="104"/>
      <c r="CP17" s="104"/>
      <c r="CQ17" s="104"/>
      <c r="CR17" s="104"/>
      <c r="CS17" s="104"/>
      <c r="CT17" s="104"/>
      <c r="CU17" s="104"/>
      <c r="CV17" s="104"/>
      <c r="CW17" s="104"/>
      <c r="CX17" s="104"/>
      <c r="CY17" s="104"/>
      <c r="CZ17" s="104"/>
      <c r="DA17" s="104"/>
      <c r="DB17" s="104"/>
      <c r="DC17" s="104"/>
      <c r="DD17" s="104"/>
      <c r="DE17" s="104"/>
      <c r="DF17" s="104"/>
      <c r="DG17" s="104"/>
      <c r="DH17" s="104"/>
      <c r="DI17" s="104"/>
      <c r="DJ17" s="104"/>
      <c r="DK17" s="104"/>
      <c r="DL17" s="104"/>
      <c r="DM17" s="104"/>
      <c r="DN17" s="104"/>
      <c r="DO17" s="104"/>
      <c r="DP17" s="104"/>
      <c r="DQ17" s="104"/>
      <c r="DR17" s="104"/>
      <c r="DS17" s="104"/>
      <c r="DT17" s="104"/>
      <c r="DU17" s="104"/>
      <c r="DV17" s="104"/>
      <c r="DW17" s="104"/>
      <c r="DX17" s="104"/>
      <c r="DY17" s="104"/>
      <c r="DZ17" s="104"/>
      <c r="EA17" s="104"/>
      <c r="EB17" s="104"/>
      <c r="EC17" s="104"/>
      <c r="ED17" s="104"/>
      <c r="EE17" s="104"/>
      <c r="EF17" s="104"/>
      <c r="EG17" s="104"/>
      <c r="EH17" s="104"/>
      <c r="EI17" s="104"/>
      <c r="EJ17" s="104"/>
      <c r="EK17" s="104"/>
      <c r="EL17" s="104"/>
      <c r="EM17" s="104"/>
      <c r="EN17" s="104"/>
      <c r="EO17" s="104"/>
      <c r="EP17" s="104"/>
      <c r="EQ17" s="104"/>
      <c r="ER17" s="104"/>
      <c r="ES17" s="104"/>
      <c r="ET17" s="104"/>
      <c r="EU17" s="104"/>
      <c r="EV17" s="104"/>
      <c r="EW17" s="104"/>
      <c r="EX17" s="104"/>
      <c r="EY17" s="104"/>
      <c r="EZ17" s="104"/>
      <c r="FA17" s="104"/>
      <c r="FB17" s="104"/>
      <c r="FC17" s="104"/>
      <c r="FD17" s="104"/>
      <c r="FE17" s="104"/>
      <c r="FF17" s="104"/>
      <c r="FG17" s="104"/>
      <c r="FH17" s="104"/>
      <c r="FI17" s="104"/>
      <c r="FJ17" s="104"/>
      <c r="FK17" s="104"/>
      <c r="FL17" s="104"/>
      <c r="FM17" s="104"/>
      <c r="FN17" s="104"/>
      <c r="FO17" s="104"/>
      <c r="FP17" s="104"/>
      <c r="FQ17" s="104"/>
      <c r="FR17" s="104"/>
      <c r="FS17" s="104"/>
      <c r="FT17" s="104"/>
      <c r="FU17" s="104"/>
      <c r="FV17" s="104"/>
      <c r="FW17" s="104"/>
      <c r="FX17" s="104"/>
      <c r="FY17" s="104"/>
      <c r="FZ17" s="104"/>
      <c r="GA17" s="104"/>
      <c r="GB17" s="104"/>
      <c r="GC17" s="104"/>
      <c r="GD17" s="104"/>
      <c r="GE17" s="104"/>
      <c r="GF17" s="104"/>
      <c r="GG17" s="104"/>
      <c r="GH17" s="104"/>
      <c r="GI17" s="104"/>
      <c r="GJ17" s="104"/>
      <c r="GK17" s="104"/>
      <c r="GL17" s="104"/>
      <c r="GM17" s="104"/>
      <c r="GN17" s="104"/>
      <c r="GO17" s="104"/>
      <c r="GP17" s="104"/>
      <c r="GQ17" s="104"/>
      <c r="GR17" s="104"/>
      <c r="GS17" s="104"/>
      <c r="GT17" s="104"/>
      <c r="GU17" s="104"/>
      <c r="GV17" s="104"/>
      <c r="GW17" s="104"/>
      <c r="GX17" s="104"/>
      <c r="GY17" s="104"/>
      <c r="GZ17" s="104"/>
      <c r="HA17" s="104"/>
      <c r="HB17" s="104"/>
      <c r="HC17" s="104"/>
      <c r="HD17" s="104"/>
      <c r="HE17" s="104"/>
      <c r="HF17" s="104"/>
      <c r="HG17" s="104"/>
      <c r="HH17" s="104"/>
      <c r="HI17" s="104"/>
      <c r="HJ17" s="104"/>
      <c r="HK17" s="104"/>
      <c r="HL17" s="104"/>
      <c r="HM17" s="104"/>
      <c r="HN17" s="104"/>
      <c r="HO17" s="104"/>
      <c r="HP17" s="104"/>
      <c r="HQ17" s="104"/>
      <c r="HR17" s="104"/>
      <c r="HS17" s="104"/>
      <c r="HT17" s="104"/>
      <c r="HU17" s="104"/>
      <c r="HV17" s="104"/>
      <c r="HW17" s="104"/>
      <c r="HX17" s="104"/>
      <c r="HY17" s="104"/>
      <c r="HZ17" s="104"/>
      <c r="IA17" s="104"/>
      <c r="IB17" s="104"/>
      <c r="IC17" s="104"/>
      <c r="ID17" s="104"/>
      <c r="IE17" s="104"/>
      <c r="IF17" s="104"/>
      <c r="IG17" s="104"/>
      <c r="IH17" s="104"/>
      <c r="II17" s="104"/>
      <c r="IJ17" s="104"/>
      <c r="IK17" s="104"/>
      <c r="IL17" s="104"/>
      <c r="IM17" s="104"/>
      <c r="IN17" s="104"/>
      <c r="IO17" s="104"/>
      <c r="IP17" s="104"/>
      <c r="IQ17" s="104"/>
    </row>
    <row r="18" spans="1:251" s="107" customFormat="1" ht="23.45" customHeight="1" x14ac:dyDescent="0.25">
      <c r="A18" s="104"/>
      <c r="B18" s="83"/>
      <c r="C18" s="133" t="s">
        <v>3088</v>
      </c>
      <c r="D18" s="134"/>
      <c r="E18" s="89">
        <v>0</v>
      </c>
      <c r="F18" s="89">
        <v>0</v>
      </c>
      <c r="G18" s="89">
        <v>0</v>
      </c>
      <c r="H18" s="89">
        <f>'Forecasted Capacity'!F16+'Forecasted Capacity'!F25-9263</f>
        <v>3373.2080000000024</v>
      </c>
      <c r="I18" s="104"/>
      <c r="J18" s="104"/>
      <c r="K18" s="104"/>
      <c r="L18" s="104"/>
      <c r="M18" s="104"/>
      <c r="N18" s="104"/>
      <c r="O18" s="104"/>
      <c r="P18" s="104"/>
      <c r="Q18" s="104"/>
      <c r="R18" s="104"/>
      <c r="S18" s="104"/>
      <c r="T18" s="104"/>
      <c r="U18" s="104"/>
      <c r="V18" s="104"/>
      <c r="W18" s="104"/>
      <c r="X18" s="105"/>
      <c r="Y18" s="105"/>
      <c r="Z18" s="105"/>
      <c r="AA18" s="105"/>
      <c r="AB18" s="106"/>
      <c r="AC18" s="106"/>
      <c r="AD18" s="104"/>
      <c r="AE18" s="104"/>
      <c r="AF18" s="104"/>
      <c r="AG18" s="104"/>
      <c r="AH18" s="104"/>
      <c r="AI18" s="104"/>
      <c r="AJ18" s="104"/>
      <c r="AK18" s="104"/>
      <c r="AL18" s="104"/>
      <c r="AM18" s="104"/>
      <c r="AN18" s="104"/>
      <c r="AO18" s="104"/>
      <c r="AP18" s="104"/>
      <c r="AQ18" s="104"/>
      <c r="AR18" s="104"/>
      <c r="AS18" s="104"/>
      <c r="AT18" s="104"/>
      <c r="AU18" s="104"/>
      <c r="AV18" s="104"/>
      <c r="AW18" s="104"/>
      <c r="AX18" s="104"/>
      <c r="AY18" s="104"/>
      <c r="AZ18" s="104"/>
      <c r="BA18" s="104"/>
      <c r="BB18" s="104"/>
      <c r="BC18" s="104"/>
      <c r="BD18" s="104"/>
      <c r="BE18" s="104"/>
      <c r="BF18" s="104"/>
      <c r="BG18" s="104"/>
      <c r="BH18" s="104"/>
      <c r="BI18" s="104"/>
      <c r="BJ18" s="104"/>
      <c r="BK18" s="104"/>
      <c r="BL18" s="104"/>
      <c r="BM18" s="104"/>
      <c r="BN18" s="104"/>
      <c r="BO18" s="104"/>
      <c r="BP18" s="104"/>
      <c r="BQ18" s="104"/>
      <c r="BR18" s="104"/>
      <c r="BS18" s="104"/>
      <c r="BT18" s="104"/>
      <c r="BU18" s="104"/>
      <c r="BV18" s="104"/>
      <c r="BW18" s="104"/>
      <c r="BX18" s="104"/>
      <c r="BY18" s="104"/>
      <c r="BZ18" s="104"/>
      <c r="CA18" s="104"/>
      <c r="CB18" s="104"/>
      <c r="CC18" s="104"/>
      <c r="CD18" s="104"/>
      <c r="CE18" s="104"/>
      <c r="CF18" s="104"/>
      <c r="CG18" s="104"/>
      <c r="CH18" s="104"/>
      <c r="CI18" s="104"/>
      <c r="CJ18" s="104"/>
      <c r="CK18" s="104"/>
      <c r="CL18" s="104"/>
      <c r="CM18" s="104"/>
      <c r="CN18" s="104"/>
      <c r="CO18" s="104"/>
      <c r="CP18" s="104"/>
      <c r="CQ18" s="104"/>
      <c r="CR18" s="104"/>
      <c r="CS18" s="104"/>
      <c r="CT18" s="104"/>
      <c r="CU18" s="104"/>
      <c r="CV18" s="104"/>
      <c r="CW18" s="104"/>
      <c r="CX18" s="104"/>
      <c r="CY18" s="104"/>
      <c r="CZ18" s="104"/>
      <c r="DA18" s="104"/>
      <c r="DB18" s="104"/>
      <c r="DC18" s="104"/>
      <c r="DD18" s="104"/>
      <c r="DE18" s="104"/>
      <c r="DF18" s="104"/>
      <c r="DG18" s="104"/>
      <c r="DH18" s="104"/>
      <c r="DI18" s="104"/>
      <c r="DJ18" s="104"/>
      <c r="DK18" s="104"/>
      <c r="DL18" s="104"/>
      <c r="DM18" s="104"/>
      <c r="DN18" s="104"/>
      <c r="DO18" s="104"/>
      <c r="DP18" s="104"/>
      <c r="DQ18" s="104"/>
      <c r="DR18" s="104"/>
      <c r="DS18" s="104"/>
      <c r="DT18" s="104"/>
      <c r="DU18" s="104"/>
      <c r="DV18" s="104"/>
      <c r="DW18" s="104"/>
      <c r="DX18" s="104"/>
      <c r="DY18" s="104"/>
      <c r="DZ18" s="104"/>
      <c r="EA18" s="104"/>
      <c r="EB18" s="104"/>
      <c r="EC18" s="104"/>
      <c r="ED18" s="104"/>
      <c r="EE18" s="104"/>
      <c r="EF18" s="104"/>
      <c r="EG18" s="104"/>
      <c r="EH18" s="104"/>
      <c r="EI18" s="104"/>
      <c r="EJ18" s="104"/>
      <c r="EK18" s="104"/>
      <c r="EL18" s="104"/>
      <c r="EM18" s="104"/>
      <c r="EN18" s="104"/>
      <c r="EO18" s="104"/>
      <c r="EP18" s="104"/>
      <c r="EQ18" s="104"/>
      <c r="ER18" s="104"/>
      <c r="ES18" s="104"/>
      <c r="ET18" s="104"/>
      <c r="EU18" s="104"/>
      <c r="EV18" s="104"/>
      <c r="EW18" s="104"/>
      <c r="EX18" s="104"/>
      <c r="EY18" s="104"/>
      <c r="EZ18" s="104"/>
      <c r="FA18" s="104"/>
      <c r="FB18" s="104"/>
      <c r="FC18" s="104"/>
      <c r="FD18" s="104"/>
      <c r="FE18" s="104"/>
      <c r="FF18" s="104"/>
      <c r="FG18" s="104"/>
      <c r="FH18" s="104"/>
      <c r="FI18" s="104"/>
      <c r="FJ18" s="104"/>
      <c r="FK18" s="104"/>
      <c r="FL18" s="104"/>
      <c r="FM18" s="104"/>
      <c r="FN18" s="104"/>
      <c r="FO18" s="104"/>
      <c r="FP18" s="104"/>
      <c r="FQ18" s="104"/>
      <c r="FR18" s="104"/>
      <c r="FS18" s="104"/>
      <c r="FT18" s="104"/>
      <c r="FU18" s="104"/>
      <c r="FV18" s="104"/>
      <c r="FW18" s="104"/>
      <c r="FX18" s="104"/>
      <c r="FY18" s="104"/>
      <c r="FZ18" s="104"/>
      <c r="GA18" s="104"/>
      <c r="GB18" s="104"/>
      <c r="GC18" s="104"/>
      <c r="GD18" s="104"/>
      <c r="GE18" s="104"/>
      <c r="GF18" s="104"/>
      <c r="GG18" s="104"/>
      <c r="GH18" s="104"/>
      <c r="GI18" s="104"/>
      <c r="GJ18" s="104"/>
      <c r="GK18" s="104"/>
      <c r="GL18" s="104"/>
      <c r="GM18" s="104"/>
      <c r="GN18" s="104"/>
      <c r="GO18" s="104"/>
      <c r="GP18" s="104"/>
      <c r="GQ18" s="104"/>
      <c r="GR18" s="104"/>
      <c r="GS18" s="104"/>
      <c r="GT18" s="104"/>
      <c r="GU18" s="104"/>
      <c r="GV18" s="104"/>
      <c r="GW18" s="104"/>
      <c r="GX18" s="104"/>
      <c r="GY18" s="104"/>
      <c r="GZ18" s="104"/>
      <c r="HA18" s="104"/>
      <c r="HB18" s="104"/>
      <c r="HC18" s="104"/>
      <c r="HD18" s="104"/>
      <c r="HE18" s="104"/>
      <c r="HF18" s="104"/>
      <c r="HG18" s="104"/>
      <c r="HH18" s="104"/>
      <c r="HI18" s="104"/>
      <c r="HJ18" s="104"/>
      <c r="HK18" s="104"/>
      <c r="HL18" s="104"/>
      <c r="HM18" s="104"/>
      <c r="HN18" s="104"/>
      <c r="HO18" s="104"/>
      <c r="HP18" s="104"/>
      <c r="HQ18" s="104"/>
      <c r="HR18" s="104"/>
      <c r="HS18" s="104"/>
      <c r="HT18" s="104"/>
      <c r="HU18" s="104"/>
      <c r="HV18" s="104"/>
      <c r="HW18" s="104"/>
      <c r="HX18" s="104"/>
      <c r="HY18" s="104"/>
      <c r="HZ18" s="104"/>
      <c r="IA18" s="104"/>
      <c r="IB18" s="104"/>
      <c r="IC18" s="104"/>
      <c r="ID18" s="104"/>
      <c r="IE18" s="104"/>
      <c r="IF18" s="104"/>
      <c r="IG18" s="104"/>
      <c r="IH18" s="104"/>
      <c r="II18" s="104"/>
      <c r="IJ18" s="104"/>
      <c r="IK18" s="104"/>
      <c r="IL18" s="104"/>
      <c r="IM18" s="104"/>
      <c r="IN18" s="104"/>
      <c r="IO18" s="104"/>
      <c r="IP18" s="104"/>
      <c r="IQ18" s="104"/>
    </row>
    <row r="19" spans="1:251" ht="18" x14ac:dyDescent="0.25">
      <c r="B19" s="48"/>
      <c r="C19" s="83"/>
      <c r="D19" s="83"/>
      <c r="E19" s="49"/>
      <c r="F19" s="49"/>
      <c r="G19" s="49"/>
      <c r="H19" s="49"/>
    </row>
    <row r="20" spans="1:251" s="9" customFormat="1" ht="24.75" customHeight="1" x14ac:dyDescent="0.25">
      <c r="A20" s="4"/>
      <c r="B20" s="48" t="s">
        <v>3081</v>
      </c>
      <c r="C20" s="83"/>
      <c r="D20" s="83"/>
      <c r="E20" s="64">
        <f>SUM(E13:E18)</f>
        <v>5034</v>
      </c>
      <c r="F20" s="64">
        <f>SUM(F13:F18)</f>
        <v>8423</v>
      </c>
      <c r="G20" s="64">
        <f>SUM(G13:G18)</f>
        <v>8423</v>
      </c>
      <c r="H20" s="64">
        <f>SUM(H13:H18)</f>
        <v>15940.29</v>
      </c>
      <c r="I20" s="4"/>
      <c r="J20" s="4"/>
      <c r="K20" s="4"/>
      <c r="L20" s="4"/>
      <c r="M20" s="4"/>
      <c r="N20" s="4"/>
      <c r="O20" s="4"/>
      <c r="P20" s="4"/>
      <c r="Q20" s="4"/>
      <c r="R20" s="4"/>
      <c r="S20" s="4"/>
      <c r="T20" s="4"/>
      <c r="U20" s="4"/>
      <c r="V20" s="4"/>
      <c r="W20" s="4"/>
      <c r="X20" s="47"/>
      <c r="Y20" s="47"/>
      <c r="Z20" s="47"/>
      <c r="AA20" s="47"/>
      <c r="AB20" s="31"/>
      <c r="AC20" s="31"/>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row>
    <row r="21" spans="1:251" s="9" customFormat="1" ht="28.15" customHeight="1" x14ac:dyDescent="0.25">
      <c r="A21" s="4"/>
      <c r="B21" s="48"/>
      <c r="C21" s="48"/>
      <c r="D21" s="48"/>
      <c r="E21" s="49"/>
      <c r="F21" s="49"/>
      <c r="G21" s="49"/>
      <c r="H21" s="49"/>
      <c r="I21" s="4"/>
      <c r="J21" s="4"/>
      <c r="K21" s="4"/>
      <c r="L21" s="4"/>
      <c r="M21" s="4"/>
      <c r="N21" s="4"/>
      <c r="O21" s="4"/>
      <c r="P21" s="4"/>
      <c r="Q21" s="4"/>
      <c r="R21" s="4"/>
      <c r="S21" s="4"/>
      <c r="T21" s="4"/>
      <c r="U21" s="4"/>
      <c r="V21" s="4"/>
      <c r="W21" s="4"/>
      <c r="X21" s="47"/>
      <c r="Y21" s="47"/>
      <c r="Z21" s="47"/>
      <c r="AA21" s="47"/>
      <c r="AB21" s="31"/>
      <c r="AC21" s="31"/>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row>
    <row r="22" spans="1:251" s="9" customFormat="1" ht="41.45" customHeight="1" x14ac:dyDescent="0.25">
      <c r="A22" s="4"/>
      <c r="B22" s="135" t="s">
        <v>31</v>
      </c>
      <c r="C22" s="135"/>
      <c r="D22" s="135"/>
      <c r="E22" s="135"/>
      <c r="F22" s="135"/>
      <c r="G22" s="135"/>
      <c r="H22" s="135"/>
      <c r="I22" s="4"/>
      <c r="J22" s="4"/>
      <c r="K22" s="4"/>
      <c r="L22" s="4"/>
      <c r="M22" s="4"/>
      <c r="N22" s="4"/>
      <c r="O22" s="4"/>
      <c r="P22" s="4"/>
      <c r="Q22" s="4"/>
      <c r="R22" s="4"/>
      <c r="S22" s="4"/>
      <c r="T22" s="4"/>
      <c r="U22" s="4"/>
      <c r="V22" s="4"/>
      <c r="W22" s="4"/>
      <c r="X22" s="47"/>
      <c r="Y22" s="47"/>
      <c r="Z22" s="47"/>
      <c r="AA22" s="47"/>
      <c r="AB22" s="31"/>
      <c r="AC22" s="31"/>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row>
    <row r="23" spans="1:251" s="9" customFormat="1" ht="25.5" customHeight="1" x14ac:dyDescent="0.25">
      <c r="A23" s="4"/>
      <c r="B23" s="67" t="s">
        <v>3082</v>
      </c>
      <c r="C23" s="67"/>
      <c r="D23" s="67"/>
      <c r="E23" s="136">
        <f>E11-E10-E20</f>
        <v>8541.7263250807009</v>
      </c>
      <c r="F23" s="136">
        <f>F11-F10-F20</f>
        <v>5152.7263250807009</v>
      </c>
      <c r="G23" s="136">
        <f>G11-G10-G20</f>
        <v>5152.7263250807009</v>
      </c>
      <c r="H23" s="136">
        <f>H11-H10-H20</f>
        <v>-2364.5636749193</v>
      </c>
      <c r="I23" s="4"/>
      <c r="J23" s="4"/>
      <c r="K23" s="4"/>
      <c r="L23" s="4"/>
      <c r="M23" s="4"/>
      <c r="N23" s="4"/>
      <c r="O23" s="4"/>
      <c r="P23" s="4"/>
      <c r="Q23" s="4"/>
      <c r="R23" s="4"/>
      <c r="S23" s="4"/>
      <c r="T23" s="4"/>
      <c r="U23" s="4"/>
      <c r="V23" s="4"/>
      <c r="W23" s="4"/>
      <c r="X23" s="47"/>
      <c r="Y23" s="47"/>
      <c r="Z23" s="47"/>
      <c r="AA23" s="47"/>
      <c r="AB23" s="31"/>
      <c r="AC23" s="31"/>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row>
    <row r="24" spans="1:251" ht="18.95" customHeight="1" x14ac:dyDescent="0.25">
      <c r="B24" s="137" t="s">
        <v>3137</v>
      </c>
      <c r="C24" s="137"/>
      <c r="D24" s="137"/>
      <c r="E24" s="136"/>
      <c r="F24" s="136"/>
      <c r="G24" s="136"/>
      <c r="H24" s="136"/>
    </row>
    <row r="25" spans="1:251" ht="39.75" customHeight="1" x14ac:dyDescent="0.25">
      <c r="B25" s="140" t="s">
        <v>3083</v>
      </c>
      <c r="C25" s="141"/>
      <c r="D25" s="142"/>
      <c r="E25" s="77">
        <f>IF(E23&lt;=3000,873+562+(E9+220),0)</f>
        <v>0</v>
      </c>
      <c r="F25" s="77">
        <f t="shared" ref="F25:G25" si="2">IF(F23&lt;=3000,873+562+(F9+220),0)</f>
        <v>0</v>
      </c>
      <c r="G25" s="77">
        <f t="shared" si="2"/>
        <v>0</v>
      </c>
      <c r="H25" s="77">
        <f>IF(H23&lt;=3000,873+562+(H9+220),0)</f>
        <v>2760</v>
      </c>
    </row>
    <row r="26" spans="1:251" ht="21.75" customHeight="1" x14ac:dyDescent="0.25">
      <c r="B26" s="143" t="s">
        <v>3084</v>
      </c>
      <c r="C26" s="144"/>
      <c r="D26" s="145"/>
      <c r="E26" s="77">
        <f>IF(E23+E25&lt;=2300,1438+49+330,0)</f>
        <v>0</v>
      </c>
      <c r="F26" s="77">
        <f>IF(F23+F25&lt;=2300,1438+49+330,0)</f>
        <v>0</v>
      </c>
      <c r="G26" s="77">
        <f>IF(G23+G25&lt;=2300,1438+49+330,0)</f>
        <v>0</v>
      </c>
      <c r="H26" s="77">
        <f>IF(H23+H25&lt;=2300,1438+49+330,0)</f>
        <v>1817</v>
      </c>
    </row>
    <row r="27" spans="1:251" ht="21.95" customHeight="1" x14ac:dyDescent="0.25">
      <c r="B27" s="68" t="s">
        <v>3085</v>
      </c>
      <c r="C27" s="69"/>
      <c r="D27" s="70"/>
      <c r="E27" s="136">
        <f>E23+E25+E26</f>
        <v>8541.7263250807009</v>
      </c>
      <c r="F27" s="136">
        <f>F23+F25+F26</f>
        <v>5152.7263250807009</v>
      </c>
      <c r="G27" s="136">
        <f>G23+G25+G26</f>
        <v>5152.7263250807009</v>
      </c>
      <c r="H27" s="136">
        <f>H23+H25+H26</f>
        <v>2212.4363250807</v>
      </c>
    </row>
    <row r="28" spans="1:251" ht="19.7" customHeight="1" x14ac:dyDescent="0.25">
      <c r="B28" s="137" t="s">
        <v>3138</v>
      </c>
      <c r="C28" s="137"/>
      <c r="D28" s="137"/>
      <c r="E28" s="136"/>
      <c r="F28" s="136"/>
      <c r="G28" s="136"/>
      <c r="H28" s="136"/>
      <c r="L28" s="3"/>
      <c r="M28" s="7"/>
      <c r="N28" s="7"/>
      <c r="O28" s="2"/>
    </row>
    <row r="29" spans="1:251" x14ac:dyDescent="0.25">
      <c r="L29" s="3"/>
      <c r="M29" s="7"/>
      <c r="N29" s="7"/>
      <c r="O29" s="2"/>
    </row>
    <row r="30" spans="1:251" x14ac:dyDescent="0.25">
      <c r="L30" s="3"/>
      <c r="M30" s="7"/>
      <c r="N30" s="7"/>
      <c r="O30" s="2"/>
    </row>
    <row r="31" spans="1:251" x14ac:dyDescent="0.25">
      <c r="L31" s="3"/>
      <c r="M31" s="7"/>
      <c r="N31" s="7"/>
      <c r="O31" s="2"/>
    </row>
    <row r="32" spans="1:251" x14ac:dyDescent="0.25">
      <c r="L32" s="3"/>
      <c r="M32" s="7"/>
      <c r="N32" s="7"/>
      <c r="O32" s="2"/>
    </row>
    <row r="33" spans="12:15" x14ac:dyDescent="0.25">
      <c r="L33" s="3"/>
      <c r="M33" s="7"/>
      <c r="N33" s="7"/>
      <c r="O33" s="2"/>
    </row>
    <row r="34" spans="12:15" x14ac:dyDescent="0.25">
      <c r="L34" s="3"/>
      <c r="M34" s="7"/>
      <c r="N34" s="7"/>
      <c r="O34" s="2"/>
    </row>
    <row r="35" spans="12:15" x14ac:dyDescent="0.25">
      <c r="L35" s="3"/>
      <c r="M35" s="7"/>
      <c r="N35" s="7"/>
      <c r="O35" s="2"/>
    </row>
    <row r="36" spans="12:15" x14ac:dyDescent="0.25">
      <c r="L36" s="3"/>
      <c r="M36" s="7"/>
      <c r="N36" s="7"/>
      <c r="O36" s="2"/>
    </row>
    <row r="37" spans="12:15" x14ac:dyDescent="0.25">
      <c r="L37" s="3"/>
      <c r="M37" s="7"/>
      <c r="N37" s="7"/>
      <c r="O37" s="2"/>
    </row>
  </sheetData>
  <mergeCells count="28">
    <mergeCell ref="H27:H28"/>
    <mergeCell ref="B28:D28"/>
    <mergeCell ref="B25:D25"/>
    <mergeCell ref="B26:D26"/>
    <mergeCell ref="E27:E28"/>
    <mergeCell ref="F27:F28"/>
    <mergeCell ref="G27:G28"/>
    <mergeCell ref="C16:D16"/>
    <mergeCell ref="C18:D18"/>
    <mergeCell ref="B22:H22"/>
    <mergeCell ref="E23:E24"/>
    <mergeCell ref="B24:D24"/>
    <mergeCell ref="G23:G24"/>
    <mergeCell ref="H23:H24"/>
    <mergeCell ref="F23:F24"/>
    <mergeCell ref="C17:D17"/>
    <mergeCell ref="C15:D15"/>
    <mergeCell ref="C7:D7"/>
    <mergeCell ref="C10:D10"/>
    <mergeCell ref="C12:H12"/>
    <mergeCell ref="C13:D13"/>
    <mergeCell ref="C14:D14"/>
    <mergeCell ref="C5:D5"/>
    <mergeCell ref="C6:H6"/>
    <mergeCell ref="B1:H1"/>
    <mergeCell ref="B2:H2"/>
    <mergeCell ref="B3:H3"/>
    <mergeCell ref="B4:H4"/>
  </mergeCells>
  <pageMargins left="0.7" right="0.7" top="0.75" bottom="0.75" header="0.3" footer="0.3"/>
  <pageSetup scale="41" orientation="landscape" horizontalDpi="300" verticalDpi="300" r:id="rId1"/>
  <headerFooter>
    <oddFooter>&amp;LERCOT PUBLIC&amp;C&amp;14&amp;P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8A79B-B4A6-4EAC-BFE7-E72362EE1E07}">
  <dimension ref="A1:IO37"/>
  <sheetViews>
    <sheetView topLeftCell="B1" zoomScale="55" zoomScaleNormal="55" zoomScalePageLayoutView="37" workbookViewId="0">
      <selection activeCell="C9" sqref="C9"/>
    </sheetView>
  </sheetViews>
  <sheetFormatPr defaultColWidth="9.140625" defaultRowHeight="15" x14ac:dyDescent="0.25"/>
  <cols>
    <col min="1" max="1" width="3.42578125" style="4" customWidth="1"/>
    <col min="2" max="2" width="7.140625" style="4" customWidth="1"/>
    <col min="3" max="3" width="65.85546875" style="4" customWidth="1"/>
    <col min="4" max="4" width="52.7109375" style="4" customWidth="1"/>
    <col min="5" max="7" width="45.5703125" style="3" customWidth="1"/>
    <col min="8" max="8" width="9.140625" style="4"/>
    <col min="9" max="9" width="9.140625" style="4" customWidth="1"/>
    <col min="10" max="27" width="13.7109375" style="4" customWidth="1"/>
    <col min="28" max="16384" width="9.140625" style="4"/>
  </cols>
  <sheetData>
    <row r="1" spans="1:249" s="34" customFormat="1" ht="23.45" customHeight="1" x14ac:dyDescent="0.35">
      <c r="B1" s="117" t="s">
        <v>1</v>
      </c>
      <c r="C1" s="117"/>
      <c r="D1" s="117"/>
      <c r="E1" s="117"/>
      <c r="F1" s="117"/>
      <c r="G1" s="117"/>
    </row>
    <row r="2" spans="1:249" s="34" customFormat="1" ht="23.45" customHeight="1" x14ac:dyDescent="0.35">
      <c r="B2" s="117" t="s">
        <v>2759</v>
      </c>
      <c r="C2" s="117"/>
      <c r="D2" s="117"/>
      <c r="E2" s="117"/>
      <c r="F2" s="117"/>
      <c r="G2" s="117"/>
    </row>
    <row r="3" spans="1:249" s="33" customFormat="1" ht="23.45" customHeight="1" x14ac:dyDescent="0.35">
      <c r="B3" s="130" t="s">
        <v>2986</v>
      </c>
      <c r="C3" s="130"/>
      <c r="D3" s="130"/>
      <c r="E3" s="130"/>
      <c r="F3" s="130"/>
      <c r="G3" s="130"/>
      <c r="H3" s="34"/>
      <c r="IH3" s="4"/>
      <c r="II3" s="4"/>
      <c r="IJ3" s="4"/>
      <c r="IK3" s="4"/>
      <c r="IL3" s="4"/>
      <c r="IM3" s="4"/>
      <c r="IN3" s="4"/>
      <c r="IO3" s="4"/>
    </row>
    <row r="4" spans="1:249" s="9" customFormat="1" ht="76.5" customHeight="1" thickBot="1" x14ac:dyDescent="0.3">
      <c r="A4" s="4"/>
      <c r="B4" s="131" t="s">
        <v>2472</v>
      </c>
      <c r="C4" s="132"/>
      <c r="D4" s="132"/>
      <c r="E4" s="132"/>
      <c r="F4" s="132"/>
      <c r="G4" s="132"/>
      <c r="H4" s="32"/>
      <c r="I4" s="4"/>
      <c r="J4" s="4"/>
      <c r="K4" s="4"/>
      <c r="L4" s="4"/>
      <c r="M4" s="4"/>
      <c r="N4" s="4"/>
      <c r="O4" s="4"/>
      <c r="P4" s="4"/>
      <c r="Q4" s="4"/>
      <c r="R4" s="31"/>
      <c r="S4" s="4"/>
      <c r="T4" s="4"/>
      <c r="U4" s="4"/>
      <c r="V4" s="4"/>
      <c r="W4" s="4"/>
      <c r="X4" s="31"/>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row>
    <row r="5" spans="1:249" s="9" customFormat="1" ht="66.75" customHeight="1" thickBot="1" x14ac:dyDescent="0.3">
      <c r="A5" s="4"/>
      <c r="B5" s="54"/>
      <c r="C5" s="126"/>
      <c r="D5" s="127"/>
      <c r="E5" s="71" t="s">
        <v>3074</v>
      </c>
      <c r="F5" s="71" t="s">
        <v>3075</v>
      </c>
      <c r="G5" s="71" t="s">
        <v>3076</v>
      </c>
      <c r="H5" s="32"/>
      <c r="I5" s="4"/>
      <c r="J5" s="4"/>
      <c r="K5" s="4"/>
      <c r="L5" s="4"/>
      <c r="M5" s="4"/>
      <c r="N5" s="4"/>
      <c r="O5" s="4"/>
      <c r="P5" s="4"/>
      <c r="Q5" s="4"/>
      <c r="R5" s="31"/>
      <c r="S5" s="4"/>
      <c r="T5" s="4"/>
      <c r="U5" s="4"/>
      <c r="V5" s="4"/>
      <c r="W5" s="4"/>
      <c r="X5" s="31"/>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row>
    <row r="6" spans="1:249" s="10" customFormat="1" ht="24" customHeight="1" x14ac:dyDescent="0.25">
      <c r="A6" s="50"/>
      <c r="B6" s="54"/>
      <c r="C6" s="146" t="s">
        <v>32</v>
      </c>
      <c r="D6" s="147"/>
      <c r="E6" s="147"/>
      <c r="F6" s="147"/>
      <c r="G6" s="147"/>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row>
    <row r="7" spans="1:249" s="10" customFormat="1" ht="22.5" customHeight="1" x14ac:dyDescent="0.25">
      <c r="A7" s="50"/>
      <c r="B7" s="54"/>
      <c r="C7" s="133" t="s">
        <v>2425</v>
      </c>
      <c r="D7" s="134"/>
      <c r="E7" s="64">
        <v>82739</v>
      </c>
      <c r="F7" s="64">
        <v>82739</v>
      </c>
      <c r="G7" s="64">
        <v>82739</v>
      </c>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row>
    <row r="8" spans="1:249" s="10" customFormat="1" ht="22.5" customHeight="1" x14ac:dyDescent="0.25">
      <c r="A8" s="50"/>
      <c r="B8" s="54"/>
      <c r="C8" s="65" t="s">
        <v>2426</v>
      </c>
      <c r="D8" s="66"/>
      <c r="E8" s="64">
        <v>-432</v>
      </c>
      <c r="F8" s="64">
        <v>-432</v>
      </c>
      <c r="G8" s="64">
        <v>-432</v>
      </c>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row>
    <row r="9" spans="1:249" s="10" customFormat="1" ht="22.5" customHeight="1" x14ac:dyDescent="0.25">
      <c r="A9" s="50"/>
      <c r="B9" s="54"/>
      <c r="C9" s="108" t="s">
        <v>3078</v>
      </c>
      <c r="D9" s="109"/>
      <c r="E9" s="64">
        <f>(837-220)+488</f>
        <v>1105</v>
      </c>
      <c r="F9" s="64">
        <f>(837-220)+488</f>
        <v>1105</v>
      </c>
      <c r="G9" s="64">
        <f>(837-220)+488</f>
        <v>1105</v>
      </c>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row>
    <row r="10" spans="1:249" s="10" customFormat="1" ht="22.5" customHeight="1" x14ac:dyDescent="0.25">
      <c r="A10" s="50"/>
      <c r="B10" s="54"/>
      <c r="C10" s="133" t="s">
        <v>3079</v>
      </c>
      <c r="D10" s="134"/>
      <c r="E10" s="64">
        <f>E7+E8+E9</f>
        <v>83412</v>
      </c>
      <c r="F10" s="64">
        <f t="shared" ref="F10:G10" si="0">F7+F8+F9</f>
        <v>83412</v>
      </c>
      <c r="G10" s="64">
        <f t="shared" si="0"/>
        <v>83412</v>
      </c>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row>
    <row r="11" spans="1:249" s="10" customFormat="1" ht="22.5" customHeight="1" x14ac:dyDescent="0.25">
      <c r="A11" s="50"/>
      <c r="B11" s="54"/>
      <c r="C11" s="108" t="s">
        <v>3080</v>
      </c>
      <c r="D11" s="72"/>
      <c r="E11" s="64">
        <f>'Forecasted Capacity'!F28</f>
        <v>96987.726325080701</v>
      </c>
      <c r="F11" s="64">
        <f>E11</f>
        <v>96987.726325080701</v>
      </c>
      <c r="G11" s="64">
        <f>F11</f>
        <v>96987.726325080701</v>
      </c>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row>
    <row r="12" spans="1:249" s="10" customFormat="1" ht="22.5" customHeight="1" x14ac:dyDescent="0.25">
      <c r="A12" s="50"/>
      <c r="B12" s="54"/>
      <c r="C12" s="148" t="s">
        <v>2427</v>
      </c>
      <c r="D12" s="148"/>
      <c r="E12" s="148"/>
      <c r="F12" s="148"/>
      <c r="G12" s="148"/>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row>
    <row r="13" spans="1:249" s="10" customFormat="1" ht="22.5" customHeight="1" x14ac:dyDescent="0.25">
      <c r="A13" s="50"/>
      <c r="B13" s="54"/>
      <c r="C13" s="133" t="s">
        <v>2732</v>
      </c>
      <c r="D13" s="134"/>
      <c r="E13" s="64">
        <f>87953-82739-532+432</f>
        <v>5114</v>
      </c>
      <c r="F13" s="64">
        <f>87953-82739-532+432</f>
        <v>5114</v>
      </c>
      <c r="G13" s="64">
        <f>86228-82739-532+432</f>
        <v>3389</v>
      </c>
      <c r="H13" s="4"/>
      <c r="I13" s="4"/>
      <c r="J13" s="47"/>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row>
    <row r="14" spans="1:249" s="9" customFormat="1" ht="22.5" customHeight="1" x14ac:dyDescent="0.25">
      <c r="A14" s="4"/>
      <c r="B14" s="54"/>
      <c r="C14" s="133" t="s">
        <v>2428</v>
      </c>
      <c r="D14" s="134"/>
      <c r="E14" s="64">
        <v>59</v>
      </c>
      <c r="F14" s="64">
        <v>59</v>
      </c>
      <c r="G14" s="64">
        <v>59</v>
      </c>
      <c r="H14" s="4"/>
      <c r="I14" s="4"/>
      <c r="J14" s="4"/>
      <c r="K14" s="4"/>
      <c r="L14" s="4"/>
      <c r="M14" s="4"/>
      <c r="N14" s="4"/>
      <c r="O14" s="4"/>
      <c r="P14" s="4"/>
      <c r="Q14" s="4"/>
      <c r="R14" s="4"/>
      <c r="S14" s="4"/>
      <c r="T14" s="4"/>
      <c r="U14" s="4"/>
      <c r="V14" s="47"/>
      <c r="W14" s="47"/>
      <c r="X14" s="47"/>
      <c r="Y14" s="47"/>
      <c r="Z14" s="31"/>
      <c r="AA14" s="31"/>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row>
    <row r="15" spans="1:249" s="9" customFormat="1" ht="22.5" customHeight="1" x14ac:dyDescent="0.25">
      <c r="A15" s="4"/>
      <c r="B15" s="83"/>
      <c r="C15" s="133" t="s">
        <v>2429</v>
      </c>
      <c r="D15" s="134"/>
      <c r="E15" s="64">
        <v>4975</v>
      </c>
      <c r="F15" s="64">
        <v>4975</v>
      </c>
      <c r="G15" s="64">
        <v>4975</v>
      </c>
      <c r="H15" s="4"/>
      <c r="I15" s="4"/>
      <c r="J15" s="4"/>
      <c r="K15" s="4"/>
      <c r="L15" s="4"/>
      <c r="M15" s="4"/>
      <c r="N15" s="4"/>
      <c r="O15" s="4"/>
      <c r="P15" s="4"/>
      <c r="Q15" s="4"/>
      <c r="R15" s="4"/>
      <c r="S15" s="4"/>
      <c r="T15" s="4"/>
      <c r="U15" s="4"/>
      <c r="V15" s="47"/>
      <c r="W15" s="47"/>
      <c r="X15" s="47"/>
      <c r="Y15" s="47"/>
      <c r="Z15" s="31"/>
      <c r="AA15" s="31"/>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row>
    <row r="16" spans="1:249" s="9" customFormat="1" ht="22.5" customHeight="1" x14ac:dyDescent="0.25">
      <c r="A16" s="4"/>
      <c r="B16" s="83"/>
      <c r="C16" s="133" t="s">
        <v>2880</v>
      </c>
      <c r="D16" s="134"/>
      <c r="E16" s="64">
        <v>0</v>
      </c>
      <c r="F16" s="64">
        <f>11148-F15</f>
        <v>6173</v>
      </c>
      <c r="G16" s="64">
        <f>11148-G15</f>
        <v>6173</v>
      </c>
      <c r="H16" s="4"/>
      <c r="I16" s="47"/>
      <c r="J16" s="4"/>
      <c r="K16" s="4"/>
      <c r="L16" s="4"/>
      <c r="M16" s="4"/>
      <c r="N16" s="4"/>
      <c r="O16" s="4"/>
      <c r="P16" s="4"/>
      <c r="Q16" s="4"/>
      <c r="R16" s="4"/>
      <c r="S16" s="4"/>
      <c r="T16" s="4"/>
      <c r="U16" s="4"/>
      <c r="V16" s="47"/>
      <c r="W16" s="47"/>
      <c r="X16" s="47"/>
      <c r="Y16" s="47"/>
      <c r="Z16" s="31"/>
      <c r="AA16" s="31"/>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row>
    <row r="17" spans="1:249" s="107" customFormat="1" ht="22.5" customHeight="1" x14ac:dyDescent="0.25">
      <c r="A17" s="104"/>
      <c r="B17" s="83"/>
      <c r="C17" s="133" t="s">
        <v>3090</v>
      </c>
      <c r="D17" s="134"/>
      <c r="E17" s="90">
        <v>0</v>
      </c>
      <c r="F17" s="90">
        <v>0</v>
      </c>
      <c r="G17" s="89">
        <f>('Forecasted Capacity'!$F$13+'Forecasted Capacity'!$F$14+'Forecasted Capacity'!$F15+'Forecasted Capacity'!$F22+'Forecasted Capacity'!$F$23+'Forecasted Capacity'!$F$24)-61</f>
        <v>10366.081999999999</v>
      </c>
      <c r="H17" s="104"/>
      <c r="I17" s="104"/>
      <c r="J17" s="105"/>
      <c r="K17" s="104"/>
      <c r="L17" s="104"/>
      <c r="M17" s="104"/>
      <c r="N17" s="104"/>
      <c r="O17" s="104"/>
      <c r="P17" s="104"/>
      <c r="Q17" s="104"/>
      <c r="R17" s="104"/>
      <c r="S17" s="104"/>
      <c r="T17" s="104"/>
      <c r="U17" s="104"/>
      <c r="V17" s="105"/>
      <c r="W17" s="105"/>
      <c r="X17" s="105"/>
      <c r="Y17" s="105"/>
      <c r="Z17" s="106"/>
      <c r="AA17" s="106"/>
      <c r="AB17" s="104"/>
      <c r="AC17" s="104"/>
      <c r="AD17" s="104"/>
      <c r="AE17" s="104"/>
      <c r="AF17" s="104"/>
      <c r="AG17" s="104"/>
      <c r="AH17" s="104"/>
      <c r="AI17" s="104"/>
      <c r="AJ17" s="104"/>
      <c r="AK17" s="104"/>
      <c r="AL17" s="104"/>
      <c r="AM17" s="104"/>
      <c r="AN17" s="104"/>
      <c r="AO17" s="104"/>
      <c r="AP17" s="104"/>
      <c r="AQ17" s="104"/>
      <c r="AR17" s="104"/>
      <c r="AS17" s="104"/>
      <c r="AT17" s="104"/>
      <c r="AU17" s="104"/>
      <c r="AV17" s="104"/>
      <c r="AW17" s="104"/>
      <c r="AX17" s="104"/>
      <c r="AY17" s="104"/>
      <c r="AZ17" s="104"/>
      <c r="BA17" s="104"/>
      <c r="BB17" s="104"/>
      <c r="BC17" s="104"/>
      <c r="BD17" s="104"/>
      <c r="BE17" s="104"/>
      <c r="BF17" s="104"/>
      <c r="BG17" s="104"/>
      <c r="BH17" s="104"/>
      <c r="BI17" s="104"/>
      <c r="BJ17" s="104"/>
      <c r="BK17" s="104"/>
      <c r="BL17" s="104"/>
      <c r="BM17" s="104"/>
      <c r="BN17" s="104"/>
      <c r="BO17" s="104"/>
      <c r="BP17" s="104"/>
      <c r="BQ17" s="104"/>
      <c r="BR17" s="104"/>
      <c r="BS17" s="104"/>
      <c r="BT17" s="104"/>
      <c r="BU17" s="104"/>
      <c r="BV17" s="104"/>
      <c r="BW17" s="104"/>
      <c r="BX17" s="104"/>
      <c r="BY17" s="104"/>
      <c r="BZ17" s="104"/>
      <c r="CA17" s="104"/>
      <c r="CB17" s="104"/>
      <c r="CC17" s="104"/>
      <c r="CD17" s="104"/>
      <c r="CE17" s="104"/>
      <c r="CF17" s="104"/>
      <c r="CG17" s="104"/>
      <c r="CH17" s="104"/>
      <c r="CI17" s="104"/>
      <c r="CJ17" s="104"/>
      <c r="CK17" s="104"/>
      <c r="CL17" s="104"/>
      <c r="CM17" s="104"/>
      <c r="CN17" s="104"/>
      <c r="CO17" s="104"/>
      <c r="CP17" s="104"/>
      <c r="CQ17" s="104"/>
      <c r="CR17" s="104"/>
      <c r="CS17" s="104"/>
      <c r="CT17" s="104"/>
      <c r="CU17" s="104"/>
      <c r="CV17" s="104"/>
      <c r="CW17" s="104"/>
      <c r="CX17" s="104"/>
      <c r="CY17" s="104"/>
      <c r="CZ17" s="104"/>
      <c r="DA17" s="104"/>
      <c r="DB17" s="104"/>
      <c r="DC17" s="104"/>
      <c r="DD17" s="104"/>
      <c r="DE17" s="104"/>
      <c r="DF17" s="104"/>
      <c r="DG17" s="104"/>
      <c r="DH17" s="104"/>
      <c r="DI17" s="104"/>
      <c r="DJ17" s="104"/>
      <c r="DK17" s="104"/>
      <c r="DL17" s="104"/>
      <c r="DM17" s="104"/>
      <c r="DN17" s="104"/>
      <c r="DO17" s="104"/>
      <c r="DP17" s="104"/>
      <c r="DQ17" s="104"/>
      <c r="DR17" s="104"/>
      <c r="DS17" s="104"/>
      <c r="DT17" s="104"/>
      <c r="DU17" s="104"/>
      <c r="DV17" s="104"/>
      <c r="DW17" s="104"/>
      <c r="DX17" s="104"/>
      <c r="DY17" s="104"/>
      <c r="DZ17" s="104"/>
      <c r="EA17" s="104"/>
      <c r="EB17" s="104"/>
      <c r="EC17" s="104"/>
      <c r="ED17" s="104"/>
      <c r="EE17" s="104"/>
      <c r="EF17" s="104"/>
      <c r="EG17" s="104"/>
      <c r="EH17" s="104"/>
      <c r="EI17" s="104"/>
      <c r="EJ17" s="104"/>
      <c r="EK17" s="104"/>
      <c r="EL17" s="104"/>
      <c r="EM17" s="104"/>
      <c r="EN17" s="104"/>
      <c r="EO17" s="104"/>
      <c r="EP17" s="104"/>
      <c r="EQ17" s="104"/>
      <c r="ER17" s="104"/>
      <c r="ES17" s="104"/>
      <c r="ET17" s="104"/>
      <c r="EU17" s="104"/>
      <c r="EV17" s="104"/>
      <c r="EW17" s="104"/>
      <c r="EX17" s="104"/>
      <c r="EY17" s="104"/>
      <c r="EZ17" s="104"/>
      <c r="FA17" s="104"/>
      <c r="FB17" s="104"/>
      <c r="FC17" s="104"/>
      <c r="FD17" s="104"/>
      <c r="FE17" s="104"/>
      <c r="FF17" s="104"/>
      <c r="FG17" s="104"/>
      <c r="FH17" s="104"/>
      <c r="FI17" s="104"/>
      <c r="FJ17" s="104"/>
      <c r="FK17" s="104"/>
      <c r="FL17" s="104"/>
      <c r="FM17" s="104"/>
      <c r="FN17" s="104"/>
      <c r="FO17" s="104"/>
      <c r="FP17" s="104"/>
      <c r="FQ17" s="104"/>
      <c r="FR17" s="104"/>
      <c r="FS17" s="104"/>
      <c r="FT17" s="104"/>
      <c r="FU17" s="104"/>
      <c r="FV17" s="104"/>
      <c r="FW17" s="104"/>
      <c r="FX17" s="104"/>
      <c r="FY17" s="104"/>
      <c r="FZ17" s="104"/>
      <c r="GA17" s="104"/>
      <c r="GB17" s="104"/>
      <c r="GC17" s="104"/>
      <c r="GD17" s="104"/>
      <c r="GE17" s="104"/>
      <c r="GF17" s="104"/>
      <c r="GG17" s="104"/>
      <c r="GH17" s="104"/>
      <c r="GI17" s="104"/>
      <c r="GJ17" s="104"/>
      <c r="GK17" s="104"/>
      <c r="GL17" s="104"/>
      <c r="GM17" s="104"/>
      <c r="GN17" s="104"/>
      <c r="GO17" s="104"/>
      <c r="GP17" s="104"/>
      <c r="GQ17" s="104"/>
      <c r="GR17" s="104"/>
      <c r="GS17" s="104"/>
      <c r="GT17" s="104"/>
      <c r="GU17" s="104"/>
      <c r="GV17" s="104"/>
      <c r="GW17" s="104"/>
      <c r="GX17" s="104"/>
      <c r="GY17" s="104"/>
      <c r="GZ17" s="104"/>
      <c r="HA17" s="104"/>
      <c r="HB17" s="104"/>
      <c r="HC17" s="104"/>
      <c r="HD17" s="104"/>
      <c r="HE17" s="104"/>
      <c r="HF17" s="104"/>
      <c r="HG17" s="104"/>
      <c r="HH17" s="104"/>
      <c r="HI17" s="104"/>
      <c r="HJ17" s="104"/>
      <c r="HK17" s="104"/>
      <c r="HL17" s="104"/>
      <c r="HM17" s="104"/>
      <c r="HN17" s="104"/>
      <c r="HO17" s="104"/>
      <c r="HP17" s="104"/>
      <c r="HQ17" s="104"/>
      <c r="HR17" s="104"/>
      <c r="HS17" s="104"/>
      <c r="HT17" s="104"/>
      <c r="HU17" s="104"/>
      <c r="HV17" s="104"/>
      <c r="HW17" s="104"/>
      <c r="HX17" s="104"/>
      <c r="HY17" s="104"/>
      <c r="HZ17" s="104"/>
      <c r="IA17" s="104"/>
      <c r="IB17" s="104"/>
      <c r="IC17" s="104"/>
      <c r="ID17" s="104"/>
      <c r="IE17" s="104"/>
      <c r="IF17" s="104"/>
      <c r="IG17" s="104"/>
      <c r="IH17" s="104"/>
      <c r="II17" s="104"/>
      <c r="IJ17" s="104"/>
      <c r="IK17" s="104"/>
      <c r="IL17" s="104"/>
      <c r="IM17" s="104"/>
      <c r="IN17" s="104"/>
      <c r="IO17" s="104"/>
    </row>
    <row r="18" spans="1:249" ht="18" x14ac:dyDescent="0.25">
      <c r="B18" s="83"/>
      <c r="C18" s="83"/>
      <c r="D18" s="83"/>
      <c r="E18" s="49"/>
      <c r="F18" s="49"/>
      <c r="G18" s="49"/>
    </row>
    <row r="19" spans="1:249" s="9" customFormat="1" ht="22.5" customHeight="1" x14ac:dyDescent="0.25">
      <c r="A19" s="4"/>
      <c r="B19" s="48" t="s">
        <v>3081</v>
      </c>
      <c r="C19" s="83"/>
      <c r="D19" s="83"/>
      <c r="E19" s="64">
        <f>SUM(E13:E17)</f>
        <v>10148</v>
      </c>
      <c r="F19" s="64">
        <f>SUM(F13:F17)</f>
        <v>16321</v>
      </c>
      <c r="G19" s="64">
        <f>SUM(G13:G17)</f>
        <v>24962.081999999999</v>
      </c>
      <c r="H19" s="4"/>
      <c r="I19" s="4"/>
      <c r="J19" s="4"/>
      <c r="K19" s="4"/>
      <c r="L19" s="4"/>
      <c r="M19" s="4"/>
      <c r="N19" s="4"/>
      <c r="O19" s="4"/>
      <c r="P19" s="4"/>
      <c r="Q19" s="4"/>
      <c r="R19" s="4"/>
      <c r="S19" s="4"/>
      <c r="T19" s="4"/>
      <c r="U19" s="4"/>
      <c r="V19" s="47"/>
      <c r="W19" s="47"/>
      <c r="X19" s="47"/>
      <c r="Y19" s="47"/>
      <c r="Z19" s="31"/>
      <c r="AA19" s="31"/>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row>
    <row r="20" spans="1:249" s="9" customFormat="1" ht="28.15" customHeight="1" x14ac:dyDescent="0.25">
      <c r="A20" s="4"/>
      <c r="B20" s="48"/>
      <c r="C20" s="48"/>
      <c r="D20" s="48"/>
      <c r="E20" s="49"/>
      <c r="F20" s="49"/>
      <c r="G20" s="49"/>
      <c r="H20" s="4"/>
      <c r="I20" s="4"/>
      <c r="J20" s="4"/>
      <c r="K20" s="4"/>
      <c r="L20" s="4"/>
      <c r="M20" s="4"/>
      <c r="N20" s="4"/>
      <c r="O20" s="4"/>
      <c r="P20" s="4"/>
      <c r="Q20" s="4"/>
      <c r="R20" s="4"/>
      <c r="S20" s="4"/>
      <c r="T20" s="4"/>
      <c r="U20" s="4"/>
      <c r="V20" s="47"/>
      <c r="W20" s="47"/>
      <c r="X20" s="47"/>
      <c r="Y20" s="47"/>
      <c r="Z20" s="31"/>
      <c r="AA20" s="31"/>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row>
    <row r="21" spans="1:249" s="9" customFormat="1" ht="41.45" customHeight="1" x14ac:dyDescent="0.25">
      <c r="A21" s="4"/>
      <c r="B21" s="149" t="s">
        <v>31</v>
      </c>
      <c r="C21" s="149"/>
      <c r="D21" s="149"/>
      <c r="E21" s="149"/>
      <c r="F21" s="149"/>
      <c r="G21" s="149"/>
      <c r="H21" s="4"/>
      <c r="I21" s="4"/>
      <c r="J21" s="4"/>
      <c r="K21" s="4"/>
      <c r="L21" s="4"/>
      <c r="M21" s="4"/>
      <c r="N21" s="4"/>
      <c r="O21" s="4"/>
      <c r="P21" s="4"/>
      <c r="Q21" s="4"/>
      <c r="R21" s="4"/>
      <c r="S21" s="4"/>
      <c r="T21" s="4"/>
      <c r="U21" s="4"/>
      <c r="V21" s="47"/>
      <c r="W21" s="47"/>
      <c r="X21" s="47"/>
      <c r="Y21" s="47"/>
      <c r="Z21" s="31"/>
      <c r="AA21" s="31"/>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row>
    <row r="22" spans="1:249" s="9" customFormat="1" ht="29.25" customHeight="1" x14ac:dyDescent="0.25">
      <c r="A22" s="4"/>
      <c r="B22" s="67" t="s">
        <v>3082</v>
      </c>
      <c r="C22" s="67"/>
      <c r="D22" s="67"/>
      <c r="E22" s="136">
        <f>E11-E10-E19</f>
        <v>3427.7263250807009</v>
      </c>
      <c r="F22" s="136">
        <f>F11-F10-F19</f>
        <v>-2745.2736749192991</v>
      </c>
      <c r="G22" s="136">
        <f>G11-G10-G19</f>
        <v>-11386.355674919298</v>
      </c>
      <c r="H22" s="4"/>
      <c r="I22" s="4"/>
      <c r="J22" s="4"/>
      <c r="K22" s="4"/>
      <c r="L22" s="4"/>
      <c r="M22" s="4"/>
      <c r="N22" s="4"/>
      <c r="O22" s="4"/>
      <c r="P22" s="4"/>
      <c r="Q22" s="4"/>
      <c r="R22" s="4"/>
      <c r="S22" s="4"/>
      <c r="T22" s="4"/>
      <c r="U22" s="4"/>
      <c r="V22" s="47"/>
      <c r="W22" s="47"/>
      <c r="X22" s="47"/>
      <c r="Y22" s="47"/>
      <c r="Z22" s="31"/>
      <c r="AA22" s="31"/>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row>
    <row r="23" spans="1:249" ht="18.95" customHeight="1" x14ac:dyDescent="0.25">
      <c r="B23" s="137" t="s">
        <v>3137</v>
      </c>
      <c r="C23" s="137"/>
      <c r="D23" s="137"/>
      <c r="E23" s="136"/>
      <c r="F23" s="136"/>
      <c r="G23" s="136"/>
    </row>
    <row r="24" spans="1:249" ht="38.25" customHeight="1" x14ac:dyDescent="0.25">
      <c r="B24" s="150" t="s">
        <v>3083</v>
      </c>
      <c r="C24" s="150"/>
      <c r="D24" s="150"/>
      <c r="E24" s="77">
        <f>IF(E22&lt;=3000,873+562+(E9+220),0)</f>
        <v>0</v>
      </c>
      <c r="F24" s="77">
        <f>IF(F22&lt;=3000,873+562+(F9+220),0)</f>
        <v>2760</v>
      </c>
      <c r="G24" s="77">
        <f>IF(G22&lt;=3000,873+562+(G9+220),0)</f>
        <v>2760</v>
      </c>
    </row>
    <row r="25" spans="1:249" ht="24.75" customHeight="1" x14ac:dyDescent="0.25">
      <c r="B25" s="151" t="s">
        <v>3084</v>
      </c>
      <c r="C25" s="152"/>
      <c r="D25" s="153"/>
      <c r="E25" s="77">
        <f>IF(E22+E24&lt;=2300,1438+49+330,0)</f>
        <v>0</v>
      </c>
      <c r="F25" s="77">
        <f>IF(F22+F24&lt;=2300,1438+49+330,0)</f>
        <v>1817</v>
      </c>
      <c r="G25" s="77">
        <f>IF(G22+G24&lt;=2300,1438+49+330,0)</f>
        <v>1817</v>
      </c>
      <c r="J25" s="3"/>
      <c r="K25" s="7"/>
      <c r="L25" s="7"/>
      <c r="M25" s="2"/>
    </row>
    <row r="26" spans="1:249" ht="18" x14ac:dyDescent="0.25">
      <c r="B26" s="68" t="s">
        <v>3085</v>
      </c>
      <c r="C26" s="69"/>
      <c r="D26" s="70"/>
      <c r="E26" s="136">
        <f>E22+E24+E25</f>
        <v>3427.7263250807009</v>
      </c>
      <c r="F26" s="136">
        <f>F22+F24+F25</f>
        <v>1831.7263250807009</v>
      </c>
      <c r="G26" s="136">
        <f>G22+G24+G25</f>
        <v>-6809.3556749192976</v>
      </c>
      <c r="J26" s="3"/>
      <c r="K26" s="7"/>
      <c r="L26" s="7"/>
      <c r="M26" s="2"/>
    </row>
    <row r="27" spans="1:249" ht="18" x14ac:dyDescent="0.25">
      <c r="B27" s="137" t="s">
        <v>3138</v>
      </c>
      <c r="C27" s="137"/>
      <c r="D27" s="137"/>
      <c r="E27" s="136"/>
      <c r="F27" s="136"/>
      <c r="G27" s="136"/>
      <c r="J27" s="3"/>
      <c r="K27" s="7"/>
      <c r="L27" s="7"/>
      <c r="M27" s="2"/>
    </row>
    <row r="28" spans="1:249" x14ac:dyDescent="0.25">
      <c r="J28" s="3"/>
      <c r="K28" s="7"/>
      <c r="L28" s="7"/>
      <c r="M28" s="2"/>
    </row>
    <row r="29" spans="1:249" x14ac:dyDescent="0.25">
      <c r="J29" s="3"/>
      <c r="K29" s="7"/>
      <c r="L29" s="7"/>
      <c r="M29" s="2"/>
    </row>
    <row r="30" spans="1:249" x14ac:dyDescent="0.25">
      <c r="J30" s="3"/>
      <c r="K30" s="7"/>
      <c r="L30" s="7"/>
      <c r="M30" s="2"/>
    </row>
    <row r="31" spans="1:249" x14ac:dyDescent="0.25">
      <c r="F31" s="112"/>
      <c r="J31" s="3"/>
      <c r="K31" s="7"/>
      <c r="L31" s="7"/>
      <c r="M31" s="2"/>
    </row>
    <row r="32" spans="1:249" x14ac:dyDescent="0.25">
      <c r="J32" s="3"/>
      <c r="K32" s="7"/>
      <c r="L32" s="7"/>
      <c r="M32" s="2"/>
    </row>
    <row r="33" spans="10:13" x14ac:dyDescent="0.25">
      <c r="J33" s="3"/>
      <c r="K33" s="7"/>
      <c r="L33" s="7"/>
      <c r="M33" s="2"/>
    </row>
    <row r="34" spans="10:13" x14ac:dyDescent="0.25">
      <c r="J34" s="3"/>
      <c r="K34" s="7"/>
      <c r="L34" s="7"/>
      <c r="M34" s="2"/>
    </row>
    <row r="35" spans="10:13" x14ac:dyDescent="0.25">
      <c r="J35" s="3"/>
      <c r="K35" s="7"/>
      <c r="L35" s="7"/>
      <c r="M35" s="2"/>
    </row>
    <row r="36" spans="10:13" x14ac:dyDescent="0.25">
      <c r="J36" s="3"/>
      <c r="K36" s="7"/>
      <c r="L36" s="7"/>
      <c r="M36" s="2"/>
    </row>
    <row r="37" spans="10:13" x14ac:dyDescent="0.25">
      <c r="J37" s="3"/>
      <c r="K37" s="7"/>
      <c r="L37" s="7"/>
      <c r="M37" s="2"/>
    </row>
  </sheetData>
  <mergeCells count="25">
    <mergeCell ref="B21:G21"/>
    <mergeCell ref="B1:G1"/>
    <mergeCell ref="B2:G2"/>
    <mergeCell ref="B3:G3"/>
    <mergeCell ref="G26:G27"/>
    <mergeCell ref="E22:E23"/>
    <mergeCell ref="F22:F23"/>
    <mergeCell ref="G22:G23"/>
    <mergeCell ref="B23:D23"/>
    <mergeCell ref="B27:D27"/>
    <mergeCell ref="B24:D24"/>
    <mergeCell ref="B25:D25"/>
    <mergeCell ref="E26:E27"/>
    <mergeCell ref="F26:F27"/>
    <mergeCell ref="C16:D16"/>
    <mergeCell ref="C17:D17"/>
    <mergeCell ref="B4:G4"/>
    <mergeCell ref="C5:D5"/>
    <mergeCell ref="C6:G6"/>
    <mergeCell ref="C14:D14"/>
    <mergeCell ref="C15:D15"/>
    <mergeCell ref="C13:D13"/>
    <mergeCell ref="C12:G12"/>
    <mergeCell ref="C7:D7"/>
    <mergeCell ref="C10:D10"/>
  </mergeCells>
  <pageMargins left="0.7" right="0.7" top="0.75" bottom="0.75" header="0.3" footer="0.3"/>
  <pageSetup scale="45" orientation="landscape" horizontalDpi="300" verticalDpi="300" r:id="rId1"/>
  <headerFooter>
    <oddFooter>&amp;LERCOT PUBLIC&amp;C&amp;14&amp;P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L1442"/>
  <sheetViews>
    <sheetView zoomScale="85" zoomScaleNormal="85" workbookViewId="0">
      <pane ySplit="2" topLeftCell="A440" activePane="bottomLeft" state="frozen"/>
      <selection pane="bottomLeft" activeCell="J475" sqref="J475"/>
    </sheetView>
  </sheetViews>
  <sheetFormatPr defaultColWidth="15.7109375" defaultRowHeight="15" x14ac:dyDescent="0.25"/>
  <cols>
    <col min="1" max="1" width="6.140625" style="16" bestFit="1" customWidth="1"/>
    <col min="2" max="2" width="69.140625" style="4" customWidth="1"/>
    <col min="3" max="3" width="22.85546875" style="19" customWidth="1"/>
    <col min="4" max="4" width="22.42578125" style="19" customWidth="1"/>
    <col min="5" max="5" width="18.42578125" style="19" bestFit="1" customWidth="1"/>
    <col min="6" max="6" width="11.140625" style="19" customWidth="1"/>
    <col min="7" max="7" width="14.5703125" style="19" customWidth="1"/>
    <col min="8" max="8" width="12.85546875" style="20" customWidth="1"/>
    <col min="9" max="9" width="17" style="20" customWidth="1"/>
    <col min="10" max="10" width="15" style="20" customWidth="1"/>
    <col min="11" max="11" width="21.85546875" style="80" customWidth="1"/>
    <col min="12" max="16384" width="15.7109375" style="16"/>
  </cols>
  <sheetData>
    <row r="1" spans="1:12" s="17" customFormat="1" ht="26.45" customHeight="1" x14ac:dyDescent="0.4">
      <c r="A1" s="21"/>
      <c r="B1" s="81" t="s">
        <v>2763</v>
      </c>
      <c r="C1" s="21"/>
      <c r="D1" s="21"/>
      <c r="E1" s="82"/>
      <c r="F1" s="82"/>
      <c r="G1" s="82"/>
      <c r="H1" s="82"/>
      <c r="I1" s="82"/>
      <c r="J1" s="82"/>
      <c r="K1" s="79"/>
    </row>
    <row r="2" spans="1:12" s="43" customFormat="1" ht="60" customHeight="1" x14ac:dyDescent="0.25">
      <c r="A2" s="39"/>
      <c r="B2" s="40" t="s">
        <v>8</v>
      </c>
      <c r="C2" s="41" t="s">
        <v>14</v>
      </c>
      <c r="D2" s="42" t="s">
        <v>9</v>
      </c>
      <c r="E2" s="40" t="s">
        <v>10</v>
      </c>
      <c r="F2" s="42" t="s">
        <v>11</v>
      </c>
      <c r="G2" s="42" t="s">
        <v>12</v>
      </c>
      <c r="H2" s="100" t="s">
        <v>2865</v>
      </c>
      <c r="I2" s="100" t="s">
        <v>2864</v>
      </c>
      <c r="J2" s="51" t="s">
        <v>2764</v>
      </c>
      <c r="K2" s="51" t="s">
        <v>2609</v>
      </c>
    </row>
    <row r="3" spans="1:12" ht="15" customHeight="1" x14ac:dyDescent="0.2">
      <c r="A3" s="18"/>
      <c r="B3" s="24" t="s">
        <v>35</v>
      </c>
      <c r="C3" s="24"/>
      <c r="D3" s="24"/>
      <c r="E3" s="24"/>
      <c r="F3" s="24"/>
      <c r="G3" s="24"/>
      <c r="H3" s="25"/>
      <c r="I3" s="52"/>
      <c r="J3" s="52"/>
      <c r="K3" s="101"/>
      <c r="L3" s="52"/>
    </row>
    <row r="4" spans="1:12" ht="15" customHeight="1" x14ac:dyDescent="0.2">
      <c r="A4" s="16">
        <v>4</v>
      </c>
      <c r="B4" s="19" t="s">
        <v>36</v>
      </c>
      <c r="D4" s="19" t="s">
        <v>37</v>
      </c>
      <c r="E4" s="19" t="s">
        <v>38</v>
      </c>
      <c r="F4" s="19" t="s">
        <v>39</v>
      </c>
      <c r="G4" s="19" t="s">
        <v>40</v>
      </c>
      <c r="H4" s="20">
        <v>1990</v>
      </c>
      <c r="I4" s="86">
        <v>1269</v>
      </c>
      <c r="J4" s="53">
        <v>1205</v>
      </c>
      <c r="K4" s="102"/>
      <c r="L4" s="53"/>
    </row>
    <row r="5" spans="1:12" ht="15" customHeight="1" x14ac:dyDescent="0.2">
      <c r="A5" s="16">
        <f>A4+1</f>
        <v>5</v>
      </c>
      <c r="B5" s="19" t="s">
        <v>41</v>
      </c>
      <c r="D5" s="19" t="s">
        <v>42</v>
      </c>
      <c r="E5" s="19" t="s">
        <v>38</v>
      </c>
      <c r="F5" s="19" t="s">
        <v>39</v>
      </c>
      <c r="G5" s="19" t="s">
        <v>40</v>
      </c>
      <c r="H5" s="20">
        <v>1993</v>
      </c>
      <c r="I5" s="86">
        <v>1269</v>
      </c>
      <c r="J5" s="53">
        <v>1195</v>
      </c>
      <c r="K5" s="102"/>
      <c r="L5" s="53"/>
    </row>
    <row r="6" spans="1:12" ht="15" customHeight="1" x14ac:dyDescent="0.2">
      <c r="A6" s="16">
        <f t="shared" ref="A6:A69" si="0">A5+1</f>
        <v>6</v>
      </c>
      <c r="B6" s="19" t="s">
        <v>43</v>
      </c>
      <c r="D6" s="19" t="s">
        <v>44</v>
      </c>
      <c r="E6" s="19" t="s">
        <v>45</v>
      </c>
      <c r="F6" s="19" t="s">
        <v>39</v>
      </c>
      <c r="G6" s="19" t="s">
        <v>46</v>
      </c>
      <c r="H6" s="20">
        <v>1988</v>
      </c>
      <c r="I6" s="86">
        <v>1365</v>
      </c>
      <c r="J6" s="53">
        <v>1293.2</v>
      </c>
      <c r="K6" s="102"/>
      <c r="L6" s="53"/>
    </row>
    <row r="7" spans="1:12" ht="15" customHeight="1" x14ac:dyDescent="0.2">
      <c r="A7" s="16">
        <f t="shared" si="0"/>
        <v>7</v>
      </c>
      <c r="B7" s="19" t="s">
        <v>47</v>
      </c>
      <c r="D7" s="19" t="s">
        <v>48</v>
      </c>
      <c r="E7" s="19" t="s">
        <v>45</v>
      </c>
      <c r="F7" s="19" t="s">
        <v>39</v>
      </c>
      <c r="G7" s="19" t="s">
        <v>46</v>
      </c>
      <c r="H7" s="20">
        <v>1989</v>
      </c>
      <c r="I7" s="86">
        <v>1365</v>
      </c>
      <c r="J7" s="53">
        <v>1280</v>
      </c>
      <c r="K7" s="102"/>
      <c r="L7" s="53"/>
    </row>
    <row r="8" spans="1:12" ht="15" customHeight="1" x14ac:dyDescent="0.2">
      <c r="A8" s="16">
        <f t="shared" si="0"/>
        <v>8</v>
      </c>
      <c r="B8" s="19" t="s">
        <v>49</v>
      </c>
      <c r="D8" s="19" t="s">
        <v>50</v>
      </c>
      <c r="E8" s="19" t="s">
        <v>51</v>
      </c>
      <c r="F8" s="19" t="s">
        <v>52</v>
      </c>
      <c r="G8" s="19" t="s">
        <v>53</v>
      </c>
      <c r="H8" s="20">
        <v>1980</v>
      </c>
      <c r="I8" s="86">
        <v>650</v>
      </c>
      <c r="J8" s="53">
        <v>655</v>
      </c>
      <c r="K8" s="102"/>
      <c r="L8" s="53"/>
    </row>
    <row r="9" spans="1:12" ht="15" customHeight="1" x14ac:dyDescent="0.2">
      <c r="A9" s="16">
        <f t="shared" si="0"/>
        <v>9</v>
      </c>
      <c r="B9" s="19" t="s">
        <v>54</v>
      </c>
      <c r="D9" s="19" t="s">
        <v>55</v>
      </c>
      <c r="E9" s="19" t="s">
        <v>56</v>
      </c>
      <c r="F9" s="19" t="s">
        <v>52</v>
      </c>
      <c r="G9" s="19" t="s">
        <v>53</v>
      </c>
      <c r="H9" s="20">
        <v>1979</v>
      </c>
      <c r="I9" s="86">
        <v>615</v>
      </c>
      <c r="J9" s="53">
        <v>604</v>
      </c>
      <c r="K9" s="102"/>
      <c r="L9" s="53"/>
    </row>
    <row r="10" spans="1:12" ht="15" customHeight="1" x14ac:dyDescent="0.2">
      <c r="A10" s="16">
        <f t="shared" si="0"/>
        <v>10</v>
      </c>
      <c r="B10" s="19" t="s">
        <v>57</v>
      </c>
      <c r="D10" s="19" t="s">
        <v>58</v>
      </c>
      <c r="E10" s="19" t="s">
        <v>56</v>
      </c>
      <c r="F10" s="19" t="s">
        <v>52</v>
      </c>
      <c r="G10" s="19" t="s">
        <v>53</v>
      </c>
      <c r="H10" s="20">
        <v>1980</v>
      </c>
      <c r="I10" s="86">
        <v>615</v>
      </c>
      <c r="J10" s="53">
        <v>599</v>
      </c>
      <c r="K10" s="102"/>
      <c r="L10" s="53"/>
    </row>
    <row r="11" spans="1:12" ht="15" customHeight="1" x14ac:dyDescent="0.2">
      <c r="A11" s="16">
        <f t="shared" si="0"/>
        <v>11</v>
      </c>
      <c r="B11" s="19" t="s">
        <v>57</v>
      </c>
      <c r="D11" s="19" t="s">
        <v>59</v>
      </c>
      <c r="E11" s="19" t="s">
        <v>56</v>
      </c>
      <c r="F11" s="19" t="s">
        <v>52</v>
      </c>
      <c r="G11" s="19" t="s">
        <v>53</v>
      </c>
      <c r="H11" s="20">
        <v>1988</v>
      </c>
      <c r="I11" s="86">
        <v>460</v>
      </c>
      <c r="J11" s="53">
        <v>437</v>
      </c>
      <c r="K11" s="102"/>
      <c r="L11" s="53"/>
    </row>
    <row r="12" spans="1:12" ht="15" customHeight="1" x14ac:dyDescent="0.2">
      <c r="A12" s="16">
        <f t="shared" si="0"/>
        <v>12</v>
      </c>
      <c r="B12" s="19" t="s">
        <v>60</v>
      </c>
      <c r="D12" s="19" t="s">
        <v>61</v>
      </c>
      <c r="E12" s="19" t="s">
        <v>62</v>
      </c>
      <c r="F12" s="19" t="s">
        <v>52</v>
      </c>
      <c r="G12" s="19" t="s">
        <v>53</v>
      </c>
      <c r="H12" s="20">
        <v>1992</v>
      </c>
      <c r="I12" s="86">
        <v>555</v>
      </c>
      <c r="J12" s="53">
        <v>560</v>
      </c>
      <c r="K12" s="102"/>
      <c r="L12" s="53"/>
    </row>
    <row r="13" spans="1:12" ht="15" customHeight="1" x14ac:dyDescent="0.2">
      <c r="A13" s="16">
        <f t="shared" si="0"/>
        <v>13</v>
      </c>
      <c r="B13" s="19" t="s">
        <v>63</v>
      </c>
      <c r="D13" s="19" t="s">
        <v>64</v>
      </c>
      <c r="E13" s="19" t="s">
        <v>62</v>
      </c>
      <c r="F13" s="19" t="s">
        <v>52</v>
      </c>
      <c r="G13" s="19" t="s">
        <v>53</v>
      </c>
      <c r="H13" s="20">
        <v>2010</v>
      </c>
      <c r="I13" s="86">
        <v>922</v>
      </c>
      <c r="J13" s="53">
        <v>785</v>
      </c>
      <c r="K13" s="102"/>
      <c r="L13" s="53"/>
    </row>
    <row r="14" spans="1:12" ht="15" customHeight="1" x14ac:dyDescent="0.2">
      <c r="A14" s="16">
        <f t="shared" si="0"/>
        <v>14</v>
      </c>
      <c r="B14" s="19" t="s">
        <v>65</v>
      </c>
      <c r="D14" s="19" t="s">
        <v>66</v>
      </c>
      <c r="E14" s="19" t="s">
        <v>67</v>
      </c>
      <c r="F14" s="19" t="s">
        <v>52</v>
      </c>
      <c r="G14" s="19" t="s">
        <v>40</v>
      </c>
      <c r="H14" s="20">
        <v>1985</v>
      </c>
      <c r="I14" s="86">
        <v>893</v>
      </c>
      <c r="J14" s="53">
        <v>824</v>
      </c>
      <c r="K14" s="102"/>
      <c r="L14" s="53"/>
    </row>
    <row r="15" spans="1:12" ht="15" customHeight="1" x14ac:dyDescent="0.2">
      <c r="A15" s="16">
        <f t="shared" si="0"/>
        <v>15</v>
      </c>
      <c r="B15" s="19" t="s">
        <v>68</v>
      </c>
      <c r="D15" s="19" t="s">
        <v>69</v>
      </c>
      <c r="E15" s="19" t="s">
        <v>67</v>
      </c>
      <c r="F15" s="19" t="s">
        <v>52</v>
      </c>
      <c r="G15" s="19" t="s">
        <v>40</v>
      </c>
      <c r="H15" s="20">
        <v>1986</v>
      </c>
      <c r="I15" s="86">
        <v>956.8</v>
      </c>
      <c r="J15" s="53">
        <v>836</v>
      </c>
      <c r="K15" s="102"/>
      <c r="L15" s="53"/>
    </row>
    <row r="16" spans="1:12" ht="15" customHeight="1" x14ac:dyDescent="0.2">
      <c r="A16" s="16">
        <f t="shared" si="0"/>
        <v>16</v>
      </c>
      <c r="B16" s="19" t="s">
        <v>70</v>
      </c>
      <c r="D16" s="19" t="s">
        <v>71</v>
      </c>
      <c r="E16" s="19" t="s">
        <v>72</v>
      </c>
      <c r="F16" s="19" t="s">
        <v>52</v>
      </c>
      <c r="G16" s="19" t="s">
        <v>40</v>
      </c>
      <c r="H16" s="20">
        <v>1977</v>
      </c>
      <c r="I16" s="86">
        <v>893</v>
      </c>
      <c r="J16" s="53">
        <v>800</v>
      </c>
      <c r="K16" s="102"/>
      <c r="L16" s="53"/>
    </row>
    <row r="17" spans="1:12" ht="15" customHeight="1" x14ac:dyDescent="0.2">
      <c r="A17" s="16">
        <f t="shared" si="0"/>
        <v>17</v>
      </c>
      <c r="B17" s="19" t="s">
        <v>73</v>
      </c>
      <c r="D17" s="19" t="s">
        <v>74</v>
      </c>
      <c r="E17" s="19" t="s">
        <v>72</v>
      </c>
      <c r="F17" s="19" t="s">
        <v>52</v>
      </c>
      <c r="G17" s="19" t="s">
        <v>40</v>
      </c>
      <c r="H17" s="20">
        <v>1978</v>
      </c>
      <c r="I17" s="86">
        <v>893</v>
      </c>
      <c r="J17" s="53">
        <v>805</v>
      </c>
      <c r="K17" s="102"/>
      <c r="L17" s="53"/>
    </row>
    <row r="18" spans="1:12" ht="15" customHeight="1" x14ac:dyDescent="0.2">
      <c r="A18" s="16">
        <f t="shared" si="0"/>
        <v>18</v>
      </c>
      <c r="B18" s="19" t="s">
        <v>75</v>
      </c>
      <c r="D18" s="19" t="s">
        <v>76</v>
      </c>
      <c r="E18" s="19" t="s">
        <v>72</v>
      </c>
      <c r="F18" s="19" t="s">
        <v>52</v>
      </c>
      <c r="G18" s="19" t="s">
        <v>40</v>
      </c>
      <c r="H18" s="20">
        <v>1979</v>
      </c>
      <c r="I18" s="86">
        <v>893</v>
      </c>
      <c r="J18" s="53">
        <v>805</v>
      </c>
      <c r="K18" s="102"/>
      <c r="L18" s="53"/>
    </row>
    <row r="19" spans="1:12" ht="15" customHeight="1" x14ac:dyDescent="0.2">
      <c r="A19" s="16">
        <f t="shared" si="0"/>
        <v>19</v>
      </c>
      <c r="B19" s="19" t="s">
        <v>77</v>
      </c>
      <c r="D19" s="19" t="s">
        <v>78</v>
      </c>
      <c r="E19" s="19" t="s">
        <v>79</v>
      </c>
      <c r="F19" s="19" t="s">
        <v>52</v>
      </c>
      <c r="G19" s="19" t="s">
        <v>40</v>
      </c>
      <c r="H19" s="20">
        <v>2010</v>
      </c>
      <c r="I19" s="86">
        <v>916.8</v>
      </c>
      <c r="J19" s="53">
        <v>855</v>
      </c>
      <c r="K19" s="102"/>
      <c r="L19" s="53"/>
    </row>
    <row r="20" spans="1:12" ht="15" customHeight="1" x14ac:dyDescent="0.2">
      <c r="A20" s="16">
        <f t="shared" si="0"/>
        <v>20</v>
      </c>
      <c r="B20" s="19" t="s">
        <v>80</v>
      </c>
      <c r="D20" s="19" t="s">
        <v>81</v>
      </c>
      <c r="E20" s="19" t="s">
        <v>79</v>
      </c>
      <c r="F20" s="19" t="s">
        <v>52</v>
      </c>
      <c r="G20" s="19" t="s">
        <v>40</v>
      </c>
      <c r="H20" s="20">
        <v>2011</v>
      </c>
      <c r="I20" s="86">
        <v>916.8</v>
      </c>
      <c r="J20" s="53">
        <v>855</v>
      </c>
      <c r="K20" s="102"/>
      <c r="L20" s="53"/>
    </row>
    <row r="21" spans="1:12" ht="15" customHeight="1" x14ac:dyDescent="0.2">
      <c r="A21" s="16">
        <f t="shared" si="0"/>
        <v>21</v>
      </c>
      <c r="B21" s="19" t="s">
        <v>82</v>
      </c>
      <c r="D21" s="19" t="s">
        <v>83</v>
      </c>
      <c r="E21" s="19" t="s">
        <v>84</v>
      </c>
      <c r="F21" s="19" t="s">
        <v>52</v>
      </c>
      <c r="G21" s="19" t="s">
        <v>53</v>
      </c>
      <c r="H21" s="20">
        <v>1982</v>
      </c>
      <c r="I21" s="86">
        <v>430</v>
      </c>
      <c r="J21" s="53">
        <v>391</v>
      </c>
      <c r="K21" s="102"/>
      <c r="L21" s="53"/>
    </row>
    <row r="22" spans="1:12" ht="15" customHeight="1" x14ac:dyDescent="0.2">
      <c r="A22" s="16">
        <f t="shared" si="0"/>
        <v>22</v>
      </c>
      <c r="B22" s="19" t="s">
        <v>85</v>
      </c>
      <c r="D22" s="19" t="s">
        <v>86</v>
      </c>
      <c r="E22" s="19" t="s">
        <v>87</v>
      </c>
      <c r="F22" s="19" t="s">
        <v>52</v>
      </c>
      <c r="G22" s="19" t="s">
        <v>40</v>
      </c>
      <c r="H22" s="20">
        <v>2013</v>
      </c>
      <c r="I22" s="86">
        <v>1008</v>
      </c>
      <c r="J22" s="53">
        <v>932.6</v>
      </c>
      <c r="K22" s="102"/>
      <c r="L22" s="53"/>
    </row>
    <row r="23" spans="1:12" ht="15" customHeight="1" x14ac:dyDescent="0.2">
      <c r="A23" s="16">
        <f t="shared" si="0"/>
        <v>23</v>
      </c>
      <c r="B23" s="19" t="s">
        <v>88</v>
      </c>
      <c r="D23" s="19" t="s">
        <v>89</v>
      </c>
      <c r="E23" s="19" t="s">
        <v>79</v>
      </c>
      <c r="F23" s="19" t="s">
        <v>52</v>
      </c>
      <c r="G23" s="19" t="s">
        <v>40</v>
      </c>
      <c r="H23" s="20">
        <v>1990</v>
      </c>
      <c r="I23" s="86">
        <v>174.6</v>
      </c>
      <c r="J23" s="53">
        <v>155</v>
      </c>
      <c r="K23" s="102"/>
      <c r="L23" s="53"/>
    </row>
    <row r="24" spans="1:12" ht="15" customHeight="1" x14ac:dyDescent="0.2">
      <c r="A24" s="16">
        <f t="shared" si="0"/>
        <v>24</v>
      </c>
      <c r="B24" s="19" t="s">
        <v>90</v>
      </c>
      <c r="D24" s="19" t="s">
        <v>91</v>
      </c>
      <c r="E24" s="19" t="s">
        <v>79</v>
      </c>
      <c r="F24" s="19" t="s">
        <v>52</v>
      </c>
      <c r="G24" s="19" t="s">
        <v>40</v>
      </c>
      <c r="H24" s="20">
        <v>1991</v>
      </c>
      <c r="I24" s="86">
        <v>174.6</v>
      </c>
      <c r="J24" s="53">
        <v>155</v>
      </c>
      <c r="K24" s="102"/>
      <c r="L24" s="53"/>
    </row>
    <row r="25" spans="1:12" ht="15" customHeight="1" x14ac:dyDescent="0.2">
      <c r="A25" s="16">
        <f t="shared" si="0"/>
        <v>25</v>
      </c>
      <c r="B25" s="19" t="s">
        <v>92</v>
      </c>
      <c r="D25" s="19" t="s">
        <v>93</v>
      </c>
      <c r="E25" s="19" t="s">
        <v>94</v>
      </c>
      <c r="F25" s="19" t="s">
        <v>52</v>
      </c>
      <c r="G25" s="19" t="s">
        <v>95</v>
      </c>
      <c r="H25" s="20">
        <v>1977</v>
      </c>
      <c r="I25" s="86">
        <v>734.1</v>
      </c>
      <c r="J25" s="53">
        <v>664</v>
      </c>
      <c r="K25" s="102"/>
      <c r="L25" s="53"/>
    </row>
    <row r="26" spans="1:12" ht="15" customHeight="1" x14ac:dyDescent="0.2">
      <c r="A26" s="16">
        <f t="shared" si="0"/>
        <v>26</v>
      </c>
      <c r="B26" s="19" t="s">
        <v>96</v>
      </c>
      <c r="D26" s="19" t="s">
        <v>97</v>
      </c>
      <c r="E26" s="19" t="s">
        <v>94</v>
      </c>
      <c r="F26" s="19" t="s">
        <v>52</v>
      </c>
      <c r="G26" s="19" t="s">
        <v>95</v>
      </c>
      <c r="H26" s="20">
        <v>1978</v>
      </c>
      <c r="I26" s="86">
        <v>734.1</v>
      </c>
      <c r="J26" s="53">
        <v>663</v>
      </c>
      <c r="K26" s="102"/>
      <c r="L26" s="53"/>
    </row>
    <row r="27" spans="1:12" ht="15" customHeight="1" x14ac:dyDescent="0.2">
      <c r="A27" s="16">
        <f t="shared" si="0"/>
        <v>27</v>
      </c>
      <c r="B27" s="19" t="s">
        <v>98</v>
      </c>
      <c r="D27" s="19" t="s">
        <v>99</v>
      </c>
      <c r="E27" s="19" t="s">
        <v>94</v>
      </c>
      <c r="F27" s="19" t="s">
        <v>52</v>
      </c>
      <c r="G27" s="19" t="s">
        <v>95</v>
      </c>
      <c r="H27" s="20">
        <v>1980</v>
      </c>
      <c r="I27" s="86">
        <v>614.6</v>
      </c>
      <c r="J27" s="53">
        <v>577</v>
      </c>
      <c r="K27" s="102"/>
      <c r="L27" s="53"/>
    </row>
    <row r="28" spans="1:12" ht="15" customHeight="1" x14ac:dyDescent="0.2">
      <c r="A28" s="16">
        <f t="shared" si="0"/>
        <v>28</v>
      </c>
      <c r="B28" s="19" t="s">
        <v>100</v>
      </c>
      <c r="D28" s="19" t="s">
        <v>101</v>
      </c>
      <c r="E28" s="19" t="s">
        <v>94</v>
      </c>
      <c r="F28" s="19" t="s">
        <v>52</v>
      </c>
      <c r="G28" s="19" t="s">
        <v>95</v>
      </c>
      <c r="H28" s="20">
        <v>1982</v>
      </c>
      <c r="I28" s="86">
        <v>653.99</v>
      </c>
      <c r="J28" s="53">
        <v>610</v>
      </c>
      <c r="K28" s="102"/>
      <c r="L28" s="53"/>
    </row>
    <row r="29" spans="1:12" ht="15" customHeight="1" x14ac:dyDescent="0.2">
      <c r="A29" s="16">
        <f t="shared" si="0"/>
        <v>29</v>
      </c>
      <c r="B29" s="19" t="s">
        <v>102</v>
      </c>
      <c r="D29" s="19" t="s">
        <v>103</v>
      </c>
      <c r="E29" s="19" t="s">
        <v>62</v>
      </c>
      <c r="F29" s="19" t="s">
        <v>104</v>
      </c>
      <c r="G29" s="19" t="s">
        <v>53</v>
      </c>
      <c r="H29" s="20">
        <v>2000</v>
      </c>
      <c r="I29" s="86">
        <v>195</v>
      </c>
      <c r="J29" s="53">
        <v>164</v>
      </c>
      <c r="K29" s="102"/>
      <c r="L29" s="53"/>
    </row>
    <row r="30" spans="1:12" ht="15" customHeight="1" x14ac:dyDescent="0.2">
      <c r="A30" s="16">
        <f t="shared" si="0"/>
        <v>30</v>
      </c>
      <c r="B30" s="19" t="s">
        <v>105</v>
      </c>
      <c r="D30" s="19" t="s">
        <v>106</v>
      </c>
      <c r="E30" s="19" t="s">
        <v>62</v>
      </c>
      <c r="F30" s="19" t="s">
        <v>104</v>
      </c>
      <c r="G30" s="19" t="s">
        <v>53</v>
      </c>
      <c r="H30" s="20">
        <v>2000</v>
      </c>
      <c r="I30" s="86">
        <v>195</v>
      </c>
      <c r="J30" s="53">
        <v>164</v>
      </c>
      <c r="K30" s="102"/>
      <c r="L30" s="53"/>
    </row>
    <row r="31" spans="1:12" ht="15" customHeight="1" x14ac:dyDescent="0.2">
      <c r="A31" s="16">
        <f t="shared" si="0"/>
        <v>31</v>
      </c>
      <c r="B31" s="19" t="s">
        <v>107</v>
      </c>
      <c r="D31" s="19" t="s">
        <v>108</v>
      </c>
      <c r="E31" s="19" t="s">
        <v>62</v>
      </c>
      <c r="F31" s="19" t="s">
        <v>104</v>
      </c>
      <c r="G31" s="19" t="s">
        <v>53</v>
      </c>
      <c r="H31" s="20">
        <v>2000</v>
      </c>
      <c r="I31" s="86">
        <v>222</v>
      </c>
      <c r="J31" s="53">
        <v>190</v>
      </c>
      <c r="K31" s="102"/>
      <c r="L31" s="53"/>
    </row>
    <row r="32" spans="1:12" ht="15" customHeight="1" x14ac:dyDescent="0.2">
      <c r="A32" s="16">
        <f t="shared" si="0"/>
        <v>32</v>
      </c>
      <c r="B32" s="19" t="s">
        <v>109</v>
      </c>
      <c r="D32" s="19" t="s">
        <v>110</v>
      </c>
      <c r="E32" s="19" t="s">
        <v>111</v>
      </c>
      <c r="F32" s="19" t="s">
        <v>112</v>
      </c>
      <c r="G32" s="19" t="s">
        <v>40</v>
      </c>
      <c r="H32" s="20">
        <v>1973</v>
      </c>
      <c r="I32" s="86">
        <v>21</v>
      </c>
      <c r="J32" s="53">
        <v>18</v>
      </c>
      <c r="K32" s="102"/>
      <c r="L32" s="53"/>
    </row>
    <row r="33" spans="1:12" ht="15" customHeight="1" x14ac:dyDescent="0.2">
      <c r="A33" s="16">
        <f t="shared" si="0"/>
        <v>33</v>
      </c>
      <c r="B33" s="19" t="s">
        <v>113</v>
      </c>
      <c r="D33" s="19" t="s">
        <v>114</v>
      </c>
      <c r="E33" s="19" t="s">
        <v>115</v>
      </c>
      <c r="F33" s="19" t="s">
        <v>104</v>
      </c>
      <c r="G33" s="19" t="s">
        <v>46</v>
      </c>
      <c r="H33" s="20">
        <v>2010</v>
      </c>
      <c r="I33" s="86">
        <v>189.55</v>
      </c>
      <c r="J33" s="53">
        <v>157</v>
      </c>
      <c r="K33" s="102"/>
      <c r="L33" s="53"/>
    </row>
    <row r="34" spans="1:12" ht="15" customHeight="1" x14ac:dyDescent="0.2">
      <c r="A34" s="16">
        <f t="shared" si="0"/>
        <v>34</v>
      </c>
      <c r="B34" s="19" t="s">
        <v>116</v>
      </c>
      <c r="D34" s="19" t="s">
        <v>117</v>
      </c>
      <c r="E34" s="19" t="s">
        <v>115</v>
      </c>
      <c r="F34" s="19" t="s">
        <v>104</v>
      </c>
      <c r="G34" s="19" t="s">
        <v>46</v>
      </c>
      <c r="H34" s="20">
        <v>2010</v>
      </c>
      <c r="I34" s="86">
        <v>189.55</v>
      </c>
      <c r="J34" s="53">
        <v>157</v>
      </c>
      <c r="K34" s="102"/>
      <c r="L34" s="53"/>
    </row>
    <row r="35" spans="1:12" ht="15" customHeight="1" x14ac:dyDescent="0.2">
      <c r="A35" s="16">
        <f t="shared" si="0"/>
        <v>35</v>
      </c>
      <c r="B35" s="19" t="s">
        <v>118</v>
      </c>
      <c r="D35" s="19" t="s">
        <v>119</v>
      </c>
      <c r="E35" s="19" t="s">
        <v>115</v>
      </c>
      <c r="F35" s="19" t="s">
        <v>120</v>
      </c>
      <c r="G35" s="19" t="s">
        <v>46</v>
      </c>
      <c r="H35" s="20">
        <v>1974</v>
      </c>
      <c r="I35" s="86">
        <v>352.8</v>
      </c>
      <c r="J35" s="53">
        <v>292</v>
      </c>
      <c r="K35" s="102"/>
      <c r="L35" s="53"/>
    </row>
    <row r="36" spans="1:12" ht="15" customHeight="1" x14ac:dyDescent="0.2">
      <c r="A36" s="16">
        <f t="shared" si="0"/>
        <v>36</v>
      </c>
      <c r="B36" s="19" t="s">
        <v>121</v>
      </c>
      <c r="D36" s="19" t="s">
        <v>122</v>
      </c>
      <c r="E36" s="19" t="s">
        <v>115</v>
      </c>
      <c r="F36" s="19" t="s">
        <v>104</v>
      </c>
      <c r="G36" s="19" t="s">
        <v>46</v>
      </c>
      <c r="H36" s="20">
        <v>1976</v>
      </c>
      <c r="I36" s="86">
        <v>351</v>
      </c>
      <c r="J36" s="53">
        <v>319</v>
      </c>
      <c r="K36" s="102"/>
      <c r="L36" s="53"/>
    </row>
    <row r="37" spans="1:12" ht="15" customHeight="1" x14ac:dyDescent="0.2">
      <c r="A37" s="16">
        <f t="shared" si="0"/>
        <v>37</v>
      </c>
      <c r="B37" s="19" t="s">
        <v>123</v>
      </c>
      <c r="D37" s="19" t="s">
        <v>124</v>
      </c>
      <c r="E37" s="19" t="s">
        <v>125</v>
      </c>
      <c r="F37" s="19" t="s">
        <v>104</v>
      </c>
      <c r="G37" s="19" t="s">
        <v>53</v>
      </c>
      <c r="H37" s="20">
        <v>2002</v>
      </c>
      <c r="I37" s="86">
        <v>188</v>
      </c>
      <c r="J37" s="53">
        <v>171</v>
      </c>
      <c r="K37" s="102"/>
      <c r="L37" s="53"/>
    </row>
    <row r="38" spans="1:12" ht="15" customHeight="1" x14ac:dyDescent="0.2">
      <c r="A38" s="16">
        <f t="shared" si="0"/>
        <v>38</v>
      </c>
      <c r="B38" s="19" t="s">
        <v>126</v>
      </c>
      <c r="D38" s="19" t="s">
        <v>127</v>
      </c>
      <c r="E38" s="19" t="s">
        <v>125</v>
      </c>
      <c r="F38" s="19" t="s">
        <v>104</v>
      </c>
      <c r="G38" s="19" t="s">
        <v>53</v>
      </c>
      <c r="H38" s="20">
        <v>2002</v>
      </c>
      <c r="I38" s="86">
        <v>188</v>
      </c>
      <c r="J38" s="53">
        <v>171</v>
      </c>
      <c r="K38" s="102"/>
      <c r="L38" s="53"/>
    </row>
    <row r="39" spans="1:12" ht="15" customHeight="1" x14ac:dyDescent="0.2">
      <c r="A39" s="16">
        <f t="shared" si="0"/>
        <v>39</v>
      </c>
      <c r="B39" s="19" t="s">
        <v>128</v>
      </c>
      <c r="D39" s="19" t="s">
        <v>129</v>
      </c>
      <c r="E39" s="19" t="s">
        <v>125</v>
      </c>
      <c r="F39" s="19" t="s">
        <v>104</v>
      </c>
      <c r="G39" s="19" t="s">
        <v>53</v>
      </c>
      <c r="H39" s="20">
        <v>2002</v>
      </c>
      <c r="I39" s="86">
        <v>242</v>
      </c>
      <c r="J39" s="53">
        <v>233</v>
      </c>
      <c r="K39" s="102"/>
      <c r="L39" s="53"/>
    </row>
    <row r="40" spans="1:12" ht="15" customHeight="1" x14ac:dyDescent="0.2">
      <c r="A40" s="16">
        <f t="shared" si="0"/>
        <v>40</v>
      </c>
      <c r="B40" s="19" t="s">
        <v>2681</v>
      </c>
      <c r="D40" s="19" t="s">
        <v>2678</v>
      </c>
      <c r="E40" s="19" t="s">
        <v>1866</v>
      </c>
      <c r="F40" s="19" t="s">
        <v>112</v>
      </c>
      <c r="G40" s="19" t="s">
        <v>46</v>
      </c>
      <c r="H40" s="20">
        <v>2022</v>
      </c>
      <c r="I40" s="86">
        <v>60.5</v>
      </c>
      <c r="J40" s="53">
        <v>44.6</v>
      </c>
      <c r="K40" s="102"/>
      <c r="L40" s="53"/>
    </row>
    <row r="41" spans="1:12" ht="15" customHeight="1" x14ac:dyDescent="0.2">
      <c r="A41" s="16">
        <f t="shared" si="0"/>
        <v>41</v>
      </c>
      <c r="B41" s="19" t="s">
        <v>2682</v>
      </c>
      <c r="D41" s="19" t="s">
        <v>2679</v>
      </c>
      <c r="E41" s="19" t="s">
        <v>1866</v>
      </c>
      <c r="F41" s="19" t="s">
        <v>112</v>
      </c>
      <c r="G41" s="19" t="s">
        <v>46</v>
      </c>
      <c r="H41" s="20">
        <v>2022</v>
      </c>
      <c r="I41" s="86">
        <v>60.5</v>
      </c>
      <c r="J41" s="53">
        <v>44.6</v>
      </c>
      <c r="K41" s="102"/>
      <c r="L41" s="53"/>
    </row>
    <row r="42" spans="1:12" ht="15" customHeight="1" x14ac:dyDescent="0.2">
      <c r="A42" s="16">
        <f t="shared" si="0"/>
        <v>42</v>
      </c>
      <c r="B42" s="19" t="s">
        <v>2683</v>
      </c>
      <c r="D42" s="19" t="s">
        <v>2680</v>
      </c>
      <c r="E42" s="19" t="s">
        <v>1866</v>
      </c>
      <c r="F42" s="19" t="s">
        <v>112</v>
      </c>
      <c r="G42" s="19" t="s">
        <v>46</v>
      </c>
      <c r="H42" s="20">
        <v>2022</v>
      </c>
      <c r="I42" s="86">
        <v>60.5</v>
      </c>
      <c r="J42" s="53">
        <v>44.6</v>
      </c>
      <c r="K42" s="102"/>
      <c r="L42" s="53"/>
    </row>
    <row r="43" spans="1:12" ht="15" customHeight="1" x14ac:dyDescent="0.2">
      <c r="A43" s="16">
        <f t="shared" si="0"/>
        <v>43</v>
      </c>
      <c r="B43" s="19" t="s">
        <v>2889</v>
      </c>
      <c r="D43" s="19" t="s">
        <v>2888</v>
      </c>
      <c r="E43" s="19" t="s">
        <v>1866</v>
      </c>
      <c r="F43" s="19" t="s">
        <v>112</v>
      </c>
      <c r="G43" s="19" t="s">
        <v>46</v>
      </c>
      <c r="H43" s="20">
        <v>2022</v>
      </c>
      <c r="I43" s="86">
        <v>60.5</v>
      </c>
      <c r="J43" s="53">
        <v>44.6</v>
      </c>
      <c r="K43" s="102"/>
      <c r="L43" s="53"/>
    </row>
    <row r="44" spans="1:12" ht="15" customHeight="1" x14ac:dyDescent="0.2">
      <c r="A44" s="16">
        <f t="shared" si="0"/>
        <v>44</v>
      </c>
      <c r="B44" s="19" t="s">
        <v>2768</v>
      </c>
      <c r="D44" s="19" t="s">
        <v>2769</v>
      </c>
      <c r="E44" s="19" t="s">
        <v>1866</v>
      </c>
      <c r="F44" s="19" t="s">
        <v>112</v>
      </c>
      <c r="G44" s="19" t="s">
        <v>46</v>
      </c>
      <c r="H44" s="20">
        <v>2022</v>
      </c>
      <c r="I44" s="86">
        <v>60.5</v>
      </c>
      <c r="J44" s="53">
        <v>44.6</v>
      </c>
      <c r="K44" s="102"/>
      <c r="L44" s="53"/>
    </row>
    <row r="45" spans="1:12" ht="15" customHeight="1" x14ac:dyDescent="0.2">
      <c r="A45" s="16">
        <f t="shared" si="0"/>
        <v>45</v>
      </c>
      <c r="B45" s="19" t="s">
        <v>2766</v>
      </c>
      <c r="D45" s="19" t="s">
        <v>2767</v>
      </c>
      <c r="E45" s="19" t="s">
        <v>1866</v>
      </c>
      <c r="F45" s="19" t="s">
        <v>112</v>
      </c>
      <c r="G45" s="19" t="s">
        <v>46</v>
      </c>
      <c r="H45" s="20">
        <v>2022</v>
      </c>
      <c r="I45" s="86">
        <v>60.5</v>
      </c>
      <c r="J45" s="53">
        <v>44.6</v>
      </c>
      <c r="K45" s="102"/>
      <c r="L45" s="53"/>
    </row>
    <row r="46" spans="1:12" ht="15" customHeight="1" x14ac:dyDescent="0.2">
      <c r="A46" s="16">
        <f t="shared" si="0"/>
        <v>46</v>
      </c>
      <c r="B46" s="19" t="s">
        <v>130</v>
      </c>
      <c r="D46" s="19" t="s">
        <v>131</v>
      </c>
      <c r="E46" s="19" t="s">
        <v>132</v>
      </c>
      <c r="F46" s="19" t="s">
        <v>104</v>
      </c>
      <c r="G46" s="19" t="s">
        <v>40</v>
      </c>
      <c r="H46" s="20">
        <v>2000</v>
      </c>
      <c r="I46" s="86">
        <v>188.7</v>
      </c>
      <c r="J46" s="53">
        <v>143</v>
      </c>
      <c r="K46" s="102"/>
      <c r="L46" s="53"/>
    </row>
    <row r="47" spans="1:12" ht="15" customHeight="1" x14ac:dyDescent="0.2">
      <c r="A47" s="16">
        <f t="shared" si="0"/>
        <v>47</v>
      </c>
      <c r="B47" s="19" t="s">
        <v>133</v>
      </c>
      <c r="D47" s="19" t="s">
        <v>134</v>
      </c>
      <c r="E47" s="19" t="s">
        <v>132</v>
      </c>
      <c r="F47" s="19" t="s">
        <v>104</v>
      </c>
      <c r="G47" s="19" t="s">
        <v>40</v>
      </c>
      <c r="H47" s="20">
        <v>2000</v>
      </c>
      <c r="I47" s="86">
        <v>188.7</v>
      </c>
      <c r="J47" s="53">
        <v>143</v>
      </c>
      <c r="K47" s="102"/>
      <c r="L47" s="53"/>
    </row>
    <row r="48" spans="1:12" ht="15" customHeight="1" x14ac:dyDescent="0.2">
      <c r="A48" s="16">
        <f t="shared" si="0"/>
        <v>48</v>
      </c>
      <c r="B48" s="19" t="s">
        <v>135</v>
      </c>
      <c r="D48" s="19" t="s">
        <v>136</v>
      </c>
      <c r="E48" s="19" t="s">
        <v>132</v>
      </c>
      <c r="F48" s="19" t="s">
        <v>104</v>
      </c>
      <c r="G48" s="19" t="s">
        <v>40</v>
      </c>
      <c r="H48" s="20">
        <v>2001</v>
      </c>
      <c r="I48" s="86">
        <v>188.7</v>
      </c>
      <c r="J48" s="53">
        <v>145</v>
      </c>
      <c r="K48" s="102"/>
      <c r="L48" s="53"/>
    </row>
    <row r="49" spans="1:12" ht="15" customHeight="1" x14ac:dyDescent="0.2">
      <c r="A49" s="16">
        <f t="shared" si="0"/>
        <v>49</v>
      </c>
      <c r="B49" s="19" t="s">
        <v>137</v>
      </c>
      <c r="D49" s="19" t="s">
        <v>138</v>
      </c>
      <c r="E49" s="19" t="s">
        <v>132</v>
      </c>
      <c r="F49" s="19" t="s">
        <v>104</v>
      </c>
      <c r="G49" s="19" t="s">
        <v>40</v>
      </c>
      <c r="H49" s="20">
        <v>2001</v>
      </c>
      <c r="I49" s="86">
        <v>94.95</v>
      </c>
      <c r="J49" s="53">
        <v>79.5</v>
      </c>
      <c r="K49" s="102"/>
      <c r="L49" s="53"/>
    </row>
    <row r="50" spans="1:12" ht="15" customHeight="1" x14ac:dyDescent="0.2">
      <c r="A50" s="16">
        <f t="shared" si="0"/>
        <v>50</v>
      </c>
      <c r="B50" s="19" t="s">
        <v>139</v>
      </c>
      <c r="D50" s="19" t="s">
        <v>140</v>
      </c>
      <c r="E50" s="19" t="s">
        <v>132</v>
      </c>
      <c r="F50" s="19" t="s">
        <v>104</v>
      </c>
      <c r="G50" s="19" t="s">
        <v>40</v>
      </c>
      <c r="H50" s="20">
        <v>2009</v>
      </c>
      <c r="I50" s="86">
        <v>254.15</v>
      </c>
      <c r="J50" s="53">
        <v>213.5</v>
      </c>
      <c r="K50" s="102"/>
      <c r="L50" s="53"/>
    </row>
    <row r="51" spans="1:12" ht="15" customHeight="1" x14ac:dyDescent="0.2">
      <c r="A51" s="16">
        <f t="shared" si="0"/>
        <v>51</v>
      </c>
      <c r="B51" s="19" t="s">
        <v>141</v>
      </c>
      <c r="D51" s="19" t="s">
        <v>142</v>
      </c>
      <c r="E51" s="19" t="s">
        <v>94</v>
      </c>
      <c r="F51" s="19" t="s">
        <v>104</v>
      </c>
      <c r="G51" s="19" t="s">
        <v>95</v>
      </c>
      <c r="H51" s="20">
        <v>2003</v>
      </c>
      <c r="I51" s="86">
        <v>198.9</v>
      </c>
      <c r="J51" s="53">
        <v>149.69999999999999</v>
      </c>
      <c r="K51" s="102"/>
      <c r="L51" s="53"/>
    </row>
    <row r="52" spans="1:12" ht="15" customHeight="1" x14ac:dyDescent="0.2">
      <c r="A52" s="16">
        <f t="shared" si="0"/>
        <v>52</v>
      </c>
      <c r="B52" s="19" t="s">
        <v>143</v>
      </c>
      <c r="D52" s="19" t="s">
        <v>144</v>
      </c>
      <c r="E52" s="19" t="s">
        <v>94</v>
      </c>
      <c r="F52" s="19" t="s">
        <v>104</v>
      </c>
      <c r="G52" s="19" t="s">
        <v>95</v>
      </c>
      <c r="H52" s="20">
        <v>2003</v>
      </c>
      <c r="I52" s="86">
        <v>198.9</v>
      </c>
      <c r="J52" s="53">
        <v>149.69999999999999</v>
      </c>
      <c r="K52" s="102"/>
      <c r="L52" s="53"/>
    </row>
    <row r="53" spans="1:12" ht="15" customHeight="1" x14ac:dyDescent="0.2">
      <c r="A53" s="16">
        <f t="shared" si="0"/>
        <v>53</v>
      </c>
      <c r="B53" s="19" t="s">
        <v>145</v>
      </c>
      <c r="D53" s="19" t="s">
        <v>146</v>
      </c>
      <c r="E53" s="19" t="s">
        <v>94</v>
      </c>
      <c r="F53" s="19" t="s">
        <v>104</v>
      </c>
      <c r="G53" s="19" t="s">
        <v>95</v>
      </c>
      <c r="H53" s="20">
        <v>2003</v>
      </c>
      <c r="I53" s="86">
        <v>275.57</v>
      </c>
      <c r="J53" s="53">
        <v>257.89999999999998</v>
      </c>
      <c r="K53" s="102"/>
      <c r="L53" s="53"/>
    </row>
    <row r="54" spans="1:12" ht="15" customHeight="1" x14ac:dyDescent="0.2">
      <c r="A54" s="16">
        <f t="shared" si="0"/>
        <v>54</v>
      </c>
      <c r="B54" s="19" t="s">
        <v>147</v>
      </c>
      <c r="D54" s="19" t="s">
        <v>148</v>
      </c>
      <c r="E54" s="19" t="s">
        <v>149</v>
      </c>
      <c r="F54" s="19" t="s">
        <v>104</v>
      </c>
      <c r="G54" s="19" t="s">
        <v>150</v>
      </c>
      <c r="H54" s="20">
        <v>1987</v>
      </c>
      <c r="I54" s="86">
        <v>75</v>
      </c>
      <c r="J54" s="53">
        <v>75</v>
      </c>
      <c r="K54" s="102"/>
      <c r="L54" s="53"/>
    </row>
    <row r="55" spans="1:12" ht="15" customHeight="1" x14ac:dyDescent="0.2">
      <c r="A55" s="16">
        <f t="shared" si="0"/>
        <v>55</v>
      </c>
      <c r="B55" s="19" t="s">
        <v>151</v>
      </c>
      <c r="D55" s="19" t="s">
        <v>152</v>
      </c>
      <c r="E55" s="19" t="s">
        <v>149</v>
      </c>
      <c r="F55" s="19" t="s">
        <v>104</v>
      </c>
      <c r="G55" s="19" t="s">
        <v>150</v>
      </c>
      <c r="H55" s="20">
        <v>1987</v>
      </c>
      <c r="I55" s="86">
        <v>75</v>
      </c>
      <c r="J55" s="53">
        <v>75</v>
      </c>
      <c r="K55" s="102"/>
      <c r="L55" s="53"/>
    </row>
    <row r="56" spans="1:12" ht="15" customHeight="1" x14ac:dyDescent="0.2">
      <c r="A56" s="16">
        <f t="shared" si="0"/>
        <v>56</v>
      </c>
      <c r="B56" s="19" t="s">
        <v>154</v>
      </c>
      <c r="D56" s="19" t="s">
        <v>155</v>
      </c>
      <c r="E56" s="19" t="s">
        <v>156</v>
      </c>
      <c r="F56" s="19" t="s">
        <v>112</v>
      </c>
      <c r="G56" s="19" t="s">
        <v>46</v>
      </c>
      <c r="H56" s="20">
        <v>2017</v>
      </c>
      <c r="I56" s="86">
        <v>60.5</v>
      </c>
      <c r="J56" s="53">
        <v>44</v>
      </c>
      <c r="K56" s="102"/>
      <c r="L56" s="53"/>
    </row>
    <row r="57" spans="1:12" ht="15" customHeight="1" x14ac:dyDescent="0.2">
      <c r="A57" s="16">
        <f t="shared" si="0"/>
        <v>57</v>
      </c>
      <c r="B57" s="19" t="s">
        <v>157</v>
      </c>
      <c r="D57" s="19" t="s">
        <v>158</v>
      </c>
      <c r="E57" s="19" t="s">
        <v>156</v>
      </c>
      <c r="F57" s="19" t="s">
        <v>112</v>
      </c>
      <c r="G57" s="19" t="s">
        <v>46</v>
      </c>
      <c r="H57" s="20">
        <v>2017</v>
      </c>
      <c r="I57" s="86">
        <v>60.5</v>
      </c>
      <c r="J57" s="53">
        <v>44</v>
      </c>
      <c r="K57" s="102"/>
      <c r="L57" s="53"/>
    </row>
    <row r="58" spans="1:12" ht="15" customHeight="1" x14ac:dyDescent="0.2">
      <c r="A58" s="16">
        <f t="shared" si="0"/>
        <v>58</v>
      </c>
      <c r="B58" s="19" t="s">
        <v>159</v>
      </c>
      <c r="D58" s="19" t="s">
        <v>160</v>
      </c>
      <c r="E58" s="19" t="s">
        <v>161</v>
      </c>
      <c r="F58" s="19" t="s">
        <v>112</v>
      </c>
      <c r="G58" s="19" t="s">
        <v>95</v>
      </c>
      <c r="H58" s="20">
        <v>2017</v>
      </c>
      <c r="I58" s="86">
        <v>60.5</v>
      </c>
      <c r="J58" s="53">
        <v>44</v>
      </c>
      <c r="K58" s="102"/>
      <c r="L58" s="53"/>
    </row>
    <row r="59" spans="1:12" ht="15" customHeight="1" x14ac:dyDescent="0.2">
      <c r="A59" s="16">
        <f t="shared" si="0"/>
        <v>59</v>
      </c>
      <c r="B59" s="19" t="s">
        <v>162</v>
      </c>
      <c r="D59" s="19" t="s">
        <v>163</v>
      </c>
      <c r="E59" s="19" t="s">
        <v>161</v>
      </c>
      <c r="F59" s="19" t="s">
        <v>112</v>
      </c>
      <c r="G59" s="19" t="s">
        <v>95</v>
      </c>
      <c r="H59" s="20">
        <v>2017</v>
      </c>
      <c r="I59" s="86">
        <v>60.5</v>
      </c>
      <c r="J59" s="53">
        <v>44</v>
      </c>
      <c r="K59" s="102"/>
      <c r="L59" s="53"/>
    </row>
    <row r="60" spans="1:12" ht="15" customHeight="1" x14ac:dyDescent="0.2">
      <c r="A60" s="16">
        <f t="shared" si="0"/>
        <v>60</v>
      </c>
      <c r="B60" s="19" t="s">
        <v>164</v>
      </c>
      <c r="D60" s="19" t="s">
        <v>165</v>
      </c>
      <c r="E60" s="19" t="s">
        <v>166</v>
      </c>
      <c r="F60" s="19" t="s">
        <v>104</v>
      </c>
      <c r="G60" s="19" t="s">
        <v>95</v>
      </c>
      <c r="H60" s="20">
        <v>2009</v>
      </c>
      <c r="I60" s="86">
        <v>205</v>
      </c>
      <c r="J60" s="53">
        <v>163</v>
      </c>
      <c r="K60" s="102"/>
      <c r="L60" s="53"/>
    </row>
    <row r="61" spans="1:12" ht="15" customHeight="1" x14ac:dyDescent="0.2">
      <c r="A61" s="16">
        <f t="shared" si="0"/>
        <v>61</v>
      </c>
      <c r="B61" s="19" t="s">
        <v>167</v>
      </c>
      <c r="D61" s="19" t="s">
        <v>168</v>
      </c>
      <c r="E61" s="19" t="s">
        <v>166</v>
      </c>
      <c r="F61" s="19" t="s">
        <v>104</v>
      </c>
      <c r="G61" s="19" t="s">
        <v>95</v>
      </c>
      <c r="H61" s="20">
        <v>2009</v>
      </c>
      <c r="I61" s="86">
        <v>205</v>
      </c>
      <c r="J61" s="53">
        <v>163</v>
      </c>
      <c r="K61" s="102"/>
      <c r="L61" s="53"/>
    </row>
    <row r="62" spans="1:12" ht="15" customHeight="1" x14ac:dyDescent="0.2">
      <c r="A62" s="16">
        <f t="shared" si="0"/>
        <v>62</v>
      </c>
      <c r="B62" s="19" t="s">
        <v>169</v>
      </c>
      <c r="D62" s="19" t="s">
        <v>170</v>
      </c>
      <c r="E62" s="19" t="s">
        <v>166</v>
      </c>
      <c r="F62" s="19" t="s">
        <v>104</v>
      </c>
      <c r="G62" s="19" t="s">
        <v>95</v>
      </c>
      <c r="H62" s="20">
        <v>2009</v>
      </c>
      <c r="I62" s="86">
        <v>205</v>
      </c>
      <c r="J62" s="53">
        <v>178</v>
      </c>
      <c r="K62" s="102"/>
      <c r="L62" s="53"/>
    </row>
    <row r="63" spans="1:12" ht="15" customHeight="1" x14ac:dyDescent="0.2">
      <c r="A63" s="16">
        <f t="shared" si="0"/>
        <v>63</v>
      </c>
      <c r="B63" s="19" t="s">
        <v>171</v>
      </c>
      <c r="D63" s="19" t="s">
        <v>172</v>
      </c>
      <c r="E63" s="19" t="s">
        <v>166</v>
      </c>
      <c r="F63" s="19" t="s">
        <v>120</v>
      </c>
      <c r="G63" s="19" t="s">
        <v>95</v>
      </c>
      <c r="H63" s="20">
        <v>1970</v>
      </c>
      <c r="I63" s="86">
        <v>765</v>
      </c>
      <c r="J63" s="53">
        <v>745</v>
      </c>
      <c r="K63" s="102"/>
      <c r="L63" s="53"/>
    </row>
    <row r="64" spans="1:12" ht="15" customHeight="1" x14ac:dyDescent="0.2">
      <c r="A64" s="16">
        <f t="shared" si="0"/>
        <v>64</v>
      </c>
      <c r="B64" s="19" t="s">
        <v>173</v>
      </c>
      <c r="D64" s="19" t="s">
        <v>174</v>
      </c>
      <c r="E64" s="19" t="s">
        <v>166</v>
      </c>
      <c r="F64" s="19" t="s">
        <v>120</v>
      </c>
      <c r="G64" s="19" t="s">
        <v>95</v>
      </c>
      <c r="H64" s="20">
        <v>1972</v>
      </c>
      <c r="I64" s="86">
        <v>765</v>
      </c>
      <c r="J64" s="53">
        <v>749</v>
      </c>
      <c r="K64" s="102"/>
      <c r="L64" s="53"/>
    </row>
    <row r="65" spans="1:12" ht="15" customHeight="1" x14ac:dyDescent="0.2">
      <c r="A65" s="16">
        <f t="shared" si="0"/>
        <v>65</v>
      </c>
      <c r="B65" s="19" t="s">
        <v>175</v>
      </c>
      <c r="D65" s="19" t="s">
        <v>176</v>
      </c>
      <c r="E65" s="19" t="s">
        <v>177</v>
      </c>
      <c r="F65" s="19" t="s">
        <v>104</v>
      </c>
      <c r="G65" s="19" t="s">
        <v>53</v>
      </c>
      <c r="H65" s="20">
        <v>2007</v>
      </c>
      <c r="I65" s="86">
        <v>86.5</v>
      </c>
      <c r="J65" s="53">
        <v>81.5</v>
      </c>
      <c r="K65" s="102"/>
      <c r="L65" s="53"/>
    </row>
    <row r="66" spans="1:12" ht="15" customHeight="1" x14ac:dyDescent="0.2">
      <c r="A66" s="16">
        <f t="shared" si="0"/>
        <v>66</v>
      </c>
      <c r="B66" s="19" t="s">
        <v>178</v>
      </c>
      <c r="D66" s="19" t="s">
        <v>179</v>
      </c>
      <c r="E66" s="19" t="s">
        <v>177</v>
      </c>
      <c r="F66" s="19" t="s">
        <v>104</v>
      </c>
      <c r="G66" s="19" t="s">
        <v>53</v>
      </c>
      <c r="H66" s="20">
        <v>2007</v>
      </c>
      <c r="I66" s="86">
        <v>86.5</v>
      </c>
      <c r="J66" s="53">
        <v>74.8</v>
      </c>
      <c r="K66" s="102"/>
      <c r="L66" s="53"/>
    </row>
    <row r="67" spans="1:12" ht="15" customHeight="1" x14ac:dyDescent="0.2">
      <c r="A67" s="16">
        <f t="shared" si="0"/>
        <v>67</v>
      </c>
      <c r="B67" s="19" t="s">
        <v>180</v>
      </c>
      <c r="D67" s="19" t="s">
        <v>181</v>
      </c>
      <c r="E67" s="19" t="s">
        <v>177</v>
      </c>
      <c r="F67" s="19" t="s">
        <v>104</v>
      </c>
      <c r="G67" s="19" t="s">
        <v>53</v>
      </c>
      <c r="H67" s="20">
        <v>2008</v>
      </c>
      <c r="I67" s="86">
        <v>86.5</v>
      </c>
      <c r="J67" s="53">
        <v>82.1</v>
      </c>
      <c r="K67" s="102"/>
      <c r="L67" s="53"/>
    </row>
    <row r="68" spans="1:12" ht="15" customHeight="1" x14ac:dyDescent="0.2">
      <c r="A68" s="16">
        <f t="shared" si="0"/>
        <v>68</v>
      </c>
      <c r="B68" s="19" t="s">
        <v>182</v>
      </c>
      <c r="D68" s="19" t="s">
        <v>183</v>
      </c>
      <c r="E68" s="19" t="s">
        <v>177</v>
      </c>
      <c r="F68" s="19" t="s">
        <v>104</v>
      </c>
      <c r="G68" s="19" t="s">
        <v>53</v>
      </c>
      <c r="H68" s="20">
        <v>2008</v>
      </c>
      <c r="I68" s="86">
        <v>86.5</v>
      </c>
      <c r="J68" s="53">
        <v>75.900000000000006</v>
      </c>
      <c r="K68" s="102"/>
      <c r="L68" s="53"/>
    </row>
    <row r="69" spans="1:12" ht="15" customHeight="1" x14ac:dyDescent="0.2">
      <c r="A69" s="16">
        <f t="shared" si="0"/>
        <v>69</v>
      </c>
      <c r="B69" s="19" t="s">
        <v>184</v>
      </c>
      <c r="D69" s="19" t="s">
        <v>185</v>
      </c>
      <c r="E69" s="19" t="s">
        <v>177</v>
      </c>
      <c r="F69" s="19" t="s">
        <v>104</v>
      </c>
      <c r="G69" s="19" t="s">
        <v>53</v>
      </c>
      <c r="H69" s="20">
        <v>2007</v>
      </c>
      <c r="I69" s="86">
        <v>105</v>
      </c>
      <c r="J69" s="53">
        <v>103.2</v>
      </c>
      <c r="K69" s="102"/>
      <c r="L69" s="53"/>
    </row>
    <row r="70" spans="1:12" ht="15" customHeight="1" x14ac:dyDescent="0.2">
      <c r="A70" s="16">
        <f t="shared" ref="A70:A133" si="1">A69+1</f>
        <v>70</v>
      </c>
      <c r="B70" s="19" t="s">
        <v>186</v>
      </c>
      <c r="D70" s="19" t="s">
        <v>187</v>
      </c>
      <c r="E70" s="19" t="s">
        <v>177</v>
      </c>
      <c r="F70" s="19" t="s">
        <v>104</v>
      </c>
      <c r="G70" s="19" t="s">
        <v>53</v>
      </c>
      <c r="H70" s="20">
        <v>2008</v>
      </c>
      <c r="I70" s="86">
        <v>108.8</v>
      </c>
      <c r="J70" s="53">
        <v>107.6</v>
      </c>
      <c r="K70" s="102"/>
      <c r="L70" s="53"/>
    </row>
    <row r="71" spans="1:12" ht="15" customHeight="1" x14ac:dyDescent="0.2">
      <c r="A71" s="16">
        <f t="shared" si="1"/>
        <v>71</v>
      </c>
      <c r="B71" s="19" t="s">
        <v>188</v>
      </c>
      <c r="D71" s="19" t="s">
        <v>189</v>
      </c>
      <c r="E71" s="19" t="s">
        <v>177</v>
      </c>
      <c r="F71" s="19" t="s">
        <v>104</v>
      </c>
      <c r="G71" s="19" t="s">
        <v>53</v>
      </c>
      <c r="H71" s="20">
        <v>2017</v>
      </c>
      <c r="I71" s="86">
        <v>360.9</v>
      </c>
      <c r="J71" s="53">
        <v>329.3</v>
      </c>
      <c r="K71" s="102"/>
      <c r="L71" s="53"/>
    </row>
    <row r="72" spans="1:12" ht="15" customHeight="1" x14ac:dyDescent="0.2">
      <c r="A72" s="16">
        <f t="shared" si="1"/>
        <v>72</v>
      </c>
      <c r="B72" s="19" t="s">
        <v>190</v>
      </c>
      <c r="D72" s="19" t="s">
        <v>191</v>
      </c>
      <c r="E72" s="19" t="s">
        <v>177</v>
      </c>
      <c r="F72" s="19" t="s">
        <v>104</v>
      </c>
      <c r="G72" s="19" t="s">
        <v>53</v>
      </c>
      <c r="H72" s="20">
        <v>2017</v>
      </c>
      <c r="I72" s="86">
        <v>360.9</v>
      </c>
      <c r="J72" s="53">
        <v>335</v>
      </c>
      <c r="K72" s="102"/>
      <c r="L72" s="53"/>
    </row>
    <row r="73" spans="1:12" ht="15" customHeight="1" x14ac:dyDescent="0.2">
      <c r="A73" s="16">
        <f t="shared" si="1"/>
        <v>73</v>
      </c>
      <c r="B73" s="19" t="s">
        <v>192</v>
      </c>
      <c r="D73" s="19" t="s">
        <v>193</v>
      </c>
      <c r="E73" s="19" t="s">
        <v>177</v>
      </c>
      <c r="F73" s="19" t="s">
        <v>104</v>
      </c>
      <c r="G73" s="19" t="s">
        <v>53</v>
      </c>
      <c r="H73" s="20">
        <v>2017</v>
      </c>
      <c r="I73" s="86">
        <v>508.5</v>
      </c>
      <c r="J73" s="53">
        <v>478.4</v>
      </c>
      <c r="K73" s="102"/>
      <c r="L73" s="53"/>
    </row>
    <row r="74" spans="1:12" ht="15" customHeight="1" x14ac:dyDescent="0.2">
      <c r="A74" s="16">
        <f t="shared" si="1"/>
        <v>74</v>
      </c>
      <c r="B74" s="19" t="s">
        <v>194</v>
      </c>
      <c r="D74" s="19" t="s">
        <v>195</v>
      </c>
      <c r="E74" s="19" t="s">
        <v>161</v>
      </c>
      <c r="F74" s="19" t="s">
        <v>104</v>
      </c>
      <c r="G74" s="19" t="s">
        <v>95</v>
      </c>
      <c r="H74" s="20">
        <v>2002</v>
      </c>
      <c r="I74" s="86">
        <v>192.1</v>
      </c>
      <c r="J74" s="53">
        <v>169</v>
      </c>
      <c r="K74" s="102"/>
      <c r="L74" s="53"/>
    </row>
    <row r="75" spans="1:12" ht="15" customHeight="1" x14ac:dyDescent="0.2">
      <c r="A75" s="16">
        <f t="shared" si="1"/>
        <v>75</v>
      </c>
      <c r="B75" s="19" t="s">
        <v>196</v>
      </c>
      <c r="D75" s="19" t="s">
        <v>197</v>
      </c>
      <c r="E75" s="19" t="s">
        <v>161</v>
      </c>
      <c r="F75" s="19" t="s">
        <v>104</v>
      </c>
      <c r="G75" s="19" t="s">
        <v>95</v>
      </c>
      <c r="H75" s="20">
        <v>2002</v>
      </c>
      <c r="I75" s="86">
        <v>192.1</v>
      </c>
      <c r="J75" s="53">
        <v>165</v>
      </c>
      <c r="K75" s="102"/>
      <c r="L75" s="53"/>
    </row>
    <row r="76" spans="1:12" ht="15" customHeight="1" x14ac:dyDescent="0.2">
      <c r="A76" s="16">
        <f t="shared" si="1"/>
        <v>76</v>
      </c>
      <c r="B76" s="19" t="s">
        <v>198</v>
      </c>
      <c r="D76" s="19" t="s">
        <v>199</v>
      </c>
      <c r="E76" s="19" t="s">
        <v>161</v>
      </c>
      <c r="F76" s="19" t="s">
        <v>104</v>
      </c>
      <c r="G76" s="19" t="s">
        <v>95</v>
      </c>
      <c r="H76" s="20">
        <v>2002</v>
      </c>
      <c r="I76" s="86">
        <v>192.1</v>
      </c>
      <c r="J76" s="53">
        <v>165</v>
      </c>
      <c r="K76" s="102"/>
      <c r="L76" s="53"/>
    </row>
    <row r="77" spans="1:12" ht="15" customHeight="1" x14ac:dyDescent="0.2">
      <c r="A77" s="16">
        <f t="shared" si="1"/>
        <v>77</v>
      </c>
      <c r="B77" s="19" t="s">
        <v>200</v>
      </c>
      <c r="D77" s="19" t="s">
        <v>201</v>
      </c>
      <c r="E77" s="19" t="s">
        <v>161</v>
      </c>
      <c r="F77" s="19" t="s">
        <v>104</v>
      </c>
      <c r="G77" s="19" t="s">
        <v>95</v>
      </c>
      <c r="H77" s="20">
        <v>2002</v>
      </c>
      <c r="I77" s="86">
        <v>150</v>
      </c>
      <c r="J77" s="53">
        <v>144</v>
      </c>
      <c r="K77" s="102"/>
      <c r="L77" s="53"/>
    </row>
    <row r="78" spans="1:12" ht="15" customHeight="1" x14ac:dyDescent="0.2">
      <c r="A78" s="16">
        <f t="shared" si="1"/>
        <v>78</v>
      </c>
      <c r="B78" s="19" t="s">
        <v>202</v>
      </c>
      <c r="D78" s="19" t="s">
        <v>203</v>
      </c>
      <c r="E78" s="19" t="s">
        <v>111</v>
      </c>
      <c r="F78" s="19" t="s">
        <v>112</v>
      </c>
      <c r="G78" s="19" t="s">
        <v>40</v>
      </c>
      <c r="H78" s="20">
        <v>2004</v>
      </c>
      <c r="I78" s="86">
        <v>48</v>
      </c>
      <c r="J78" s="53">
        <v>45</v>
      </c>
      <c r="K78" s="102"/>
      <c r="L78" s="53"/>
    </row>
    <row r="79" spans="1:12" ht="15" customHeight="1" x14ac:dyDescent="0.2">
      <c r="A79" s="16">
        <f t="shared" si="1"/>
        <v>79</v>
      </c>
      <c r="B79" s="19" t="s">
        <v>204</v>
      </c>
      <c r="D79" s="19" t="s">
        <v>205</v>
      </c>
      <c r="E79" s="19" t="s">
        <v>111</v>
      </c>
      <c r="F79" s="19" t="s">
        <v>112</v>
      </c>
      <c r="G79" s="19" t="s">
        <v>40</v>
      </c>
      <c r="H79" s="20">
        <v>2010</v>
      </c>
      <c r="I79" s="86">
        <v>50</v>
      </c>
      <c r="J79" s="53">
        <v>47</v>
      </c>
      <c r="K79" s="102"/>
      <c r="L79" s="53"/>
    </row>
    <row r="80" spans="1:12" ht="15" customHeight="1" x14ac:dyDescent="0.2">
      <c r="A80" s="16">
        <f t="shared" si="1"/>
        <v>80</v>
      </c>
      <c r="B80" s="19" t="s">
        <v>206</v>
      </c>
      <c r="D80" s="19" t="s">
        <v>207</v>
      </c>
      <c r="E80" s="19" t="s">
        <v>111</v>
      </c>
      <c r="F80" s="19" t="s">
        <v>120</v>
      </c>
      <c r="G80" s="19" t="s">
        <v>40</v>
      </c>
      <c r="H80" s="20">
        <v>1978</v>
      </c>
      <c r="I80" s="86">
        <v>120</v>
      </c>
      <c r="J80" s="53">
        <v>107</v>
      </c>
      <c r="K80" s="102"/>
      <c r="L80" s="53"/>
    </row>
    <row r="81" spans="1:12" ht="15" customHeight="1" x14ac:dyDescent="0.2">
      <c r="A81" s="16">
        <f t="shared" si="1"/>
        <v>81</v>
      </c>
      <c r="B81" s="19" t="s">
        <v>208</v>
      </c>
      <c r="D81" s="19" t="s">
        <v>209</v>
      </c>
      <c r="E81" s="19" t="s">
        <v>210</v>
      </c>
      <c r="F81" s="19" t="s">
        <v>112</v>
      </c>
      <c r="G81" s="19" t="s">
        <v>53</v>
      </c>
      <c r="H81" s="20">
        <v>1989</v>
      </c>
      <c r="I81" s="86">
        <v>56.7</v>
      </c>
      <c r="J81" s="53">
        <v>48</v>
      </c>
      <c r="K81" s="102"/>
      <c r="L81" s="53"/>
    </row>
    <row r="82" spans="1:12" ht="15" customHeight="1" x14ac:dyDescent="0.2">
      <c r="A82" s="16">
        <f t="shared" si="1"/>
        <v>82</v>
      </c>
      <c r="B82" s="19" t="s">
        <v>211</v>
      </c>
      <c r="D82" s="19" t="s">
        <v>212</v>
      </c>
      <c r="E82" s="19" t="s">
        <v>210</v>
      </c>
      <c r="F82" s="19" t="s">
        <v>112</v>
      </c>
      <c r="G82" s="19" t="s">
        <v>53</v>
      </c>
      <c r="H82" s="20">
        <v>1989</v>
      </c>
      <c r="I82" s="86">
        <v>56.7</v>
      </c>
      <c r="J82" s="53">
        <v>48</v>
      </c>
      <c r="K82" s="102"/>
      <c r="L82" s="53"/>
    </row>
    <row r="83" spans="1:12" ht="15" customHeight="1" x14ac:dyDescent="0.2">
      <c r="A83" s="16">
        <f t="shared" si="1"/>
        <v>83</v>
      </c>
      <c r="B83" s="19" t="s">
        <v>213</v>
      </c>
      <c r="D83" s="19" t="s">
        <v>214</v>
      </c>
      <c r="E83" s="19" t="s">
        <v>210</v>
      </c>
      <c r="F83" s="19" t="s">
        <v>112</v>
      </c>
      <c r="G83" s="19" t="s">
        <v>53</v>
      </c>
      <c r="H83" s="20">
        <v>1989</v>
      </c>
      <c r="I83" s="86">
        <v>56.7</v>
      </c>
      <c r="J83" s="53">
        <v>48</v>
      </c>
      <c r="K83" s="102"/>
      <c r="L83" s="53"/>
    </row>
    <row r="84" spans="1:12" ht="15" customHeight="1" x14ac:dyDescent="0.2">
      <c r="A84" s="16">
        <f t="shared" si="1"/>
        <v>84</v>
      </c>
      <c r="B84" s="19" t="s">
        <v>215</v>
      </c>
      <c r="D84" s="19" t="s">
        <v>216</v>
      </c>
      <c r="E84" s="19" t="s">
        <v>210</v>
      </c>
      <c r="F84" s="19" t="s">
        <v>112</v>
      </c>
      <c r="G84" s="19" t="s">
        <v>53</v>
      </c>
      <c r="H84" s="20">
        <v>1989</v>
      </c>
      <c r="I84" s="86">
        <v>56.7</v>
      </c>
      <c r="J84" s="53">
        <v>48</v>
      </c>
      <c r="K84" s="102"/>
      <c r="L84" s="53"/>
    </row>
    <row r="85" spans="1:12" ht="15" customHeight="1" x14ac:dyDescent="0.2">
      <c r="A85" s="16">
        <f t="shared" si="1"/>
        <v>85</v>
      </c>
      <c r="B85" s="19" t="s">
        <v>217</v>
      </c>
      <c r="D85" s="19" t="s">
        <v>218</v>
      </c>
      <c r="E85" s="19" t="s">
        <v>219</v>
      </c>
      <c r="F85" s="19" t="s">
        <v>112</v>
      </c>
      <c r="G85" s="19" t="s">
        <v>40</v>
      </c>
      <c r="H85" s="20">
        <v>1990</v>
      </c>
      <c r="I85" s="86">
        <v>89.48</v>
      </c>
      <c r="J85" s="53">
        <v>69</v>
      </c>
      <c r="K85" s="102"/>
      <c r="L85" s="53"/>
    </row>
    <row r="86" spans="1:12" ht="15" customHeight="1" x14ac:dyDescent="0.2">
      <c r="A86" s="16">
        <f t="shared" si="1"/>
        <v>86</v>
      </c>
      <c r="B86" s="19" t="s">
        <v>220</v>
      </c>
      <c r="D86" s="19" t="s">
        <v>221</v>
      </c>
      <c r="E86" s="19" t="s">
        <v>219</v>
      </c>
      <c r="F86" s="19" t="s">
        <v>112</v>
      </c>
      <c r="G86" s="19" t="s">
        <v>40</v>
      </c>
      <c r="H86" s="20">
        <v>1990</v>
      </c>
      <c r="I86" s="86">
        <v>89.48</v>
      </c>
      <c r="J86" s="53">
        <v>69</v>
      </c>
      <c r="K86" s="102"/>
      <c r="L86" s="53"/>
    </row>
    <row r="87" spans="1:12" ht="15" customHeight="1" x14ac:dyDescent="0.2">
      <c r="A87" s="16">
        <f t="shared" si="1"/>
        <v>87</v>
      </c>
      <c r="B87" s="19" t="s">
        <v>222</v>
      </c>
      <c r="D87" s="19" t="s">
        <v>223</v>
      </c>
      <c r="E87" s="19" t="s">
        <v>219</v>
      </c>
      <c r="F87" s="19" t="s">
        <v>112</v>
      </c>
      <c r="G87" s="19" t="s">
        <v>40</v>
      </c>
      <c r="H87" s="20">
        <v>1990</v>
      </c>
      <c r="I87" s="86">
        <v>89.48</v>
      </c>
      <c r="J87" s="53">
        <v>68</v>
      </c>
      <c r="K87" s="102"/>
      <c r="L87" s="53"/>
    </row>
    <row r="88" spans="1:12" ht="15" customHeight="1" x14ac:dyDescent="0.2">
      <c r="A88" s="16">
        <f t="shared" si="1"/>
        <v>88</v>
      </c>
      <c r="B88" s="19" t="s">
        <v>224</v>
      </c>
      <c r="D88" s="19" t="s">
        <v>225</v>
      </c>
      <c r="E88" s="19" t="s">
        <v>219</v>
      </c>
      <c r="F88" s="19" t="s">
        <v>112</v>
      </c>
      <c r="G88" s="19" t="s">
        <v>40</v>
      </c>
      <c r="H88" s="20">
        <v>1990</v>
      </c>
      <c r="I88" s="86">
        <v>89.48</v>
      </c>
      <c r="J88" s="53">
        <v>69</v>
      </c>
      <c r="K88" s="102"/>
      <c r="L88" s="53"/>
    </row>
    <row r="89" spans="1:12" ht="15" customHeight="1" x14ac:dyDescent="0.2">
      <c r="A89" s="16">
        <f t="shared" si="1"/>
        <v>89</v>
      </c>
      <c r="B89" s="19" t="s">
        <v>226</v>
      </c>
      <c r="D89" s="19" t="s">
        <v>227</v>
      </c>
      <c r="E89" s="19" t="s">
        <v>161</v>
      </c>
      <c r="F89" s="19" t="s">
        <v>104</v>
      </c>
      <c r="G89" s="19" t="s">
        <v>95</v>
      </c>
      <c r="H89" s="20">
        <v>2002</v>
      </c>
      <c r="I89" s="86">
        <v>190.4</v>
      </c>
      <c r="J89" s="53">
        <v>172</v>
      </c>
      <c r="K89" s="102"/>
      <c r="L89" s="53"/>
    </row>
    <row r="90" spans="1:12" ht="15" customHeight="1" x14ac:dyDescent="0.2">
      <c r="A90" s="16">
        <f t="shared" si="1"/>
        <v>90</v>
      </c>
      <c r="B90" s="19" t="s">
        <v>228</v>
      </c>
      <c r="D90" s="19" t="s">
        <v>229</v>
      </c>
      <c r="E90" s="19" t="s">
        <v>161</v>
      </c>
      <c r="F90" s="19" t="s">
        <v>104</v>
      </c>
      <c r="G90" s="19" t="s">
        <v>95</v>
      </c>
      <c r="H90" s="20">
        <v>2002</v>
      </c>
      <c r="I90" s="86">
        <v>190.4</v>
      </c>
      <c r="J90" s="53">
        <v>182</v>
      </c>
      <c r="K90" s="102"/>
      <c r="L90" s="53"/>
    </row>
    <row r="91" spans="1:12" ht="15" customHeight="1" x14ac:dyDescent="0.2">
      <c r="A91" s="16">
        <f t="shared" si="1"/>
        <v>91</v>
      </c>
      <c r="B91" s="19" t="s">
        <v>230</v>
      </c>
      <c r="D91" s="19" t="s">
        <v>231</v>
      </c>
      <c r="E91" s="19" t="s">
        <v>161</v>
      </c>
      <c r="F91" s="19" t="s">
        <v>104</v>
      </c>
      <c r="G91" s="19" t="s">
        <v>95</v>
      </c>
      <c r="H91" s="20">
        <v>2002</v>
      </c>
      <c r="I91" s="86">
        <v>190.4</v>
      </c>
      <c r="J91" s="53">
        <v>172</v>
      </c>
      <c r="K91" s="102"/>
      <c r="L91" s="53"/>
    </row>
    <row r="92" spans="1:12" ht="15" customHeight="1" x14ac:dyDescent="0.2">
      <c r="A92" s="16">
        <f t="shared" si="1"/>
        <v>92</v>
      </c>
      <c r="B92" s="19" t="s">
        <v>232</v>
      </c>
      <c r="D92" s="19" t="s">
        <v>233</v>
      </c>
      <c r="E92" s="19" t="s">
        <v>161</v>
      </c>
      <c r="F92" s="19" t="s">
        <v>104</v>
      </c>
      <c r="G92" s="19" t="s">
        <v>95</v>
      </c>
      <c r="H92" s="20">
        <v>2002</v>
      </c>
      <c r="I92" s="86">
        <v>190.4</v>
      </c>
      <c r="J92" s="53">
        <v>182</v>
      </c>
      <c r="K92" s="102"/>
      <c r="L92" s="53"/>
    </row>
    <row r="93" spans="1:12" ht="15" customHeight="1" x14ac:dyDescent="0.2">
      <c r="A93" s="16">
        <f t="shared" si="1"/>
        <v>93</v>
      </c>
      <c r="B93" s="19" t="s">
        <v>234</v>
      </c>
      <c r="D93" s="19" t="s">
        <v>235</v>
      </c>
      <c r="E93" s="19" t="s">
        <v>161</v>
      </c>
      <c r="F93" s="19" t="s">
        <v>104</v>
      </c>
      <c r="G93" s="19" t="s">
        <v>95</v>
      </c>
      <c r="H93" s="20">
        <v>2014</v>
      </c>
      <c r="I93" s="86">
        <v>199</v>
      </c>
      <c r="J93" s="53">
        <v>156</v>
      </c>
      <c r="K93" s="102"/>
      <c r="L93" s="53"/>
    </row>
    <row r="94" spans="1:12" ht="15" customHeight="1" x14ac:dyDescent="0.2">
      <c r="A94" s="16">
        <f t="shared" si="1"/>
        <v>94</v>
      </c>
      <c r="B94" s="19" t="s">
        <v>236</v>
      </c>
      <c r="D94" s="19" t="s">
        <v>237</v>
      </c>
      <c r="E94" s="19" t="s">
        <v>161</v>
      </c>
      <c r="F94" s="19" t="s">
        <v>104</v>
      </c>
      <c r="G94" s="19" t="s">
        <v>95</v>
      </c>
      <c r="H94" s="20">
        <v>2002</v>
      </c>
      <c r="I94" s="86">
        <v>274.5</v>
      </c>
      <c r="J94" s="53">
        <v>287</v>
      </c>
      <c r="K94" s="102"/>
      <c r="L94" s="53"/>
    </row>
    <row r="95" spans="1:12" ht="15" customHeight="1" x14ac:dyDescent="0.2">
      <c r="A95" s="16">
        <f t="shared" si="1"/>
        <v>95</v>
      </c>
      <c r="B95" s="19" t="s">
        <v>238</v>
      </c>
      <c r="D95" s="19" t="s">
        <v>239</v>
      </c>
      <c r="E95" s="19" t="s">
        <v>240</v>
      </c>
      <c r="F95" s="19" t="s">
        <v>241</v>
      </c>
      <c r="G95" s="19" t="s">
        <v>40</v>
      </c>
      <c r="H95" s="20">
        <v>2018</v>
      </c>
      <c r="I95" s="86">
        <v>56.45</v>
      </c>
      <c r="J95" s="53">
        <v>56.5</v>
      </c>
      <c r="K95" s="102"/>
      <c r="L95" s="53"/>
    </row>
    <row r="96" spans="1:12" ht="15" customHeight="1" x14ac:dyDescent="0.2">
      <c r="A96" s="16">
        <f t="shared" si="1"/>
        <v>96</v>
      </c>
      <c r="B96" s="19" t="s">
        <v>242</v>
      </c>
      <c r="D96" s="19" t="s">
        <v>243</v>
      </c>
      <c r="E96" s="19" t="s">
        <v>240</v>
      </c>
      <c r="F96" s="19" t="s">
        <v>241</v>
      </c>
      <c r="G96" s="19" t="s">
        <v>40</v>
      </c>
      <c r="H96" s="20">
        <v>2018</v>
      </c>
      <c r="I96" s="86">
        <v>56.45</v>
      </c>
      <c r="J96" s="53">
        <v>56.5</v>
      </c>
      <c r="K96" s="102"/>
      <c r="L96" s="53"/>
    </row>
    <row r="97" spans="1:12" ht="15" customHeight="1" x14ac:dyDescent="0.2">
      <c r="A97" s="16">
        <f t="shared" si="1"/>
        <v>97</v>
      </c>
      <c r="B97" s="19" t="s">
        <v>244</v>
      </c>
      <c r="D97" s="19" t="s">
        <v>245</v>
      </c>
      <c r="E97" s="19" t="s">
        <v>240</v>
      </c>
      <c r="F97" s="19" t="s">
        <v>241</v>
      </c>
      <c r="G97" s="19" t="s">
        <v>40</v>
      </c>
      <c r="H97" s="20">
        <v>2018</v>
      </c>
      <c r="I97" s="86">
        <v>56.45</v>
      </c>
      <c r="J97" s="53">
        <v>56.5</v>
      </c>
      <c r="K97" s="102"/>
      <c r="L97" s="53"/>
    </row>
    <row r="98" spans="1:12" ht="15" customHeight="1" x14ac:dyDescent="0.2">
      <c r="A98" s="16">
        <f t="shared" si="1"/>
        <v>98</v>
      </c>
      <c r="B98" s="19" t="s">
        <v>246</v>
      </c>
      <c r="D98" s="19" t="s">
        <v>247</v>
      </c>
      <c r="E98" s="19" t="s">
        <v>240</v>
      </c>
      <c r="F98" s="19" t="s">
        <v>241</v>
      </c>
      <c r="G98" s="19" t="s">
        <v>40</v>
      </c>
      <c r="H98" s="20">
        <v>2018</v>
      </c>
      <c r="I98" s="86">
        <v>56.45</v>
      </c>
      <c r="J98" s="53">
        <v>56.5</v>
      </c>
      <c r="K98" s="102"/>
      <c r="L98" s="53"/>
    </row>
    <row r="99" spans="1:12" ht="15" customHeight="1" x14ac:dyDescent="0.2">
      <c r="A99" s="16">
        <f t="shared" si="1"/>
        <v>99</v>
      </c>
      <c r="B99" s="19" t="s">
        <v>248</v>
      </c>
      <c r="D99" s="19" t="s">
        <v>249</v>
      </c>
      <c r="E99" s="19" t="s">
        <v>250</v>
      </c>
      <c r="F99" s="19" t="s">
        <v>112</v>
      </c>
      <c r="G99" s="19" t="s">
        <v>150</v>
      </c>
      <c r="H99" s="20">
        <v>2015</v>
      </c>
      <c r="I99" s="86">
        <v>179.35</v>
      </c>
      <c r="J99" s="53">
        <v>147</v>
      </c>
      <c r="K99" s="102"/>
      <c r="L99" s="53"/>
    </row>
    <row r="100" spans="1:12" ht="15" customHeight="1" x14ac:dyDescent="0.2">
      <c r="A100" s="16">
        <f t="shared" si="1"/>
        <v>100</v>
      </c>
      <c r="B100" s="19" t="s">
        <v>251</v>
      </c>
      <c r="D100" s="19" t="s">
        <v>252</v>
      </c>
      <c r="E100" s="19" t="s">
        <v>250</v>
      </c>
      <c r="F100" s="19" t="s">
        <v>112</v>
      </c>
      <c r="G100" s="19" t="s">
        <v>150</v>
      </c>
      <c r="H100" s="20">
        <v>2015</v>
      </c>
      <c r="I100" s="86">
        <v>179.35</v>
      </c>
      <c r="J100" s="53">
        <v>147</v>
      </c>
      <c r="K100" s="102"/>
      <c r="L100" s="53"/>
    </row>
    <row r="101" spans="1:12" ht="15" customHeight="1" x14ac:dyDescent="0.2">
      <c r="A101" s="16">
        <f t="shared" si="1"/>
        <v>101</v>
      </c>
      <c r="B101" s="19" t="s">
        <v>253</v>
      </c>
      <c r="D101" s="19" t="s">
        <v>254</v>
      </c>
      <c r="E101" s="19" t="s">
        <v>255</v>
      </c>
      <c r="F101" s="19" t="s">
        <v>241</v>
      </c>
      <c r="G101" s="19" t="s">
        <v>256</v>
      </c>
      <c r="H101" s="20">
        <v>2016</v>
      </c>
      <c r="I101" s="86">
        <v>202</v>
      </c>
      <c r="J101" s="53">
        <v>190</v>
      </c>
      <c r="K101" s="102"/>
      <c r="L101" s="53"/>
    </row>
    <row r="102" spans="1:12" ht="15" customHeight="1" x14ac:dyDescent="0.2">
      <c r="A102" s="16">
        <f t="shared" si="1"/>
        <v>102</v>
      </c>
      <c r="B102" s="19" t="s">
        <v>257</v>
      </c>
      <c r="D102" s="19" t="s">
        <v>258</v>
      </c>
      <c r="E102" s="19" t="s">
        <v>259</v>
      </c>
      <c r="F102" s="19" t="s">
        <v>104</v>
      </c>
      <c r="G102" s="19" t="s">
        <v>40</v>
      </c>
      <c r="H102" s="20">
        <v>2002</v>
      </c>
      <c r="I102" s="86">
        <v>260</v>
      </c>
      <c r="J102" s="53">
        <v>204</v>
      </c>
      <c r="K102" s="102"/>
      <c r="L102" s="53"/>
    </row>
    <row r="103" spans="1:12" ht="15" customHeight="1" x14ac:dyDescent="0.2">
      <c r="A103" s="16">
        <f t="shared" si="1"/>
        <v>103</v>
      </c>
      <c r="B103" s="19" t="s">
        <v>260</v>
      </c>
      <c r="D103" s="19" t="s">
        <v>261</v>
      </c>
      <c r="E103" s="19" t="s">
        <v>259</v>
      </c>
      <c r="F103" s="19" t="s">
        <v>104</v>
      </c>
      <c r="G103" s="19" t="s">
        <v>40</v>
      </c>
      <c r="H103" s="20">
        <v>2002</v>
      </c>
      <c r="I103" s="86">
        <v>140</v>
      </c>
      <c r="J103" s="53">
        <v>115</v>
      </c>
      <c r="K103" s="102"/>
      <c r="L103" s="53"/>
    </row>
    <row r="104" spans="1:12" ht="15" customHeight="1" x14ac:dyDescent="0.2">
      <c r="A104" s="16">
        <f t="shared" si="1"/>
        <v>104</v>
      </c>
      <c r="B104" s="19" t="s">
        <v>262</v>
      </c>
      <c r="D104" s="19" t="s">
        <v>263</v>
      </c>
      <c r="E104" s="19" t="s">
        <v>161</v>
      </c>
      <c r="F104" s="19" t="s">
        <v>112</v>
      </c>
      <c r="G104" s="19" t="s">
        <v>95</v>
      </c>
      <c r="H104" s="20">
        <v>2009</v>
      </c>
      <c r="I104" s="86">
        <v>38.29</v>
      </c>
      <c r="J104" s="53">
        <v>36</v>
      </c>
      <c r="K104" s="102"/>
      <c r="L104" s="53"/>
    </row>
    <row r="105" spans="1:12" ht="15" customHeight="1" x14ac:dyDescent="0.2">
      <c r="A105" s="16">
        <f t="shared" si="1"/>
        <v>105</v>
      </c>
      <c r="B105" s="19" t="s">
        <v>264</v>
      </c>
      <c r="D105" s="19" t="s">
        <v>265</v>
      </c>
      <c r="E105" s="19" t="s">
        <v>161</v>
      </c>
      <c r="F105" s="19" t="s">
        <v>112</v>
      </c>
      <c r="G105" s="19" t="s">
        <v>95</v>
      </c>
      <c r="H105" s="20">
        <v>2009</v>
      </c>
      <c r="I105" s="86">
        <v>38.29</v>
      </c>
      <c r="J105" s="53">
        <v>36</v>
      </c>
      <c r="K105" s="102"/>
      <c r="L105" s="53"/>
    </row>
    <row r="106" spans="1:12" ht="15" customHeight="1" x14ac:dyDescent="0.2">
      <c r="A106" s="16">
        <f t="shared" si="1"/>
        <v>106</v>
      </c>
      <c r="B106" s="19" t="s">
        <v>266</v>
      </c>
      <c r="D106" s="19" t="s">
        <v>267</v>
      </c>
      <c r="E106" s="19" t="s">
        <v>161</v>
      </c>
      <c r="F106" s="19" t="s">
        <v>112</v>
      </c>
      <c r="G106" s="19" t="s">
        <v>95</v>
      </c>
      <c r="H106" s="20">
        <v>2009</v>
      </c>
      <c r="I106" s="86">
        <v>38.29</v>
      </c>
      <c r="J106" s="53">
        <v>36</v>
      </c>
      <c r="K106" s="102"/>
      <c r="L106" s="53"/>
    </row>
    <row r="107" spans="1:12" ht="15" customHeight="1" x14ac:dyDescent="0.2">
      <c r="A107" s="16">
        <f t="shared" si="1"/>
        <v>107</v>
      </c>
      <c r="B107" s="19" t="s">
        <v>268</v>
      </c>
      <c r="D107" s="19" t="s">
        <v>269</v>
      </c>
      <c r="E107" s="19" t="s">
        <v>161</v>
      </c>
      <c r="F107" s="19" t="s">
        <v>112</v>
      </c>
      <c r="G107" s="19" t="s">
        <v>95</v>
      </c>
      <c r="H107" s="20">
        <v>2009</v>
      </c>
      <c r="I107" s="86">
        <v>38.29</v>
      </c>
      <c r="J107" s="53">
        <v>36</v>
      </c>
      <c r="K107" s="102"/>
      <c r="L107" s="53"/>
    </row>
    <row r="108" spans="1:12" ht="15" customHeight="1" x14ac:dyDescent="0.2">
      <c r="A108" s="16">
        <f t="shared" si="1"/>
        <v>108</v>
      </c>
      <c r="B108" s="19" t="s">
        <v>270</v>
      </c>
      <c r="D108" s="19" t="s">
        <v>271</v>
      </c>
      <c r="E108" s="19" t="s">
        <v>272</v>
      </c>
      <c r="F108" s="19" t="s">
        <v>104</v>
      </c>
      <c r="G108" s="19" t="s">
        <v>53</v>
      </c>
      <c r="H108" s="20">
        <v>2014</v>
      </c>
      <c r="I108" s="86">
        <v>185.3</v>
      </c>
      <c r="J108" s="53">
        <v>169</v>
      </c>
      <c r="K108" s="102"/>
      <c r="L108" s="53"/>
    </row>
    <row r="109" spans="1:12" ht="15" customHeight="1" x14ac:dyDescent="0.2">
      <c r="A109" s="16">
        <f t="shared" si="1"/>
        <v>109</v>
      </c>
      <c r="B109" s="19" t="s">
        <v>273</v>
      </c>
      <c r="D109" s="19" t="s">
        <v>274</v>
      </c>
      <c r="E109" s="19" t="s">
        <v>272</v>
      </c>
      <c r="F109" s="19" t="s">
        <v>104</v>
      </c>
      <c r="G109" s="19" t="s">
        <v>53</v>
      </c>
      <c r="H109" s="20">
        <v>2014</v>
      </c>
      <c r="I109" s="86">
        <v>185.3</v>
      </c>
      <c r="J109" s="53">
        <v>169</v>
      </c>
      <c r="K109" s="102"/>
      <c r="L109" s="53"/>
    </row>
    <row r="110" spans="1:12" ht="15" customHeight="1" x14ac:dyDescent="0.2">
      <c r="A110" s="16">
        <f t="shared" si="1"/>
        <v>110</v>
      </c>
      <c r="B110" s="19" t="s">
        <v>275</v>
      </c>
      <c r="D110" s="19" t="s">
        <v>276</v>
      </c>
      <c r="E110" s="19" t="s">
        <v>272</v>
      </c>
      <c r="F110" s="19" t="s">
        <v>104</v>
      </c>
      <c r="G110" s="19" t="s">
        <v>53</v>
      </c>
      <c r="H110" s="20">
        <v>2014</v>
      </c>
      <c r="I110" s="86">
        <v>204</v>
      </c>
      <c r="J110" s="53">
        <v>182</v>
      </c>
      <c r="K110" s="102"/>
      <c r="L110" s="53"/>
    </row>
    <row r="111" spans="1:12" ht="15" customHeight="1" x14ac:dyDescent="0.2">
      <c r="A111" s="16">
        <f t="shared" si="1"/>
        <v>111</v>
      </c>
      <c r="B111" s="19" t="s">
        <v>277</v>
      </c>
      <c r="D111" s="19" t="s">
        <v>278</v>
      </c>
      <c r="E111" s="19" t="s">
        <v>279</v>
      </c>
      <c r="F111" s="19" t="s">
        <v>104</v>
      </c>
      <c r="G111" s="19" t="s">
        <v>40</v>
      </c>
      <c r="H111" s="20">
        <v>2003</v>
      </c>
      <c r="I111" s="86">
        <v>196.7</v>
      </c>
      <c r="J111" s="53">
        <v>165</v>
      </c>
      <c r="K111" s="102"/>
      <c r="L111" s="53"/>
    </row>
    <row r="112" spans="1:12" ht="15" customHeight="1" x14ac:dyDescent="0.2">
      <c r="A112" s="16">
        <f t="shared" si="1"/>
        <v>112</v>
      </c>
      <c r="B112" s="19" t="s">
        <v>280</v>
      </c>
      <c r="D112" s="19" t="s">
        <v>281</v>
      </c>
      <c r="E112" s="19" t="s">
        <v>279</v>
      </c>
      <c r="F112" s="19" t="s">
        <v>104</v>
      </c>
      <c r="G112" s="19" t="s">
        <v>40</v>
      </c>
      <c r="H112" s="20">
        <v>2003</v>
      </c>
      <c r="I112" s="86">
        <v>196.7</v>
      </c>
      <c r="J112" s="53">
        <v>157</v>
      </c>
      <c r="K112" s="102"/>
      <c r="L112" s="53"/>
    </row>
    <row r="113" spans="1:12" ht="15" customHeight="1" x14ac:dyDescent="0.2">
      <c r="A113" s="16">
        <f t="shared" si="1"/>
        <v>113</v>
      </c>
      <c r="B113" s="19" t="s">
        <v>282</v>
      </c>
      <c r="D113" s="19" t="s">
        <v>283</v>
      </c>
      <c r="E113" s="19" t="s">
        <v>279</v>
      </c>
      <c r="F113" s="19" t="s">
        <v>104</v>
      </c>
      <c r="G113" s="19" t="s">
        <v>40</v>
      </c>
      <c r="H113" s="20">
        <v>2003</v>
      </c>
      <c r="I113" s="86">
        <v>196.7</v>
      </c>
      <c r="J113" s="53">
        <v>157</v>
      </c>
      <c r="K113" s="102"/>
      <c r="L113" s="53"/>
    </row>
    <row r="114" spans="1:12" ht="15" customHeight="1" x14ac:dyDescent="0.2">
      <c r="A114" s="16">
        <f t="shared" si="1"/>
        <v>114</v>
      </c>
      <c r="B114" s="19" t="s">
        <v>284</v>
      </c>
      <c r="D114" s="19" t="s">
        <v>285</v>
      </c>
      <c r="E114" s="19" t="s">
        <v>279</v>
      </c>
      <c r="F114" s="19" t="s">
        <v>104</v>
      </c>
      <c r="G114" s="19" t="s">
        <v>40</v>
      </c>
      <c r="H114" s="20">
        <v>2003</v>
      </c>
      <c r="I114" s="86">
        <v>196.7</v>
      </c>
      <c r="J114" s="53">
        <v>165</v>
      </c>
      <c r="K114" s="102"/>
      <c r="L114" s="53"/>
    </row>
    <row r="115" spans="1:12" ht="15" customHeight="1" x14ac:dyDescent="0.2">
      <c r="A115" s="16">
        <f t="shared" si="1"/>
        <v>115</v>
      </c>
      <c r="B115" s="19" t="s">
        <v>286</v>
      </c>
      <c r="D115" s="19" t="s">
        <v>287</v>
      </c>
      <c r="E115" s="19" t="s">
        <v>279</v>
      </c>
      <c r="F115" s="19" t="s">
        <v>104</v>
      </c>
      <c r="G115" s="19" t="s">
        <v>40</v>
      </c>
      <c r="H115" s="20">
        <v>2003</v>
      </c>
      <c r="I115" s="86">
        <v>196.7</v>
      </c>
      <c r="J115" s="53">
        <v>157</v>
      </c>
      <c r="K115" s="102"/>
      <c r="L115" s="53"/>
    </row>
    <row r="116" spans="1:12" ht="15" customHeight="1" x14ac:dyDescent="0.2">
      <c r="A116" s="16">
        <f t="shared" si="1"/>
        <v>116</v>
      </c>
      <c r="B116" s="19" t="s">
        <v>288</v>
      </c>
      <c r="D116" s="19" t="s">
        <v>289</v>
      </c>
      <c r="E116" s="19" t="s">
        <v>279</v>
      </c>
      <c r="F116" s="19" t="s">
        <v>104</v>
      </c>
      <c r="G116" s="19" t="s">
        <v>40</v>
      </c>
      <c r="H116" s="20">
        <v>2003</v>
      </c>
      <c r="I116" s="86">
        <v>196.7</v>
      </c>
      <c r="J116" s="53">
        <v>157</v>
      </c>
      <c r="K116" s="102"/>
      <c r="L116" s="53"/>
    </row>
    <row r="117" spans="1:12" ht="15" customHeight="1" x14ac:dyDescent="0.2">
      <c r="A117" s="16">
        <f t="shared" si="1"/>
        <v>117</v>
      </c>
      <c r="B117" s="19" t="s">
        <v>290</v>
      </c>
      <c r="D117" s="19" t="s">
        <v>291</v>
      </c>
      <c r="E117" s="19" t="s">
        <v>279</v>
      </c>
      <c r="F117" s="19" t="s">
        <v>104</v>
      </c>
      <c r="G117" s="19" t="s">
        <v>40</v>
      </c>
      <c r="H117" s="20">
        <v>2003</v>
      </c>
      <c r="I117" s="86">
        <v>422</v>
      </c>
      <c r="J117" s="53">
        <v>406</v>
      </c>
      <c r="K117" s="102"/>
      <c r="L117" s="53"/>
    </row>
    <row r="118" spans="1:12" ht="15" customHeight="1" x14ac:dyDescent="0.2">
      <c r="A118" s="16">
        <f t="shared" si="1"/>
        <v>118</v>
      </c>
      <c r="B118" s="19" t="s">
        <v>292</v>
      </c>
      <c r="D118" s="19" t="s">
        <v>293</v>
      </c>
      <c r="E118" s="19" t="s">
        <v>279</v>
      </c>
      <c r="F118" s="19" t="s">
        <v>104</v>
      </c>
      <c r="G118" s="19" t="s">
        <v>40</v>
      </c>
      <c r="H118" s="20">
        <v>2003</v>
      </c>
      <c r="I118" s="86">
        <v>422</v>
      </c>
      <c r="J118" s="53">
        <v>406</v>
      </c>
      <c r="K118" s="102"/>
      <c r="L118" s="53"/>
    </row>
    <row r="119" spans="1:12" ht="15" customHeight="1" x14ac:dyDescent="0.2">
      <c r="A119" s="16">
        <f t="shared" si="1"/>
        <v>119</v>
      </c>
      <c r="B119" s="19" t="s">
        <v>294</v>
      </c>
      <c r="D119" s="19" t="s">
        <v>295</v>
      </c>
      <c r="E119" s="19" t="s">
        <v>296</v>
      </c>
      <c r="F119" s="19" t="s">
        <v>104</v>
      </c>
      <c r="G119" s="19" t="s">
        <v>40</v>
      </c>
      <c r="H119" s="20">
        <v>2002</v>
      </c>
      <c r="I119" s="86">
        <v>179.35</v>
      </c>
      <c r="J119" s="53">
        <v>147</v>
      </c>
      <c r="K119" s="102"/>
      <c r="L119" s="53"/>
    </row>
    <row r="120" spans="1:12" ht="15" customHeight="1" x14ac:dyDescent="0.2">
      <c r="A120" s="16">
        <f t="shared" si="1"/>
        <v>120</v>
      </c>
      <c r="B120" s="19" t="s">
        <v>297</v>
      </c>
      <c r="D120" s="19" t="s">
        <v>298</v>
      </c>
      <c r="E120" s="19" t="s">
        <v>296</v>
      </c>
      <c r="F120" s="19" t="s">
        <v>104</v>
      </c>
      <c r="G120" s="19" t="s">
        <v>40</v>
      </c>
      <c r="H120" s="20">
        <v>2002</v>
      </c>
      <c r="I120" s="86">
        <v>179.35</v>
      </c>
      <c r="J120" s="53">
        <v>147</v>
      </c>
      <c r="K120" s="102"/>
      <c r="L120" s="53"/>
    </row>
    <row r="121" spans="1:12" ht="15" customHeight="1" x14ac:dyDescent="0.2">
      <c r="A121" s="16">
        <f t="shared" si="1"/>
        <v>121</v>
      </c>
      <c r="B121" s="19" t="s">
        <v>299</v>
      </c>
      <c r="D121" s="19" t="s">
        <v>300</v>
      </c>
      <c r="E121" s="19" t="s">
        <v>296</v>
      </c>
      <c r="F121" s="19" t="s">
        <v>104</v>
      </c>
      <c r="G121" s="19" t="s">
        <v>40</v>
      </c>
      <c r="H121" s="20">
        <v>2002</v>
      </c>
      <c r="I121" s="86">
        <v>179.35</v>
      </c>
      <c r="J121" s="53">
        <v>145</v>
      </c>
      <c r="K121" s="102"/>
      <c r="L121" s="53"/>
    </row>
    <row r="122" spans="1:12" ht="15" customHeight="1" x14ac:dyDescent="0.2">
      <c r="A122" s="16">
        <f t="shared" si="1"/>
        <v>122</v>
      </c>
      <c r="B122" s="19" t="s">
        <v>301</v>
      </c>
      <c r="D122" s="19" t="s">
        <v>302</v>
      </c>
      <c r="E122" s="19" t="s">
        <v>296</v>
      </c>
      <c r="F122" s="19" t="s">
        <v>104</v>
      </c>
      <c r="G122" s="19" t="s">
        <v>40</v>
      </c>
      <c r="H122" s="20">
        <v>2002</v>
      </c>
      <c r="I122" s="86">
        <v>179.35</v>
      </c>
      <c r="J122" s="53">
        <v>145</v>
      </c>
      <c r="K122" s="102"/>
      <c r="L122" s="53"/>
    </row>
    <row r="123" spans="1:12" ht="15" customHeight="1" x14ac:dyDescent="0.2">
      <c r="A123" s="16">
        <f t="shared" si="1"/>
        <v>123</v>
      </c>
      <c r="B123" s="19" t="s">
        <v>303</v>
      </c>
      <c r="D123" s="19" t="s">
        <v>304</v>
      </c>
      <c r="E123" s="19" t="s">
        <v>296</v>
      </c>
      <c r="F123" s="19" t="s">
        <v>104</v>
      </c>
      <c r="G123" s="19" t="s">
        <v>40</v>
      </c>
      <c r="H123" s="20">
        <v>2002</v>
      </c>
      <c r="I123" s="86">
        <v>190.74</v>
      </c>
      <c r="J123" s="53">
        <v>169</v>
      </c>
      <c r="K123" s="102"/>
      <c r="L123" s="53"/>
    </row>
    <row r="124" spans="1:12" ht="15" customHeight="1" x14ac:dyDescent="0.2">
      <c r="A124" s="16">
        <f t="shared" si="1"/>
        <v>124</v>
      </c>
      <c r="B124" s="19" t="s">
        <v>305</v>
      </c>
      <c r="D124" s="19" t="s">
        <v>306</v>
      </c>
      <c r="E124" s="19" t="s">
        <v>296</v>
      </c>
      <c r="F124" s="19" t="s">
        <v>104</v>
      </c>
      <c r="G124" s="19" t="s">
        <v>40</v>
      </c>
      <c r="H124" s="20">
        <v>2002</v>
      </c>
      <c r="I124" s="86">
        <v>190.74</v>
      </c>
      <c r="J124" s="53">
        <v>168</v>
      </c>
      <c r="K124" s="102"/>
      <c r="L124" s="53"/>
    </row>
    <row r="125" spans="1:12" ht="15" customHeight="1" x14ac:dyDescent="0.2">
      <c r="A125" s="16">
        <f t="shared" si="1"/>
        <v>125</v>
      </c>
      <c r="B125" s="19" t="s">
        <v>307</v>
      </c>
      <c r="D125" s="19" t="s">
        <v>308</v>
      </c>
      <c r="E125" s="19" t="s">
        <v>161</v>
      </c>
      <c r="F125" s="19" t="s">
        <v>112</v>
      </c>
      <c r="G125" s="19" t="s">
        <v>95</v>
      </c>
      <c r="H125" s="20">
        <v>2018</v>
      </c>
      <c r="I125" s="86">
        <v>129</v>
      </c>
      <c r="J125" s="53">
        <v>119</v>
      </c>
      <c r="K125" s="102"/>
      <c r="L125" s="53"/>
    </row>
    <row r="126" spans="1:12" ht="15" customHeight="1" x14ac:dyDescent="0.2">
      <c r="A126" s="16">
        <f t="shared" si="1"/>
        <v>126</v>
      </c>
      <c r="B126" s="19" t="s">
        <v>309</v>
      </c>
      <c r="D126" s="19" t="s">
        <v>310</v>
      </c>
      <c r="E126" s="19" t="s">
        <v>311</v>
      </c>
      <c r="F126" s="19" t="s">
        <v>120</v>
      </c>
      <c r="G126" s="19" t="s">
        <v>150</v>
      </c>
      <c r="H126" s="20">
        <v>1960</v>
      </c>
      <c r="I126" s="86">
        <v>225</v>
      </c>
      <c r="J126" s="53">
        <v>239</v>
      </c>
      <c r="K126" s="102"/>
      <c r="L126" s="53"/>
    </row>
    <row r="127" spans="1:12" ht="15" customHeight="1" x14ac:dyDescent="0.2">
      <c r="A127" s="16">
        <f t="shared" si="1"/>
        <v>127</v>
      </c>
      <c r="B127" s="19" t="s">
        <v>312</v>
      </c>
      <c r="D127" s="19" t="s">
        <v>313</v>
      </c>
      <c r="E127" s="19" t="s">
        <v>311</v>
      </c>
      <c r="F127" s="19" t="s">
        <v>120</v>
      </c>
      <c r="G127" s="19" t="s">
        <v>150</v>
      </c>
      <c r="H127" s="20">
        <v>1969</v>
      </c>
      <c r="I127" s="86">
        <v>387</v>
      </c>
      <c r="J127" s="53">
        <v>390</v>
      </c>
      <c r="K127" s="102"/>
      <c r="L127" s="53"/>
    </row>
    <row r="128" spans="1:12" ht="15" customHeight="1" x14ac:dyDescent="0.2">
      <c r="A128" s="16">
        <f t="shared" si="1"/>
        <v>128</v>
      </c>
      <c r="B128" s="19" t="s">
        <v>314</v>
      </c>
      <c r="D128" s="19" t="s">
        <v>315</v>
      </c>
      <c r="E128" s="19" t="s">
        <v>161</v>
      </c>
      <c r="F128" s="19" t="s">
        <v>112</v>
      </c>
      <c r="G128" s="19" t="s">
        <v>95</v>
      </c>
      <c r="H128" s="20">
        <v>1976</v>
      </c>
      <c r="I128" s="86">
        <v>72</v>
      </c>
      <c r="J128" s="53">
        <v>56</v>
      </c>
      <c r="K128" s="102"/>
      <c r="L128" s="53"/>
    </row>
    <row r="129" spans="1:12" ht="15" customHeight="1" x14ac:dyDescent="0.2">
      <c r="A129" s="16">
        <f t="shared" si="1"/>
        <v>129</v>
      </c>
      <c r="B129" s="19" t="s">
        <v>316</v>
      </c>
      <c r="D129" s="19" t="s">
        <v>317</v>
      </c>
      <c r="E129" s="19" t="s">
        <v>161</v>
      </c>
      <c r="F129" s="19" t="s">
        <v>112</v>
      </c>
      <c r="G129" s="19" t="s">
        <v>95</v>
      </c>
      <c r="H129" s="20">
        <v>1976</v>
      </c>
      <c r="I129" s="86">
        <v>72</v>
      </c>
      <c r="J129" s="53">
        <v>56</v>
      </c>
      <c r="K129" s="102"/>
      <c r="L129" s="53"/>
    </row>
    <row r="130" spans="1:12" ht="15" customHeight="1" x14ac:dyDescent="0.2">
      <c r="A130" s="16">
        <f t="shared" si="1"/>
        <v>130</v>
      </c>
      <c r="B130" s="19" t="s">
        <v>318</v>
      </c>
      <c r="D130" s="19" t="s">
        <v>319</v>
      </c>
      <c r="E130" s="19" t="s">
        <v>161</v>
      </c>
      <c r="F130" s="19" t="s">
        <v>112</v>
      </c>
      <c r="G130" s="19" t="s">
        <v>95</v>
      </c>
      <c r="H130" s="20">
        <v>1976</v>
      </c>
      <c r="I130" s="86">
        <v>72</v>
      </c>
      <c r="J130" s="53">
        <v>56</v>
      </c>
      <c r="K130" s="102"/>
      <c r="L130" s="53"/>
    </row>
    <row r="131" spans="1:12" ht="15" customHeight="1" x14ac:dyDescent="0.2">
      <c r="A131" s="16">
        <f t="shared" si="1"/>
        <v>131</v>
      </c>
      <c r="B131" s="19" t="s">
        <v>320</v>
      </c>
      <c r="D131" s="19" t="s">
        <v>321</v>
      </c>
      <c r="E131" s="19" t="s">
        <v>161</v>
      </c>
      <c r="F131" s="19" t="s">
        <v>112</v>
      </c>
      <c r="G131" s="19" t="s">
        <v>95</v>
      </c>
      <c r="H131" s="20">
        <v>1976</v>
      </c>
      <c r="I131" s="86">
        <v>72</v>
      </c>
      <c r="J131" s="53">
        <v>50</v>
      </c>
      <c r="K131" s="102"/>
      <c r="L131" s="53"/>
    </row>
    <row r="132" spans="1:12" ht="15" customHeight="1" x14ac:dyDescent="0.2">
      <c r="A132" s="16">
        <f t="shared" si="1"/>
        <v>132</v>
      </c>
      <c r="B132" s="19" t="s">
        <v>322</v>
      </c>
      <c r="D132" s="19" t="s">
        <v>323</v>
      </c>
      <c r="E132" s="19" t="s">
        <v>161</v>
      </c>
      <c r="F132" s="19" t="s">
        <v>112</v>
      </c>
      <c r="G132" s="19" t="s">
        <v>95</v>
      </c>
      <c r="H132" s="20">
        <v>1976</v>
      </c>
      <c r="I132" s="86">
        <v>72</v>
      </c>
      <c r="J132" s="53">
        <v>56</v>
      </c>
      <c r="K132" s="102"/>
      <c r="L132" s="53"/>
    </row>
    <row r="133" spans="1:12" ht="15" customHeight="1" x14ac:dyDescent="0.2">
      <c r="A133" s="16">
        <f t="shared" si="1"/>
        <v>133</v>
      </c>
      <c r="B133" s="19" t="s">
        <v>324</v>
      </c>
      <c r="D133" s="19" t="s">
        <v>325</v>
      </c>
      <c r="E133" s="19" t="s">
        <v>161</v>
      </c>
      <c r="F133" s="19" t="s">
        <v>112</v>
      </c>
      <c r="G133" s="19" t="s">
        <v>95</v>
      </c>
      <c r="H133" s="20">
        <v>1976</v>
      </c>
      <c r="I133" s="86">
        <v>72</v>
      </c>
      <c r="J133" s="53">
        <v>56</v>
      </c>
      <c r="K133" s="102"/>
      <c r="L133" s="53"/>
    </row>
    <row r="134" spans="1:12" ht="15" customHeight="1" x14ac:dyDescent="0.2">
      <c r="A134" s="16">
        <f t="shared" ref="A134:A197" si="2">A133+1</f>
        <v>134</v>
      </c>
      <c r="B134" s="19" t="s">
        <v>326</v>
      </c>
      <c r="D134" s="19" t="s">
        <v>327</v>
      </c>
      <c r="E134" s="19" t="s">
        <v>328</v>
      </c>
      <c r="F134" s="19" t="s">
        <v>241</v>
      </c>
      <c r="G134" s="19" t="s">
        <v>40</v>
      </c>
      <c r="H134" s="20">
        <v>2010</v>
      </c>
      <c r="I134" s="86">
        <v>8.44</v>
      </c>
      <c r="J134" s="53">
        <v>8.1999999999999993</v>
      </c>
      <c r="K134" s="102"/>
      <c r="L134" s="53"/>
    </row>
    <row r="135" spans="1:12" ht="15" customHeight="1" x14ac:dyDescent="0.2">
      <c r="A135" s="16">
        <f t="shared" si="2"/>
        <v>135</v>
      </c>
      <c r="B135" s="19" t="s">
        <v>329</v>
      </c>
      <c r="D135" s="19" t="s">
        <v>330</v>
      </c>
      <c r="E135" s="19" t="s">
        <v>328</v>
      </c>
      <c r="F135" s="19" t="s">
        <v>241</v>
      </c>
      <c r="G135" s="19" t="s">
        <v>40</v>
      </c>
      <c r="H135" s="20">
        <v>2010</v>
      </c>
      <c r="I135" s="86">
        <v>8.44</v>
      </c>
      <c r="J135" s="53">
        <v>8.1999999999999993</v>
      </c>
      <c r="K135" s="102"/>
      <c r="L135" s="53"/>
    </row>
    <row r="136" spans="1:12" ht="15" customHeight="1" x14ac:dyDescent="0.2">
      <c r="A136" s="16">
        <f t="shared" si="2"/>
        <v>136</v>
      </c>
      <c r="B136" s="19" t="s">
        <v>331</v>
      </c>
      <c r="D136" s="19" t="s">
        <v>332</v>
      </c>
      <c r="E136" s="19" t="s">
        <v>328</v>
      </c>
      <c r="F136" s="19" t="s">
        <v>241</v>
      </c>
      <c r="G136" s="19" t="s">
        <v>40</v>
      </c>
      <c r="H136" s="20">
        <v>2010</v>
      </c>
      <c r="I136" s="86">
        <v>8.44</v>
      </c>
      <c r="J136" s="53">
        <v>8.1999999999999993</v>
      </c>
      <c r="K136" s="102"/>
      <c r="L136" s="53"/>
    </row>
    <row r="137" spans="1:12" ht="15" customHeight="1" x14ac:dyDescent="0.2">
      <c r="A137" s="16">
        <f t="shared" si="2"/>
        <v>137</v>
      </c>
      <c r="B137" s="19" t="s">
        <v>2653</v>
      </c>
      <c r="D137" s="19" t="s">
        <v>2362</v>
      </c>
      <c r="E137" s="19" t="s">
        <v>1222</v>
      </c>
      <c r="F137" s="19" t="s">
        <v>104</v>
      </c>
      <c r="G137" s="19" t="s">
        <v>46</v>
      </c>
      <c r="H137" s="20">
        <v>2000</v>
      </c>
      <c r="I137" s="86">
        <v>185</v>
      </c>
      <c r="J137" s="53">
        <v>145</v>
      </c>
      <c r="K137" s="102"/>
      <c r="L137" s="53"/>
    </row>
    <row r="138" spans="1:12" ht="15" customHeight="1" x14ac:dyDescent="0.2">
      <c r="A138" s="16">
        <f t="shared" si="2"/>
        <v>138</v>
      </c>
      <c r="B138" s="19" t="s">
        <v>2654</v>
      </c>
      <c r="D138" s="19" t="s">
        <v>2363</v>
      </c>
      <c r="E138" s="19" t="s">
        <v>1222</v>
      </c>
      <c r="F138" s="19" t="s">
        <v>104</v>
      </c>
      <c r="G138" s="19" t="s">
        <v>46</v>
      </c>
      <c r="H138" s="20">
        <v>2000</v>
      </c>
      <c r="I138" s="86">
        <v>185</v>
      </c>
      <c r="J138" s="53">
        <v>145</v>
      </c>
      <c r="K138" s="102"/>
      <c r="L138" s="53"/>
    </row>
    <row r="139" spans="1:12" ht="15" customHeight="1" x14ac:dyDescent="0.2">
      <c r="A139" s="16">
        <f t="shared" si="2"/>
        <v>139</v>
      </c>
      <c r="B139" s="19" t="s">
        <v>2655</v>
      </c>
      <c r="D139" s="19" t="s">
        <v>2364</v>
      </c>
      <c r="E139" s="19" t="s">
        <v>1222</v>
      </c>
      <c r="F139" s="19" t="s">
        <v>104</v>
      </c>
      <c r="G139" s="19" t="s">
        <v>46</v>
      </c>
      <c r="H139" s="20">
        <v>2000</v>
      </c>
      <c r="I139" s="86">
        <v>100</v>
      </c>
      <c r="J139" s="53">
        <v>75</v>
      </c>
      <c r="K139" s="102"/>
      <c r="L139" s="53"/>
    </row>
    <row r="140" spans="1:12" ht="15" customHeight="1" x14ac:dyDescent="0.2">
      <c r="A140" s="16">
        <f t="shared" si="2"/>
        <v>140</v>
      </c>
      <c r="B140" s="19" t="s">
        <v>333</v>
      </c>
      <c r="D140" s="19" t="s">
        <v>334</v>
      </c>
      <c r="E140" s="19" t="s">
        <v>335</v>
      </c>
      <c r="F140" s="19" t="s">
        <v>104</v>
      </c>
      <c r="G140" s="19" t="s">
        <v>53</v>
      </c>
      <c r="H140" s="20">
        <v>2000</v>
      </c>
      <c r="I140" s="86">
        <v>181</v>
      </c>
      <c r="J140" s="53">
        <v>143</v>
      </c>
      <c r="K140" s="102"/>
      <c r="L140" s="53"/>
    </row>
    <row r="141" spans="1:12" ht="15" customHeight="1" x14ac:dyDescent="0.2">
      <c r="A141" s="16">
        <f t="shared" si="2"/>
        <v>141</v>
      </c>
      <c r="B141" s="19" t="s">
        <v>336</v>
      </c>
      <c r="D141" s="19" t="s">
        <v>337</v>
      </c>
      <c r="E141" s="19" t="s">
        <v>335</v>
      </c>
      <c r="F141" s="19" t="s">
        <v>104</v>
      </c>
      <c r="G141" s="19" t="s">
        <v>53</v>
      </c>
      <c r="H141" s="20">
        <v>2000</v>
      </c>
      <c r="I141" s="86">
        <v>181</v>
      </c>
      <c r="J141" s="53">
        <v>143</v>
      </c>
      <c r="K141" s="102"/>
      <c r="L141" s="53"/>
    </row>
    <row r="142" spans="1:12" ht="15" customHeight="1" x14ac:dyDescent="0.2">
      <c r="A142" s="16">
        <f t="shared" si="2"/>
        <v>142</v>
      </c>
      <c r="B142" s="19" t="s">
        <v>338</v>
      </c>
      <c r="D142" s="19" t="s">
        <v>339</v>
      </c>
      <c r="E142" s="19" t="s">
        <v>335</v>
      </c>
      <c r="F142" s="19" t="s">
        <v>104</v>
      </c>
      <c r="G142" s="19" t="s">
        <v>53</v>
      </c>
      <c r="H142" s="20">
        <v>2000</v>
      </c>
      <c r="I142" s="86">
        <v>181</v>
      </c>
      <c r="J142" s="53">
        <v>141</v>
      </c>
      <c r="K142" s="102"/>
      <c r="L142" s="53"/>
    </row>
    <row r="143" spans="1:12" ht="15" customHeight="1" x14ac:dyDescent="0.2">
      <c r="A143" s="16">
        <f t="shared" si="2"/>
        <v>143</v>
      </c>
      <c r="B143" s="19" t="s">
        <v>340</v>
      </c>
      <c r="D143" s="19" t="s">
        <v>341</v>
      </c>
      <c r="E143" s="19" t="s">
        <v>335</v>
      </c>
      <c r="F143" s="19" t="s">
        <v>104</v>
      </c>
      <c r="G143" s="19" t="s">
        <v>53</v>
      </c>
      <c r="H143" s="20">
        <v>2000</v>
      </c>
      <c r="I143" s="86">
        <v>181</v>
      </c>
      <c r="J143" s="53">
        <v>141</v>
      </c>
      <c r="K143" s="102"/>
      <c r="L143" s="53"/>
    </row>
    <row r="144" spans="1:12" ht="15" customHeight="1" x14ac:dyDescent="0.2">
      <c r="A144" s="16">
        <f t="shared" si="2"/>
        <v>144</v>
      </c>
      <c r="B144" s="19" t="s">
        <v>342</v>
      </c>
      <c r="D144" s="19" t="s">
        <v>343</v>
      </c>
      <c r="E144" s="19" t="s">
        <v>335</v>
      </c>
      <c r="F144" s="19" t="s">
        <v>104</v>
      </c>
      <c r="G144" s="19" t="s">
        <v>53</v>
      </c>
      <c r="H144" s="20">
        <v>2000</v>
      </c>
      <c r="I144" s="86">
        <v>204</v>
      </c>
      <c r="J144" s="53">
        <v>198</v>
      </c>
      <c r="K144" s="102"/>
      <c r="L144" s="53"/>
    </row>
    <row r="145" spans="1:12" ht="15" customHeight="1" x14ac:dyDescent="0.2">
      <c r="A145" s="16">
        <f t="shared" si="2"/>
        <v>145</v>
      </c>
      <c r="B145" s="19" t="s">
        <v>344</v>
      </c>
      <c r="D145" s="19" t="s">
        <v>345</v>
      </c>
      <c r="E145" s="19" t="s">
        <v>335</v>
      </c>
      <c r="F145" s="19" t="s">
        <v>104</v>
      </c>
      <c r="G145" s="19" t="s">
        <v>53</v>
      </c>
      <c r="H145" s="20">
        <v>2000</v>
      </c>
      <c r="I145" s="86">
        <v>204</v>
      </c>
      <c r="J145" s="53">
        <v>198</v>
      </c>
      <c r="K145" s="102"/>
      <c r="L145" s="53"/>
    </row>
    <row r="146" spans="1:12" ht="15" customHeight="1" x14ac:dyDescent="0.2">
      <c r="A146" s="16">
        <f t="shared" si="2"/>
        <v>146</v>
      </c>
      <c r="B146" s="19" t="s">
        <v>346</v>
      </c>
      <c r="D146" s="19" t="s">
        <v>347</v>
      </c>
      <c r="E146" s="19" t="s">
        <v>348</v>
      </c>
      <c r="F146" s="19" t="s">
        <v>120</v>
      </c>
      <c r="G146" s="19" t="s">
        <v>40</v>
      </c>
      <c r="H146" s="20">
        <v>1963</v>
      </c>
      <c r="I146" s="86">
        <v>395</v>
      </c>
      <c r="J146" s="53">
        <v>375</v>
      </c>
      <c r="K146" s="102"/>
      <c r="L146" s="53"/>
    </row>
    <row r="147" spans="1:12" ht="15" customHeight="1" x14ac:dyDescent="0.2">
      <c r="A147" s="16">
        <f t="shared" si="2"/>
        <v>147</v>
      </c>
      <c r="B147" s="19" t="s">
        <v>349</v>
      </c>
      <c r="D147" s="19" t="s">
        <v>350</v>
      </c>
      <c r="E147" s="19" t="s">
        <v>348</v>
      </c>
      <c r="F147" s="19" t="s">
        <v>120</v>
      </c>
      <c r="G147" s="19" t="s">
        <v>40</v>
      </c>
      <c r="H147" s="20">
        <v>1976</v>
      </c>
      <c r="I147" s="86">
        <v>435</v>
      </c>
      <c r="J147" s="53">
        <v>435</v>
      </c>
      <c r="K147" s="102"/>
      <c r="L147" s="53"/>
    </row>
    <row r="148" spans="1:12" ht="15" customHeight="1" x14ac:dyDescent="0.2">
      <c r="A148" s="16">
        <f t="shared" si="2"/>
        <v>148</v>
      </c>
      <c r="B148" s="19" t="s">
        <v>351</v>
      </c>
      <c r="D148" s="19" t="s">
        <v>352</v>
      </c>
      <c r="E148" s="19" t="s">
        <v>348</v>
      </c>
      <c r="F148" s="19" t="s">
        <v>120</v>
      </c>
      <c r="G148" s="19" t="s">
        <v>40</v>
      </c>
      <c r="H148" s="20">
        <v>1977</v>
      </c>
      <c r="I148" s="86">
        <v>435</v>
      </c>
      <c r="J148" s="53">
        <v>435</v>
      </c>
      <c r="K148" s="102"/>
      <c r="L148" s="53"/>
    </row>
    <row r="149" spans="1:12" ht="15" customHeight="1" x14ac:dyDescent="0.2">
      <c r="A149" s="16">
        <f t="shared" si="2"/>
        <v>149</v>
      </c>
      <c r="B149" s="19" t="s">
        <v>353</v>
      </c>
      <c r="D149" s="19" t="s">
        <v>354</v>
      </c>
      <c r="E149" s="19" t="s">
        <v>355</v>
      </c>
      <c r="F149" s="19" t="s">
        <v>104</v>
      </c>
      <c r="G149" s="19" t="s">
        <v>53</v>
      </c>
      <c r="H149" s="20">
        <v>2002</v>
      </c>
      <c r="I149" s="86">
        <v>242</v>
      </c>
      <c r="J149" s="53">
        <v>210</v>
      </c>
      <c r="K149" s="102"/>
      <c r="L149" s="53"/>
    </row>
    <row r="150" spans="1:12" ht="15" customHeight="1" x14ac:dyDescent="0.2">
      <c r="A150" s="16">
        <f t="shared" si="2"/>
        <v>150</v>
      </c>
      <c r="B150" s="19" t="s">
        <v>356</v>
      </c>
      <c r="C150" s="19" t="s">
        <v>3040</v>
      </c>
      <c r="D150" s="19" t="s">
        <v>357</v>
      </c>
      <c r="E150" s="19" t="s">
        <v>355</v>
      </c>
      <c r="F150" s="19" t="s">
        <v>104</v>
      </c>
      <c r="G150" s="19" t="s">
        <v>53</v>
      </c>
      <c r="H150" s="20">
        <v>2002</v>
      </c>
      <c r="I150" s="86">
        <v>242</v>
      </c>
      <c r="J150" s="53">
        <v>211</v>
      </c>
      <c r="K150" s="102"/>
      <c r="L150" s="53"/>
    </row>
    <row r="151" spans="1:12" ht="15" customHeight="1" x14ac:dyDescent="0.2">
      <c r="A151" s="16">
        <f t="shared" si="2"/>
        <v>151</v>
      </c>
      <c r="B151" s="19" t="s">
        <v>358</v>
      </c>
      <c r="C151" s="19" t="s">
        <v>3040</v>
      </c>
      <c r="D151" s="19" t="s">
        <v>359</v>
      </c>
      <c r="E151" s="19" t="s">
        <v>355</v>
      </c>
      <c r="F151" s="19" t="s">
        <v>104</v>
      </c>
      <c r="G151" s="19" t="s">
        <v>53</v>
      </c>
      <c r="H151" s="20">
        <v>2002</v>
      </c>
      <c r="I151" s="86">
        <v>252</v>
      </c>
      <c r="J151" s="53">
        <v>210</v>
      </c>
      <c r="K151" s="102"/>
      <c r="L151" s="53"/>
    </row>
    <row r="152" spans="1:12" ht="15" customHeight="1" x14ac:dyDescent="0.2">
      <c r="A152" s="16">
        <f t="shared" si="2"/>
        <v>152</v>
      </c>
      <c r="B152" s="19" t="s">
        <v>360</v>
      </c>
      <c r="D152" s="19" t="s">
        <v>361</v>
      </c>
      <c r="E152" s="19" t="s">
        <v>355</v>
      </c>
      <c r="F152" s="19" t="s">
        <v>104</v>
      </c>
      <c r="G152" s="19" t="s">
        <v>53</v>
      </c>
      <c r="H152" s="20">
        <v>2002</v>
      </c>
      <c r="I152" s="86">
        <v>252</v>
      </c>
      <c r="J152" s="53">
        <v>213</v>
      </c>
      <c r="K152" s="102"/>
      <c r="L152" s="53"/>
    </row>
    <row r="153" spans="1:12" ht="15" customHeight="1" x14ac:dyDescent="0.2">
      <c r="A153" s="16">
        <f t="shared" si="2"/>
        <v>153</v>
      </c>
      <c r="B153" s="19" t="s">
        <v>362</v>
      </c>
      <c r="D153" s="19" t="s">
        <v>363</v>
      </c>
      <c r="E153" s="19" t="s">
        <v>364</v>
      </c>
      <c r="F153" s="19" t="s">
        <v>104</v>
      </c>
      <c r="G153" s="19" t="s">
        <v>53</v>
      </c>
      <c r="H153" s="20">
        <v>2000</v>
      </c>
      <c r="I153" s="86">
        <v>176.63</v>
      </c>
      <c r="J153" s="53">
        <v>149</v>
      </c>
      <c r="K153" s="102"/>
      <c r="L153" s="53"/>
    </row>
    <row r="154" spans="1:12" ht="15" customHeight="1" x14ac:dyDescent="0.2">
      <c r="A154" s="16">
        <f t="shared" si="2"/>
        <v>154</v>
      </c>
      <c r="B154" s="19" t="s">
        <v>365</v>
      </c>
      <c r="D154" s="19" t="s">
        <v>366</v>
      </c>
      <c r="E154" s="19" t="s">
        <v>364</v>
      </c>
      <c r="F154" s="19" t="s">
        <v>104</v>
      </c>
      <c r="G154" s="19" t="s">
        <v>53</v>
      </c>
      <c r="H154" s="20">
        <v>2000</v>
      </c>
      <c r="I154" s="86">
        <v>176.63</v>
      </c>
      <c r="J154" s="53">
        <v>149</v>
      </c>
      <c r="K154" s="102"/>
      <c r="L154" s="53"/>
    </row>
    <row r="155" spans="1:12" ht="15" customHeight="1" x14ac:dyDescent="0.2">
      <c r="A155" s="16">
        <f t="shared" si="2"/>
        <v>155</v>
      </c>
      <c r="B155" s="19" t="s">
        <v>367</v>
      </c>
      <c r="D155" s="19" t="s">
        <v>368</v>
      </c>
      <c r="E155" s="19" t="s">
        <v>364</v>
      </c>
      <c r="F155" s="19" t="s">
        <v>104</v>
      </c>
      <c r="G155" s="19" t="s">
        <v>53</v>
      </c>
      <c r="H155" s="20">
        <v>2000</v>
      </c>
      <c r="I155" s="86">
        <v>198.05</v>
      </c>
      <c r="J155" s="53">
        <v>168</v>
      </c>
      <c r="K155" s="102"/>
      <c r="L155" s="53"/>
    </row>
    <row r="156" spans="1:12" ht="15" customHeight="1" x14ac:dyDescent="0.2">
      <c r="A156" s="16">
        <f t="shared" si="2"/>
        <v>156</v>
      </c>
      <c r="B156" s="19" t="s">
        <v>369</v>
      </c>
      <c r="D156" s="19" t="s">
        <v>370</v>
      </c>
      <c r="E156" s="19" t="s">
        <v>371</v>
      </c>
      <c r="F156" s="19" t="s">
        <v>104</v>
      </c>
      <c r="G156" s="19" t="s">
        <v>40</v>
      </c>
      <c r="H156" s="20">
        <v>2006</v>
      </c>
      <c r="I156" s="86">
        <v>198.9</v>
      </c>
      <c r="J156" s="53">
        <v>150</v>
      </c>
      <c r="K156" s="102"/>
      <c r="L156" s="53"/>
    </row>
    <row r="157" spans="1:12" ht="15" customHeight="1" x14ac:dyDescent="0.2">
      <c r="A157" s="16">
        <f t="shared" si="2"/>
        <v>157</v>
      </c>
      <c r="B157" s="19" t="s">
        <v>372</v>
      </c>
      <c r="D157" s="19" t="s">
        <v>373</v>
      </c>
      <c r="E157" s="19" t="s">
        <v>371</v>
      </c>
      <c r="F157" s="19" t="s">
        <v>104</v>
      </c>
      <c r="G157" s="19" t="s">
        <v>40</v>
      </c>
      <c r="H157" s="20">
        <v>2006</v>
      </c>
      <c r="I157" s="86">
        <v>198.9</v>
      </c>
      <c r="J157" s="53">
        <v>150</v>
      </c>
      <c r="K157" s="102"/>
      <c r="L157" s="53"/>
    </row>
    <row r="158" spans="1:12" ht="15" customHeight="1" x14ac:dyDescent="0.2">
      <c r="A158" s="16">
        <f t="shared" si="2"/>
        <v>158</v>
      </c>
      <c r="B158" s="19" t="s">
        <v>374</v>
      </c>
      <c r="D158" s="19" t="s">
        <v>375</v>
      </c>
      <c r="E158" s="19" t="s">
        <v>371</v>
      </c>
      <c r="F158" s="19" t="s">
        <v>104</v>
      </c>
      <c r="G158" s="19" t="s">
        <v>40</v>
      </c>
      <c r="H158" s="20">
        <v>2011</v>
      </c>
      <c r="I158" s="86">
        <v>198.9</v>
      </c>
      <c r="J158" s="53">
        <v>158</v>
      </c>
      <c r="K158" s="102"/>
      <c r="L158" s="53"/>
    </row>
    <row r="159" spans="1:12" ht="15" customHeight="1" x14ac:dyDescent="0.2">
      <c r="A159" s="16">
        <f t="shared" si="2"/>
        <v>159</v>
      </c>
      <c r="B159" s="19" t="s">
        <v>376</v>
      </c>
      <c r="D159" s="19" t="s">
        <v>377</v>
      </c>
      <c r="E159" s="19" t="s">
        <v>371</v>
      </c>
      <c r="F159" s="19" t="s">
        <v>104</v>
      </c>
      <c r="G159" s="19" t="s">
        <v>40</v>
      </c>
      <c r="H159" s="20">
        <v>2011</v>
      </c>
      <c r="I159" s="86">
        <v>198.9</v>
      </c>
      <c r="J159" s="53">
        <v>158</v>
      </c>
      <c r="K159" s="102"/>
      <c r="L159" s="53"/>
    </row>
    <row r="160" spans="1:12" ht="15" customHeight="1" x14ac:dyDescent="0.2">
      <c r="A160" s="16">
        <f t="shared" si="2"/>
        <v>160</v>
      </c>
      <c r="B160" s="19" t="s">
        <v>378</v>
      </c>
      <c r="D160" s="19" t="s">
        <v>379</v>
      </c>
      <c r="E160" s="19" t="s">
        <v>371</v>
      </c>
      <c r="F160" s="19" t="s">
        <v>104</v>
      </c>
      <c r="G160" s="19" t="s">
        <v>40</v>
      </c>
      <c r="H160" s="20">
        <v>2006</v>
      </c>
      <c r="I160" s="86">
        <v>320.60000000000002</v>
      </c>
      <c r="J160" s="53">
        <v>289</v>
      </c>
      <c r="K160" s="102"/>
      <c r="L160" s="53"/>
    </row>
    <row r="161" spans="1:12" ht="15" customHeight="1" x14ac:dyDescent="0.2">
      <c r="A161" s="16">
        <f t="shared" si="2"/>
        <v>161</v>
      </c>
      <c r="B161" s="19" t="s">
        <v>380</v>
      </c>
      <c r="D161" s="19" t="s">
        <v>381</v>
      </c>
      <c r="E161" s="19" t="s">
        <v>371</v>
      </c>
      <c r="F161" s="19" t="s">
        <v>104</v>
      </c>
      <c r="G161" s="19" t="s">
        <v>40</v>
      </c>
      <c r="H161" s="20">
        <v>2011</v>
      </c>
      <c r="I161" s="86">
        <v>320.60000000000002</v>
      </c>
      <c r="J161" s="53">
        <v>295</v>
      </c>
      <c r="K161" s="102"/>
      <c r="L161" s="53"/>
    </row>
    <row r="162" spans="1:12" ht="15" customHeight="1" x14ac:dyDescent="0.2">
      <c r="A162" s="16">
        <f t="shared" si="2"/>
        <v>162</v>
      </c>
      <c r="B162" s="19" t="s">
        <v>382</v>
      </c>
      <c r="D162" s="19" t="s">
        <v>383</v>
      </c>
      <c r="E162" s="19" t="s">
        <v>384</v>
      </c>
      <c r="F162" s="19" t="s">
        <v>104</v>
      </c>
      <c r="G162" s="19" t="s">
        <v>40</v>
      </c>
      <c r="H162" s="20">
        <v>1997</v>
      </c>
      <c r="I162" s="86">
        <v>185</v>
      </c>
      <c r="J162" s="53">
        <v>163</v>
      </c>
      <c r="K162" s="102"/>
      <c r="L162" s="53"/>
    </row>
    <row r="163" spans="1:12" ht="15" customHeight="1" x14ac:dyDescent="0.2">
      <c r="A163" s="16">
        <f t="shared" si="2"/>
        <v>163</v>
      </c>
      <c r="B163" s="19" t="s">
        <v>385</v>
      </c>
      <c r="D163" s="19" t="s">
        <v>386</v>
      </c>
      <c r="E163" s="19" t="s">
        <v>384</v>
      </c>
      <c r="F163" s="19" t="s">
        <v>104</v>
      </c>
      <c r="G163" s="19" t="s">
        <v>40</v>
      </c>
      <c r="H163" s="20">
        <v>1997</v>
      </c>
      <c r="I163" s="86">
        <v>107</v>
      </c>
      <c r="J163" s="53">
        <v>106</v>
      </c>
      <c r="K163" s="102"/>
      <c r="L163" s="53"/>
    </row>
    <row r="164" spans="1:12" ht="15" customHeight="1" x14ac:dyDescent="0.2">
      <c r="A164" s="16">
        <f t="shared" si="2"/>
        <v>164</v>
      </c>
      <c r="B164" s="19" t="s">
        <v>387</v>
      </c>
      <c r="D164" s="19" t="s">
        <v>388</v>
      </c>
      <c r="E164" s="19" t="s">
        <v>389</v>
      </c>
      <c r="F164" s="19" t="s">
        <v>120</v>
      </c>
      <c r="G164" s="19" t="s">
        <v>40</v>
      </c>
      <c r="H164" s="20">
        <v>1970</v>
      </c>
      <c r="I164" s="86">
        <v>397</v>
      </c>
      <c r="J164" s="53">
        <v>392</v>
      </c>
      <c r="K164" s="102"/>
      <c r="L164" s="53"/>
    </row>
    <row r="165" spans="1:12" ht="15" customHeight="1" x14ac:dyDescent="0.2">
      <c r="A165" s="16">
        <f t="shared" si="2"/>
        <v>165</v>
      </c>
      <c r="B165" s="19" t="s">
        <v>390</v>
      </c>
      <c r="D165" s="19" t="s">
        <v>391</v>
      </c>
      <c r="E165" s="19" t="s">
        <v>389</v>
      </c>
      <c r="F165" s="19" t="s">
        <v>120</v>
      </c>
      <c r="G165" s="19" t="s">
        <v>40</v>
      </c>
      <c r="H165" s="20">
        <v>1973</v>
      </c>
      <c r="I165" s="86">
        <v>531</v>
      </c>
      <c r="J165" s="53">
        <v>523</v>
      </c>
      <c r="K165" s="102"/>
      <c r="L165" s="53"/>
    </row>
    <row r="166" spans="1:12" ht="15" customHeight="1" x14ac:dyDescent="0.2">
      <c r="A166" s="16">
        <f t="shared" si="2"/>
        <v>166</v>
      </c>
      <c r="B166" s="19" t="s">
        <v>392</v>
      </c>
      <c r="D166" s="19" t="s">
        <v>393</v>
      </c>
      <c r="E166" s="19" t="s">
        <v>394</v>
      </c>
      <c r="F166" s="19" t="s">
        <v>104</v>
      </c>
      <c r="G166" s="19" t="s">
        <v>40</v>
      </c>
      <c r="H166" s="20">
        <v>2000</v>
      </c>
      <c r="I166" s="86">
        <v>186</v>
      </c>
      <c r="J166" s="53">
        <v>153</v>
      </c>
      <c r="K166" s="102"/>
      <c r="L166" s="53"/>
    </row>
    <row r="167" spans="1:12" ht="15" customHeight="1" x14ac:dyDescent="0.2">
      <c r="A167" s="16">
        <f t="shared" si="2"/>
        <v>167</v>
      </c>
      <c r="B167" s="19" t="s">
        <v>395</v>
      </c>
      <c r="D167" s="19" t="s">
        <v>396</v>
      </c>
      <c r="E167" s="19" t="s">
        <v>394</v>
      </c>
      <c r="F167" s="19" t="s">
        <v>104</v>
      </c>
      <c r="G167" s="19" t="s">
        <v>40</v>
      </c>
      <c r="H167" s="20">
        <v>2000</v>
      </c>
      <c r="I167" s="86">
        <v>186</v>
      </c>
      <c r="J167" s="53">
        <v>145</v>
      </c>
      <c r="K167" s="102"/>
      <c r="L167" s="53"/>
    </row>
    <row r="168" spans="1:12" ht="15" customHeight="1" x14ac:dyDescent="0.2">
      <c r="A168" s="16">
        <f t="shared" si="2"/>
        <v>168</v>
      </c>
      <c r="B168" s="19" t="s">
        <v>397</v>
      </c>
      <c r="D168" s="19" t="s">
        <v>398</v>
      </c>
      <c r="E168" s="19" t="s">
        <v>394</v>
      </c>
      <c r="F168" s="19" t="s">
        <v>104</v>
      </c>
      <c r="G168" s="19" t="s">
        <v>40</v>
      </c>
      <c r="H168" s="20">
        <v>2000</v>
      </c>
      <c r="I168" s="86">
        <v>186</v>
      </c>
      <c r="J168" s="53">
        <v>145</v>
      </c>
      <c r="K168" s="102"/>
      <c r="L168" s="53"/>
    </row>
    <row r="169" spans="1:12" ht="15" customHeight="1" x14ac:dyDescent="0.2">
      <c r="A169" s="16">
        <f t="shared" si="2"/>
        <v>169</v>
      </c>
      <c r="B169" s="19" t="s">
        <v>399</v>
      </c>
      <c r="D169" s="19" t="s">
        <v>400</v>
      </c>
      <c r="E169" s="19" t="s">
        <v>394</v>
      </c>
      <c r="F169" s="19" t="s">
        <v>104</v>
      </c>
      <c r="G169" s="19" t="s">
        <v>40</v>
      </c>
      <c r="H169" s="20">
        <v>2000</v>
      </c>
      <c r="I169" s="86">
        <v>186</v>
      </c>
      <c r="J169" s="53">
        <v>153</v>
      </c>
      <c r="K169" s="102"/>
      <c r="L169" s="53"/>
    </row>
    <row r="170" spans="1:12" ht="15" customHeight="1" x14ac:dyDescent="0.2">
      <c r="A170" s="16">
        <f t="shared" si="2"/>
        <v>170</v>
      </c>
      <c r="B170" s="19" t="s">
        <v>401</v>
      </c>
      <c r="C170" s="19" t="s">
        <v>3044</v>
      </c>
      <c r="D170" s="19" t="s">
        <v>402</v>
      </c>
      <c r="E170" s="19" t="s">
        <v>394</v>
      </c>
      <c r="F170" s="19" t="s">
        <v>104</v>
      </c>
      <c r="G170" s="19" t="s">
        <v>40</v>
      </c>
      <c r="H170" s="20">
        <v>2000</v>
      </c>
      <c r="I170" s="86">
        <v>216</v>
      </c>
      <c r="J170" s="53">
        <v>204</v>
      </c>
      <c r="K170" s="102"/>
      <c r="L170" s="53"/>
    </row>
    <row r="171" spans="1:12" ht="15" customHeight="1" x14ac:dyDescent="0.2">
      <c r="A171" s="16">
        <f t="shared" si="2"/>
        <v>171</v>
      </c>
      <c r="B171" s="19" t="s">
        <v>403</v>
      </c>
      <c r="D171" s="19" t="s">
        <v>404</v>
      </c>
      <c r="E171" s="19" t="s">
        <v>394</v>
      </c>
      <c r="F171" s="19" t="s">
        <v>104</v>
      </c>
      <c r="G171" s="19" t="s">
        <v>40</v>
      </c>
      <c r="H171" s="20">
        <v>2000</v>
      </c>
      <c r="I171" s="86">
        <v>216</v>
      </c>
      <c r="J171" s="53">
        <v>204</v>
      </c>
      <c r="K171" s="102"/>
      <c r="L171" s="53"/>
    </row>
    <row r="172" spans="1:12" ht="15" customHeight="1" x14ac:dyDescent="0.2">
      <c r="A172" s="16">
        <f t="shared" si="2"/>
        <v>172</v>
      </c>
      <c r="B172" s="19" t="s">
        <v>405</v>
      </c>
      <c r="D172" s="19" t="s">
        <v>406</v>
      </c>
      <c r="E172" s="19" t="s">
        <v>407</v>
      </c>
      <c r="F172" s="19" t="s">
        <v>112</v>
      </c>
      <c r="G172" s="19" t="s">
        <v>53</v>
      </c>
      <c r="H172" s="20">
        <v>2008</v>
      </c>
      <c r="I172" s="86">
        <v>98.5</v>
      </c>
      <c r="J172" s="53">
        <v>90.1</v>
      </c>
      <c r="K172" s="102"/>
      <c r="L172" s="53"/>
    </row>
    <row r="173" spans="1:12" ht="15" customHeight="1" x14ac:dyDescent="0.2">
      <c r="A173" s="16">
        <f t="shared" si="2"/>
        <v>173</v>
      </c>
      <c r="B173" s="19" t="s">
        <v>408</v>
      </c>
      <c r="D173" s="19" t="s">
        <v>409</v>
      </c>
      <c r="E173" s="19" t="s">
        <v>407</v>
      </c>
      <c r="F173" s="19" t="s">
        <v>112</v>
      </c>
      <c r="G173" s="19" t="s">
        <v>53</v>
      </c>
      <c r="H173" s="20">
        <v>2008</v>
      </c>
      <c r="I173" s="86">
        <v>98.5</v>
      </c>
      <c r="J173" s="53">
        <v>87.3</v>
      </c>
      <c r="K173" s="102"/>
      <c r="L173" s="53"/>
    </row>
    <row r="174" spans="1:12" ht="15" customHeight="1" x14ac:dyDescent="0.2">
      <c r="A174" s="16">
        <f t="shared" si="2"/>
        <v>174</v>
      </c>
      <c r="B174" s="19" t="s">
        <v>410</v>
      </c>
      <c r="D174" s="19" t="s">
        <v>411</v>
      </c>
      <c r="E174" s="19" t="s">
        <v>62</v>
      </c>
      <c r="F174" s="19" t="s">
        <v>112</v>
      </c>
      <c r="G174" s="19" t="s">
        <v>53</v>
      </c>
      <c r="H174" s="20">
        <v>2004</v>
      </c>
      <c r="I174" s="86">
        <v>48</v>
      </c>
      <c r="J174" s="53">
        <v>46</v>
      </c>
      <c r="K174" s="102"/>
      <c r="L174" s="53"/>
    </row>
    <row r="175" spans="1:12" ht="15" customHeight="1" x14ac:dyDescent="0.2">
      <c r="A175" s="16">
        <f t="shared" si="2"/>
        <v>175</v>
      </c>
      <c r="B175" s="19" t="s">
        <v>412</v>
      </c>
      <c r="D175" s="19" t="s">
        <v>413</v>
      </c>
      <c r="E175" s="19" t="s">
        <v>62</v>
      </c>
      <c r="F175" s="19" t="s">
        <v>112</v>
      </c>
      <c r="G175" s="19" t="s">
        <v>53</v>
      </c>
      <c r="H175" s="20">
        <v>2004</v>
      </c>
      <c r="I175" s="86">
        <v>48</v>
      </c>
      <c r="J175" s="53">
        <v>46</v>
      </c>
      <c r="K175" s="102"/>
      <c r="L175" s="53"/>
    </row>
    <row r="176" spans="1:12" ht="15" customHeight="1" x14ac:dyDescent="0.2">
      <c r="A176" s="16">
        <f t="shared" si="2"/>
        <v>176</v>
      </c>
      <c r="B176" s="19" t="s">
        <v>414</v>
      </c>
      <c r="D176" s="19" t="s">
        <v>415</v>
      </c>
      <c r="E176" s="19" t="s">
        <v>62</v>
      </c>
      <c r="F176" s="19" t="s">
        <v>112</v>
      </c>
      <c r="G176" s="19" t="s">
        <v>53</v>
      </c>
      <c r="H176" s="20">
        <v>2004</v>
      </c>
      <c r="I176" s="86">
        <v>48</v>
      </c>
      <c r="J176" s="53">
        <v>46</v>
      </c>
      <c r="K176" s="102"/>
      <c r="L176" s="53"/>
    </row>
    <row r="177" spans="1:12" ht="15" customHeight="1" x14ac:dyDescent="0.2">
      <c r="A177" s="16">
        <f t="shared" si="2"/>
        <v>177</v>
      </c>
      <c r="B177" s="19" t="s">
        <v>416</v>
      </c>
      <c r="D177" s="19" t="s">
        <v>417</v>
      </c>
      <c r="E177" s="19" t="s">
        <v>62</v>
      </c>
      <c r="F177" s="19" t="s">
        <v>112</v>
      </c>
      <c r="G177" s="19" t="s">
        <v>53</v>
      </c>
      <c r="H177" s="20">
        <v>2004</v>
      </c>
      <c r="I177" s="86">
        <v>48</v>
      </c>
      <c r="J177" s="53">
        <v>46</v>
      </c>
      <c r="K177" s="102"/>
      <c r="L177" s="53"/>
    </row>
    <row r="178" spans="1:12" ht="15" customHeight="1" x14ac:dyDescent="0.2">
      <c r="A178" s="16">
        <f t="shared" si="2"/>
        <v>178</v>
      </c>
      <c r="B178" s="19" t="s">
        <v>2498</v>
      </c>
      <c r="D178" s="19" t="s">
        <v>2499</v>
      </c>
      <c r="E178" s="19" t="s">
        <v>161</v>
      </c>
      <c r="F178" s="19" t="s">
        <v>112</v>
      </c>
      <c r="G178" s="19" t="s">
        <v>95</v>
      </c>
      <c r="H178" s="20">
        <v>2022</v>
      </c>
      <c r="I178" s="86">
        <v>60.5</v>
      </c>
      <c r="J178" s="53">
        <v>41.5</v>
      </c>
      <c r="K178" s="102"/>
      <c r="L178" s="53"/>
    </row>
    <row r="179" spans="1:12" ht="15" customHeight="1" x14ac:dyDescent="0.2">
      <c r="A179" s="16">
        <f t="shared" si="2"/>
        <v>179</v>
      </c>
      <c r="B179" s="19" t="s">
        <v>2500</v>
      </c>
      <c r="D179" s="19" t="s">
        <v>2501</v>
      </c>
      <c r="E179" s="19" t="s">
        <v>161</v>
      </c>
      <c r="F179" s="19" t="s">
        <v>112</v>
      </c>
      <c r="G179" s="19" t="s">
        <v>95</v>
      </c>
      <c r="H179" s="20">
        <v>2022</v>
      </c>
      <c r="I179" s="86">
        <v>60.5</v>
      </c>
      <c r="J179" s="53">
        <v>41.5</v>
      </c>
      <c r="K179" s="102"/>
      <c r="L179" s="53"/>
    </row>
    <row r="180" spans="1:12" ht="15" customHeight="1" x14ac:dyDescent="0.2">
      <c r="A180" s="16">
        <f t="shared" si="2"/>
        <v>180</v>
      </c>
      <c r="B180" s="19" t="s">
        <v>418</v>
      </c>
      <c r="D180" s="19" t="s">
        <v>419</v>
      </c>
      <c r="E180" s="19" t="s">
        <v>125</v>
      </c>
      <c r="F180" s="19" t="s">
        <v>104</v>
      </c>
      <c r="G180" s="19" t="s">
        <v>53</v>
      </c>
      <c r="H180" s="20">
        <v>2001</v>
      </c>
      <c r="I180" s="86">
        <v>202.5</v>
      </c>
      <c r="J180" s="53">
        <v>170</v>
      </c>
      <c r="K180" s="102"/>
      <c r="L180" s="53"/>
    </row>
    <row r="181" spans="1:12" ht="15" customHeight="1" x14ac:dyDescent="0.2">
      <c r="A181" s="16">
        <f t="shared" si="2"/>
        <v>181</v>
      </c>
      <c r="B181" s="19" t="s">
        <v>420</v>
      </c>
      <c r="D181" s="19" t="s">
        <v>421</v>
      </c>
      <c r="E181" s="19" t="s">
        <v>125</v>
      </c>
      <c r="F181" s="19" t="s">
        <v>104</v>
      </c>
      <c r="G181" s="19" t="s">
        <v>53</v>
      </c>
      <c r="H181" s="20">
        <v>2001</v>
      </c>
      <c r="I181" s="86">
        <v>202.5</v>
      </c>
      <c r="J181" s="53">
        <v>170</v>
      </c>
      <c r="K181" s="102"/>
      <c r="L181" s="53"/>
    </row>
    <row r="182" spans="1:12" ht="15" customHeight="1" x14ac:dyDescent="0.2">
      <c r="A182" s="16">
        <f t="shared" si="2"/>
        <v>182</v>
      </c>
      <c r="B182" s="19" t="s">
        <v>422</v>
      </c>
      <c r="D182" s="19" t="s">
        <v>423</v>
      </c>
      <c r="E182" s="19" t="s">
        <v>125</v>
      </c>
      <c r="F182" s="19" t="s">
        <v>104</v>
      </c>
      <c r="G182" s="19" t="s">
        <v>53</v>
      </c>
      <c r="H182" s="20">
        <v>2001</v>
      </c>
      <c r="I182" s="86">
        <v>204</v>
      </c>
      <c r="J182" s="53">
        <v>188</v>
      </c>
      <c r="K182" s="102"/>
      <c r="L182" s="53"/>
    </row>
    <row r="183" spans="1:12" ht="15" customHeight="1" x14ac:dyDescent="0.2">
      <c r="A183" s="16">
        <f t="shared" si="2"/>
        <v>183</v>
      </c>
      <c r="B183" s="19" t="s">
        <v>424</v>
      </c>
      <c r="D183" s="19" t="s">
        <v>425</v>
      </c>
      <c r="E183" s="19" t="s">
        <v>364</v>
      </c>
      <c r="F183" s="19" t="s">
        <v>104</v>
      </c>
      <c r="G183" s="19" t="s">
        <v>53</v>
      </c>
      <c r="H183" s="20">
        <v>2001</v>
      </c>
      <c r="I183" s="86">
        <v>266.89999999999998</v>
      </c>
      <c r="J183" s="53">
        <v>215</v>
      </c>
      <c r="K183" s="102"/>
      <c r="L183" s="53"/>
    </row>
    <row r="184" spans="1:12" ht="15" customHeight="1" x14ac:dyDescent="0.2">
      <c r="A184" s="16">
        <f t="shared" si="2"/>
        <v>184</v>
      </c>
      <c r="B184" s="19" t="s">
        <v>426</v>
      </c>
      <c r="D184" s="19" t="s">
        <v>427</v>
      </c>
      <c r="E184" s="19" t="s">
        <v>364</v>
      </c>
      <c r="F184" s="19" t="s">
        <v>104</v>
      </c>
      <c r="G184" s="19" t="s">
        <v>53</v>
      </c>
      <c r="H184" s="20">
        <v>2001</v>
      </c>
      <c r="I184" s="86">
        <v>266.89999999999998</v>
      </c>
      <c r="J184" s="53">
        <v>215</v>
      </c>
      <c r="K184" s="102"/>
      <c r="L184" s="53"/>
    </row>
    <row r="185" spans="1:12" ht="15" customHeight="1" x14ac:dyDescent="0.2">
      <c r="A185" s="16">
        <f t="shared" si="2"/>
        <v>185</v>
      </c>
      <c r="B185" s="19" t="s">
        <v>428</v>
      </c>
      <c r="D185" s="19" t="s">
        <v>429</v>
      </c>
      <c r="E185" s="19" t="s">
        <v>364</v>
      </c>
      <c r="F185" s="19" t="s">
        <v>104</v>
      </c>
      <c r="G185" s="19" t="s">
        <v>53</v>
      </c>
      <c r="H185" s="20">
        <v>2001</v>
      </c>
      <c r="I185" s="86">
        <v>258.39999999999998</v>
      </c>
      <c r="J185" s="53">
        <v>236</v>
      </c>
      <c r="K185" s="102"/>
      <c r="L185" s="53"/>
    </row>
    <row r="186" spans="1:12" ht="15" customHeight="1" x14ac:dyDescent="0.2">
      <c r="A186" s="16">
        <f t="shared" si="2"/>
        <v>186</v>
      </c>
      <c r="B186" s="19" t="s">
        <v>430</v>
      </c>
      <c r="C186" s="19" t="s">
        <v>3045</v>
      </c>
      <c r="D186" s="19" t="s">
        <v>431</v>
      </c>
      <c r="E186" s="19" t="s">
        <v>259</v>
      </c>
      <c r="F186" s="19" t="s">
        <v>104</v>
      </c>
      <c r="G186" s="19" t="s">
        <v>40</v>
      </c>
      <c r="H186" s="20">
        <v>2001</v>
      </c>
      <c r="I186" s="86">
        <v>247</v>
      </c>
      <c r="J186" s="53">
        <v>229</v>
      </c>
      <c r="K186" s="102"/>
      <c r="L186" s="53"/>
    </row>
    <row r="187" spans="1:12" ht="15" customHeight="1" x14ac:dyDescent="0.2">
      <c r="A187" s="16">
        <f t="shared" si="2"/>
        <v>187</v>
      </c>
      <c r="B187" s="19" t="s">
        <v>432</v>
      </c>
      <c r="C187" s="19" t="s">
        <v>3046</v>
      </c>
      <c r="D187" s="19" t="s">
        <v>433</v>
      </c>
      <c r="E187" s="19" t="s">
        <v>259</v>
      </c>
      <c r="F187" s="19" t="s">
        <v>104</v>
      </c>
      <c r="G187" s="19" t="s">
        <v>40</v>
      </c>
      <c r="H187" s="20">
        <v>2001</v>
      </c>
      <c r="I187" s="86">
        <v>247</v>
      </c>
      <c r="J187" s="53">
        <v>227</v>
      </c>
      <c r="K187" s="102"/>
      <c r="L187" s="53"/>
    </row>
    <row r="188" spans="1:12" ht="15" customHeight="1" x14ac:dyDescent="0.2">
      <c r="A188" s="16">
        <f t="shared" si="2"/>
        <v>188</v>
      </c>
      <c r="B188" s="19" t="s">
        <v>434</v>
      </c>
      <c r="C188" s="19" t="s">
        <v>3047</v>
      </c>
      <c r="D188" s="19" t="s">
        <v>435</v>
      </c>
      <c r="E188" s="19" t="s">
        <v>259</v>
      </c>
      <c r="F188" s="19" t="s">
        <v>104</v>
      </c>
      <c r="G188" s="19" t="s">
        <v>40</v>
      </c>
      <c r="H188" s="20">
        <v>2001</v>
      </c>
      <c r="I188" s="86">
        <v>247</v>
      </c>
      <c r="J188" s="53">
        <v>227</v>
      </c>
      <c r="K188" s="102"/>
      <c r="L188" s="53"/>
    </row>
    <row r="189" spans="1:12" ht="15" customHeight="1" x14ac:dyDescent="0.2">
      <c r="A189" s="16">
        <f t="shared" si="2"/>
        <v>189</v>
      </c>
      <c r="B189" s="19" t="s">
        <v>436</v>
      </c>
      <c r="C189" s="19" t="s">
        <v>3048</v>
      </c>
      <c r="D189" s="19" t="s">
        <v>437</v>
      </c>
      <c r="E189" s="19" t="s">
        <v>259</v>
      </c>
      <c r="F189" s="19" t="s">
        <v>104</v>
      </c>
      <c r="G189" s="19" t="s">
        <v>40</v>
      </c>
      <c r="H189" s="20">
        <v>2001</v>
      </c>
      <c r="I189" s="86">
        <v>247</v>
      </c>
      <c r="J189" s="53">
        <v>227</v>
      </c>
      <c r="K189" s="102"/>
      <c r="L189" s="53"/>
    </row>
    <row r="190" spans="1:12" ht="15" customHeight="1" x14ac:dyDescent="0.2">
      <c r="A190" s="16">
        <f t="shared" si="2"/>
        <v>190</v>
      </c>
      <c r="B190" s="19" t="s">
        <v>438</v>
      </c>
      <c r="D190" s="19" t="s">
        <v>439</v>
      </c>
      <c r="E190" s="19" t="s">
        <v>259</v>
      </c>
      <c r="F190" s="19" t="s">
        <v>104</v>
      </c>
      <c r="G190" s="19" t="s">
        <v>40</v>
      </c>
      <c r="H190" s="20">
        <v>2002</v>
      </c>
      <c r="I190" s="86">
        <v>260</v>
      </c>
      <c r="J190" s="53">
        <v>241</v>
      </c>
      <c r="K190" s="102"/>
      <c r="L190" s="53"/>
    </row>
    <row r="191" spans="1:12" ht="15" customHeight="1" x14ac:dyDescent="0.2">
      <c r="A191" s="16">
        <f t="shared" si="2"/>
        <v>191</v>
      </c>
      <c r="B191" s="19" t="s">
        <v>440</v>
      </c>
      <c r="D191" s="19" t="s">
        <v>441</v>
      </c>
      <c r="E191" s="19" t="s">
        <v>259</v>
      </c>
      <c r="F191" s="19" t="s">
        <v>104</v>
      </c>
      <c r="G191" s="19" t="s">
        <v>40</v>
      </c>
      <c r="H191" s="20">
        <v>2002</v>
      </c>
      <c r="I191" s="86">
        <v>260</v>
      </c>
      <c r="J191" s="53">
        <v>243</v>
      </c>
      <c r="K191" s="102"/>
      <c r="L191" s="53"/>
    </row>
    <row r="192" spans="1:12" ht="15" customHeight="1" x14ac:dyDescent="0.2">
      <c r="A192" s="16">
        <f t="shared" si="2"/>
        <v>192</v>
      </c>
      <c r="B192" s="19" t="s">
        <v>442</v>
      </c>
      <c r="D192" s="19" t="s">
        <v>443</v>
      </c>
      <c r="E192" s="19" t="s">
        <v>444</v>
      </c>
      <c r="F192" s="19" t="s">
        <v>112</v>
      </c>
      <c r="G192" s="19" t="s">
        <v>150</v>
      </c>
      <c r="H192" s="20">
        <v>1988</v>
      </c>
      <c r="I192" s="86">
        <v>89.4</v>
      </c>
      <c r="J192" s="53">
        <v>66</v>
      </c>
      <c r="K192" s="102"/>
      <c r="L192" s="53"/>
    </row>
    <row r="193" spans="1:12" ht="15" customHeight="1" x14ac:dyDescent="0.2">
      <c r="A193" s="16">
        <f t="shared" si="2"/>
        <v>193</v>
      </c>
      <c r="B193" s="19" t="s">
        <v>445</v>
      </c>
      <c r="D193" s="19" t="s">
        <v>446</v>
      </c>
      <c r="E193" s="19" t="s">
        <v>444</v>
      </c>
      <c r="F193" s="19" t="s">
        <v>112</v>
      </c>
      <c r="G193" s="19" t="s">
        <v>150</v>
      </c>
      <c r="H193" s="20">
        <v>1988</v>
      </c>
      <c r="I193" s="86">
        <v>89.4</v>
      </c>
      <c r="J193" s="53">
        <v>65</v>
      </c>
      <c r="K193" s="102"/>
      <c r="L193" s="53"/>
    </row>
    <row r="194" spans="1:12" ht="15" customHeight="1" x14ac:dyDescent="0.2">
      <c r="A194" s="16">
        <f t="shared" si="2"/>
        <v>194</v>
      </c>
      <c r="B194" s="19" t="s">
        <v>447</v>
      </c>
      <c r="D194" s="19" t="s">
        <v>448</v>
      </c>
      <c r="E194" s="19" t="s">
        <v>444</v>
      </c>
      <c r="F194" s="19" t="s">
        <v>112</v>
      </c>
      <c r="G194" s="19" t="s">
        <v>150</v>
      </c>
      <c r="H194" s="20">
        <v>1988</v>
      </c>
      <c r="I194" s="86">
        <v>89.4</v>
      </c>
      <c r="J194" s="53">
        <v>65</v>
      </c>
      <c r="K194" s="102"/>
      <c r="L194" s="53"/>
    </row>
    <row r="195" spans="1:12" ht="15" customHeight="1" x14ac:dyDescent="0.2">
      <c r="A195" s="16">
        <f t="shared" si="2"/>
        <v>195</v>
      </c>
      <c r="B195" s="19" t="s">
        <v>449</v>
      </c>
      <c r="D195" s="19" t="s">
        <v>450</v>
      </c>
      <c r="E195" s="19" t="s">
        <v>444</v>
      </c>
      <c r="F195" s="19" t="s">
        <v>112</v>
      </c>
      <c r="G195" s="19" t="s">
        <v>150</v>
      </c>
      <c r="H195" s="20">
        <v>1988</v>
      </c>
      <c r="I195" s="86">
        <v>89.4</v>
      </c>
      <c r="J195" s="53">
        <v>67</v>
      </c>
      <c r="K195" s="102"/>
      <c r="L195" s="53"/>
    </row>
    <row r="196" spans="1:12" ht="15" customHeight="1" x14ac:dyDescent="0.2">
      <c r="A196" s="16">
        <f t="shared" si="2"/>
        <v>196</v>
      </c>
      <c r="B196" s="19" t="s">
        <v>451</v>
      </c>
      <c r="D196" s="19" t="s">
        <v>452</v>
      </c>
      <c r="E196" s="19" t="s">
        <v>444</v>
      </c>
      <c r="F196" s="19" t="s">
        <v>112</v>
      </c>
      <c r="G196" s="19" t="s">
        <v>150</v>
      </c>
      <c r="H196" s="20">
        <v>1988</v>
      </c>
      <c r="I196" s="86">
        <v>89.4</v>
      </c>
      <c r="J196" s="53">
        <v>67</v>
      </c>
      <c r="K196" s="102"/>
      <c r="L196" s="53"/>
    </row>
    <row r="197" spans="1:12" ht="15" customHeight="1" x14ac:dyDescent="0.2">
      <c r="A197" s="16">
        <f t="shared" si="2"/>
        <v>197</v>
      </c>
      <c r="B197" s="19" t="s">
        <v>453</v>
      </c>
      <c r="D197" s="19" t="s">
        <v>454</v>
      </c>
      <c r="E197" s="19" t="s">
        <v>444</v>
      </c>
      <c r="F197" s="19" t="s">
        <v>112</v>
      </c>
      <c r="G197" s="19" t="s">
        <v>150</v>
      </c>
      <c r="H197" s="20">
        <v>1988</v>
      </c>
      <c r="I197" s="86">
        <v>89.4</v>
      </c>
      <c r="J197" s="53">
        <v>67</v>
      </c>
      <c r="K197" s="102"/>
      <c r="L197" s="53"/>
    </row>
    <row r="198" spans="1:12" ht="15" customHeight="1" x14ac:dyDescent="0.2">
      <c r="A198" s="16">
        <f t="shared" ref="A198:A261" si="3">A197+1</f>
        <v>198</v>
      </c>
      <c r="B198" s="19" t="s">
        <v>455</v>
      </c>
      <c r="D198" s="19" t="s">
        <v>456</v>
      </c>
      <c r="E198" s="19" t="s">
        <v>389</v>
      </c>
      <c r="F198" s="19" t="s">
        <v>120</v>
      </c>
      <c r="G198" s="19" t="s">
        <v>40</v>
      </c>
      <c r="H198" s="20">
        <v>1956</v>
      </c>
      <c r="I198" s="86">
        <v>122</v>
      </c>
      <c r="J198" s="53">
        <v>122</v>
      </c>
      <c r="K198" s="102"/>
      <c r="L198" s="53"/>
    </row>
    <row r="199" spans="1:12" ht="15" customHeight="1" x14ac:dyDescent="0.2">
      <c r="A199" s="16">
        <f t="shared" si="3"/>
        <v>199</v>
      </c>
      <c r="B199" s="19" t="s">
        <v>457</v>
      </c>
      <c r="D199" s="19" t="s">
        <v>458</v>
      </c>
      <c r="E199" s="19" t="s">
        <v>389</v>
      </c>
      <c r="F199" s="19" t="s">
        <v>120</v>
      </c>
      <c r="G199" s="19" t="s">
        <v>40</v>
      </c>
      <c r="H199" s="20">
        <v>1958</v>
      </c>
      <c r="I199" s="86">
        <v>118</v>
      </c>
      <c r="J199" s="53">
        <v>118</v>
      </c>
      <c r="K199" s="102"/>
      <c r="L199" s="53"/>
    </row>
    <row r="200" spans="1:12" ht="15" customHeight="1" x14ac:dyDescent="0.2">
      <c r="A200" s="16">
        <f t="shared" si="3"/>
        <v>200</v>
      </c>
      <c r="B200" s="19" t="s">
        <v>459</v>
      </c>
      <c r="D200" s="19" t="s">
        <v>460</v>
      </c>
      <c r="E200" s="19" t="s">
        <v>115</v>
      </c>
      <c r="F200" s="19" t="s">
        <v>104</v>
      </c>
      <c r="G200" s="19" t="s">
        <v>46</v>
      </c>
      <c r="H200" s="20">
        <v>2010</v>
      </c>
      <c r="I200" s="86">
        <v>189.55</v>
      </c>
      <c r="J200" s="53">
        <v>157</v>
      </c>
      <c r="K200" s="102"/>
      <c r="L200" s="53"/>
    </row>
    <row r="201" spans="1:12" ht="15" customHeight="1" x14ac:dyDescent="0.2">
      <c r="A201" s="16">
        <f t="shared" si="3"/>
        <v>201</v>
      </c>
      <c r="B201" s="19" t="s">
        <v>461</v>
      </c>
      <c r="D201" s="19" t="s">
        <v>462</v>
      </c>
      <c r="E201" s="19" t="s">
        <v>115</v>
      </c>
      <c r="F201" s="19" t="s">
        <v>104</v>
      </c>
      <c r="G201" s="19" t="s">
        <v>46</v>
      </c>
      <c r="H201" s="20">
        <v>2010</v>
      </c>
      <c r="I201" s="86">
        <v>189.55</v>
      </c>
      <c r="J201" s="53">
        <v>157</v>
      </c>
      <c r="K201" s="102"/>
      <c r="L201" s="53"/>
    </row>
    <row r="202" spans="1:12" ht="15" customHeight="1" x14ac:dyDescent="0.2">
      <c r="A202" s="16">
        <f t="shared" si="3"/>
        <v>202</v>
      </c>
      <c r="B202" s="19" t="s">
        <v>463</v>
      </c>
      <c r="D202" s="19" t="s">
        <v>464</v>
      </c>
      <c r="E202" s="19" t="s">
        <v>115</v>
      </c>
      <c r="F202" s="19" t="s">
        <v>104</v>
      </c>
      <c r="G202" s="19" t="s">
        <v>46</v>
      </c>
      <c r="H202" s="20">
        <v>1972</v>
      </c>
      <c r="I202" s="86">
        <v>351</v>
      </c>
      <c r="J202" s="53">
        <v>319</v>
      </c>
      <c r="K202" s="102"/>
      <c r="L202" s="53"/>
    </row>
    <row r="203" spans="1:12" ht="15" customHeight="1" x14ac:dyDescent="0.2">
      <c r="A203" s="16">
        <f t="shared" si="3"/>
        <v>203</v>
      </c>
      <c r="B203" s="19" t="s">
        <v>465</v>
      </c>
      <c r="D203" s="19" t="s">
        <v>466</v>
      </c>
      <c r="E203" s="19" t="s">
        <v>62</v>
      </c>
      <c r="F203" s="19" t="s">
        <v>120</v>
      </c>
      <c r="G203" s="19" t="s">
        <v>53</v>
      </c>
      <c r="H203" s="20">
        <v>1972</v>
      </c>
      <c r="I203" s="86">
        <v>445</v>
      </c>
      <c r="J203" s="53">
        <v>420</v>
      </c>
      <c r="K203" s="102"/>
      <c r="L203" s="53"/>
    </row>
    <row r="204" spans="1:12" ht="15" customHeight="1" x14ac:dyDescent="0.2">
      <c r="A204" s="16">
        <f t="shared" si="3"/>
        <v>204</v>
      </c>
      <c r="B204" s="19" t="s">
        <v>467</v>
      </c>
      <c r="D204" s="19" t="s">
        <v>468</v>
      </c>
      <c r="E204" s="19" t="s">
        <v>62</v>
      </c>
      <c r="F204" s="19" t="s">
        <v>120</v>
      </c>
      <c r="G204" s="19" t="s">
        <v>53</v>
      </c>
      <c r="H204" s="20">
        <v>1974</v>
      </c>
      <c r="I204" s="86">
        <v>435</v>
      </c>
      <c r="J204" s="53">
        <v>410</v>
      </c>
      <c r="K204" s="102"/>
      <c r="L204" s="53"/>
    </row>
    <row r="205" spans="1:12" ht="15" customHeight="1" x14ac:dyDescent="0.25">
      <c r="A205" s="16">
        <f t="shared" si="3"/>
        <v>205</v>
      </c>
      <c r="B205" s="4" t="s">
        <v>3091</v>
      </c>
      <c r="D205" s="19" t="s">
        <v>3092</v>
      </c>
      <c r="E205" s="19" t="s">
        <v>250</v>
      </c>
      <c r="F205" s="19" t="s">
        <v>104</v>
      </c>
      <c r="G205" s="19" t="s">
        <v>150</v>
      </c>
      <c r="H205" s="20">
        <v>2001</v>
      </c>
      <c r="I205" s="86">
        <v>176</v>
      </c>
      <c r="J205" s="53">
        <v>166.7</v>
      </c>
      <c r="K205" s="102"/>
      <c r="L205" s="53"/>
    </row>
    <row r="206" spans="1:12" ht="15" customHeight="1" x14ac:dyDescent="0.2">
      <c r="A206" s="16">
        <f t="shared" si="3"/>
        <v>206</v>
      </c>
      <c r="B206" s="16" t="s">
        <v>3093</v>
      </c>
      <c r="C206" s="16"/>
      <c r="D206" s="16" t="s">
        <v>3094</v>
      </c>
      <c r="E206" s="16" t="s">
        <v>250</v>
      </c>
      <c r="F206" s="16" t="s">
        <v>104</v>
      </c>
      <c r="G206" s="16" t="s">
        <v>150</v>
      </c>
      <c r="H206" s="20">
        <v>2001</v>
      </c>
      <c r="I206" s="86">
        <v>176</v>
      </c>
      <c r="J206" s="53">
        <v>158.19999999999999</v>
      </c>
      <c r="K206" s="102"/>
      <c r="L206" s="53"/>
    </row>
    <row r="207" spans="1:12" ht="15" customHeight="1" x14ac:dyDescent="0.2">
      <c r="A207" s="16">
        <f t="shared" si="3"/>
        <v>207</v>
      </c>
      <c r="B207" s="19" t="s">
        <v>3095</v>
      </c>
      <c r="D207" s="19" t="s">
        <v>3096</v>
      </c>
      <c r="E207" s="19" t="s">
        <v>250</v>
      </c>
      <c r="F207" s="19" t="s">
        <v>104</v>
      </c>
      <c r="G207" s="19" t="s">
        <v>150</v>
      </c>
      <c r="H207" s="20">
        <v>2001</v>
      </c>
      <c r="I207" s="86">
        <v>176</v>
      </c>
      <c r="J207" s="53">
        <v>166.7</v>
      </c>
      <c r="K207" s="102"/>
      <c r="L207" s="53"/>
    </row>
    <row r="208" spans="1:12" ht="15" customHeight="1" x14ac:dyDescent="0.2">
      <c r="A208" s="16">
        <f t="shared" si="3"/>
        <v>208</v>
      </c>
      <c r="B208" s="19" t="s">
        <v>3097</v>
      </c>
      <c r="D208" s="19" t="s">
        <v>3098</v>
      </c>
      <c r="E208" s="19" t="s">
        <v>250</v>
      </c>
      <c r="F208" s="19" t="s">
        <v>104</v>
      </c>
      <c r="G208" s="19" t="s">
        <v>150</v>
      </c>
      <c r="H208" s="20">
        <v>2001</v>
      </c>
      <c r="I208" s="86">
        <v>176</v>
      </c>
      <c r="J208" s="53">
        <v>158.19999999999999</v>
      </c>
      <c r="K208" s="102"/>
      <c r="L208" s="53"/>
    </row>
    <row r="209" spans="1:12" ht="15" customHeight="1" x14ac:dyDescent="0.2">
      <c r="A209" s="16">
        <f t="shared" si="3"/>
        <v>209</v>
      </c>
      <c r="B209" s="19" t="s">
        <v>3099</v>
      </c>
      <c r="D209" s="19" t="s">
        <v>3100</v>
      </c>
      <c r="E209" s="19" t="s">
        <v>250</v>
      </c>
      <c r="F209" s="19" t="s">
        <v>104</v>
      </c>
      <c r="G209" s="19" t="s">
        <v>150</v>
      </c>
      <c r="H209" s="20">
        <v>2001</v>
      </c>
      <c r="I209" s="86">
        <v>224</v>
      </c>
      <c r="J209" s="53">
        <v>206</v>
      </c>
      <c r="K209" s="102"/>
      <c r="L209" s="53"/>
    </row>
    <row r="210" spans="1:12" ht="15" customHeight="1" x14ac:dyDescent="0.2">
      <c r="A210" s="16">
        <f t="shared" si="3"/>
        <v>210</v>
      </c>
      <c r="B210" s="19" t="s">
        <v>3101</v>
      </c>
      <c r="D210" s="19" t="s">
        <v>3102</v>
      </c>
      <c r="E210" s="19" t="s">
        <v>250</v>
      </c>
      <c r="F210" s="19" t="s">
        <v>104</v>
      </c>
      <c r="G210" s="19" t="s">
        <v>150</v>
      </c>
      <c r="H210" s="20">
        <v>2001</v>
      </c>
      <c r="I210" s="86">
        <v>224</v>
      </c>
      <c r="J210" s="53">
        <v>206</v>
      </c>
      <c r="K210" s="102"/>
      <c r="L210" s="53"/>
    </row>
    <row r="211" spans="1:12" ht="15" customHeight="1" x14ac:dyDescent="0.2">
      <c r="A211" s="16">
        <f t="shared" si="3"/>
        <v>211</v>
      </c>
      <c r="B211" s="19" t="s">
        <v>469</v>
      </c>
      <c r="D211" s="19" t="s">
        <v>470</v>
      </c>
      <c r="E211" s="19" t="s">
        <v>471</v>
      </c>
      <c r="F211" s="19" t="s">
        <v>112</v>
      </c>
      <c r="G211" s="19" t="s">
        <v>53</v>
      </c>
      <c r="H211" s="20">
        <v>2022</v>
      </c>
      <c r="I211" s="86">
        <v>60.5</v>
      </c>
      <c r="J211" s="53">
        <v>44</v>
      </c>
      <c r="K211" s="102"/>
      <c r="L211" s="53"/>
    </row>
    <row r="212" spans="1:12" ht="15" customHeight="1" x14ac:dyDescent="0.2">
      <c r="A212" s="16">
        <f t="shared" si="3"/>
        <v>212</v>
      </c>
      <c r="B212" s="19" t="s">
        <v>472</v>
      </c>
      <c r="D212" s="19" t="s">
        <v>473</v>
      </c>
      <c r="E212" s="19" t="s">
        <v>471</v>
      </c>
      <c r="F212" s="19" t="s">
        <v>112</v>
      </c>
      <c r="G212" s="19" t="s">
        <v>53</v>
      </c>
      <c r="H212" s="20">
        <v>2022</v>
      </c>
      <c r="I212" s="86">
        <v>60.5</v>
      </c>
      <c r="J212" s="53">
        <v>44</v>
      </c>
      <c r="K212" s="102"/>
      <c r="L212" s="53"/>
    </row>
    <row r="213" spans="1:12" ht="15" customHeight="1" x14ac:dyDescent="0.2">
      <c r="A213" s="16">
        <f t="shared" si="3"/>
        <v>213</v>
      </c>
      <c r="B213" s="19" t="s">
        <v>474</v>
      </c>
      <c r="D213" s="19" t="s">
        <v>475</v>
      </c>
      <c r="E213" s="19" t="s">
        <v>476</v>
      </c>
      <c r="F213" s="19" t="s">
        <v>104</v>
      </c>
      <c r="G213" s="19" t="s">
        <v>40</v>
      </c>
      <c r="H213" s="20">
        <v>2014</v>
      </c>
      <c r="I213" s="86">
        <v>232</v>
      </c>
      <c r="J213" s="53">
        <v>199</v>
      </c>
      <c r="K213" s="102"/>
      <c r="L213" s="53"/>
    </row>
    <row r="214" spans="1:12" ht="15" customHeight="1" x14ac:dyDescent="0.2">
      <c r="A214" s="16">
        <f t="shared" si="3"/>
        <v>214</v>
      </c>
      <c r="B214" s="19" t="s">
        <v>477</v>
      </c>
      <c r="D214" s="19" t="s">
        <v>478</v>
      </c>
      <c r="E214" s="19" t="s">
        <v>476</v>
      </c>
      <c r="F214" s="19" t="s">
        <v>104</v>
      </c>
      <c r="G214" s="19" t="s">
        <v>40</v>
      </c>
      <c r="H214" s="20">
        <v>2014</v>
      </c>
      <c r="I214" s="86">
        <v>232</v>
      </c>
      <c r="J214" s="53">
        <v>199</v>
      </c>
      <c r="K214" s="102"/>
      <c r="L214" s="53"/>
    </row>
    <row r="215" spans="1:12" ht="15" customHeight="1" x14ac:dyDescent="0.2">
      <c r="A215" s="16">
        <f t="shared" si="3"/>
        <v>215</v>
      </c>
      <c r="B215" s="19" t="s">
        <v>479</v>
      </c>
      <c r="D215" s="19" t="s">
        <v>480</v>
      </c>
      <c r="E215" s="19" t="s">
        <v>476</v>
      </c>
      <c r="F215" s="19" t="s">
        <v>104</v>
      </c>
      <c r="G215" s="19" t="s">
        <v>40</v>
      </c>
      <c r="H215" s="20">
        <v>2014</v>
      </c>
      <c r="I215" s="86">
        <v>353.1</v>
      </c>
      <c r="J215" s="53">
        <v>287</v>
      </c>
      <c r="K215" s="102"/>
      <c r="L215" s="53"/>
    </row>
    <row r="216" spans="1:12" ht="15" customHeight="1" x14ac:dyDescent="0.2">
      <c r="A216" s="16">
        <f t="shared" si="3"/>
        <v>216</v>
      </c>
      <c r="B216" s="19" t="s">
        <v>481</v>
      </c>
      <c r="C216" s="19" t="s">
        <v>3049</v>
      </c>
      <c r="D216" s="19" t="s">
        <v>482</v>
      </c>
      <c r="E216" s="19" t="s">
        <v>483</v>
      </c>
      <c r="F216" s="19" t="s">
        <v>104</v>
      </c>
      <c r="G216" s="19" t="s">
        <v>40</v>
      </c>
      <c r="H216" s="20">
        <v>2014</v>
      </c>
      <c r="I216" s="86">
        <v>232</v>
      </c>
      <c r="J216" s="53">
        <v>223</v>
      </c>
      <c r="K216" s="102"/>
      <c r="L216" s="53"/>
    </row>
    <row r="217" spans="1:12" ht="15" customHeight="1" x14ac:dyDescent="0.2">
      <c r="A217" s="16">
        <f t="shared" si="3"/>
        <v>217</v>
      </c>
      <c r="B217" s="19" t="s">
        <v>484</v>
      </c>
      <c r="C217" s="19" t="s">
        <v>3049</v>
      </c>
      <c r="D217" s="19" t="s">
        <v>485</v>
      </c>
      <c r="E217" s="19" t="s">
        <v>483</v>
      </c>
      <c r="F217" s="19" t="s">
        <v>104</v>
      </c>
      <c r="G217" s="19" t="s">
        <v>40</v>
      </c>
      <c r="H217" s="20">
        <v>2014</v>
      </c>
      <c r="I217" s="86">
        <v>232</v>
      </c>
      <c r="J217" s="53">
        <v>220</v>
      </c>
      <c r="K217" s="102"/>
      <c r="L217" s="53"/>
    </row>
    <row r="218" spans="1:12" ht="15" customHeight="1" x14ac:dyDescent="0.2">
      <c r="A218" s="16">
        <f t="shared" si="3"/>
        <v>218</v>
      </c>
      <c r="B218" s="19" t="s">
        <v>486</v>
      </c>
      <c r="C218" s="19" t="s">
        <v>3049</v>
      </c>
      <c r="D218" s="19" t="s">
        <v>487</v>
      </c>
      <c r="E218" s="19" t="s">
        <v>483</v>
      </c>
      <c r="F218" s="19" t="s">
        <v>104</v>
      </c>
      <c r="G218" s="19" t="s">
        <v>40</v>
      </c>
      <c r="H218" s="20">
        <v>2014</v>
      </c>
      <c r="I218" s="86">
        <v>353.1</v>
      </c>
      <c r="J218" s="53">
        <v>326</v>
      </c>
      <c r="K218" s="102"/>
      <c r="L218" s="53"/>
    </row>
    <row r="219" spans="1:12" ht="15" customHeight="1" x14ac:dyDescent="0.2">
      <c r="A219" s="16">
        <f t="shared" si="3"/>
        <v>219</v>
      </c>
      <c r="B219" s="19" t="s">
        <v>488</v>
      </c>
      <c r="C219" s="19" t="s">
        <v>3050</v>
      </c>
      <c r="D219" s="19" t="s">
        <v>489</v>
      </c>
      <c r="E219" s="19" t="s">
        <v>483</v>
      </c>
      <c r="F219" s="19" t="s">
        <v>104</v>
      </c>
      <c r="G219" s="19" t="s">
        <v>40</v>
      </c>
      <c r="H219" s="20">
        <v>2015</v>
      </c>
      <c r="I219" s="86">
        <v>232</v>
      </c>
      <c r="J219" s="53">
        <v>191.2</v>
      </c>
      <c r="K219" s="102"/>
      <c r="L219" s="53"/>
    </row>
    <row r="220" spans="1:12" ht="15" customHeight="1" x14ac:dyDescent="0.2">
      <c r="A220" s="16">
        <f t="shared" si="3"/>
        <v>220</v>
      </c>
      <c r="B220" s="19" t="s">
        <v>490</v>
      </c>
      <c r="C220" s="19" t="s">
        <v>3050</v>
      </c>
      <c r="D220" s="19" t="s">
        <v>491</v>
      </c>
      <c r="E220" s="19" t="s">
        <v>483</v>
      </c>
      <c r="F220" s="19" t="s">
        <v>104</v>
      </c>
      <c r="G220" s="19" t="s">
        <v>40</v>
      </c>
      <c r="H220" s="20">
        <v>2015</v>
      </c>
      <c r="I220" s="86">
        <v>232</v>
      </c>
      <c r="J220" s="53">
        <v>191.2</v>
      </c>
      <c r="K220" s="102"/>
      <c r="L220" s="53"/>
    </row>
    <row r="221" spans="1:12" ht="15" customHeight="1" x14ac:dyDescent="0.2">
      <c r="A221" s="16">
        <f t="shared" si="3"/>
        <v>221</v>
      </c>
      <c r="B221" s="19" t="s">
        <v>492</v>
      </c>
      <c r="C221" s="19" t="s">
        <v>3050</v>
      </c>
      <c r="D221" s="19" t="s">
        <v>493</v>
      </c>
      <c r="E221" s="19" t="s">
        <v>483</v>
      </c>
      <c r="F221" s="19" t="s">
        <v>104</v>
      </c>
      <c r="G221" s="19" t="s">
        <v>40</v>
      </c>
      <c r="H221" s="20">
        <v>2015</v>
      </c>
      <c r="I221" s="86">
        <v>353.1</v>
      </c>
      <c r="J221" s="53">
        <v>334.7</v>
      </c>
      <c r="K221" s="102"/>
      <c r="L221" s="53"/>
    </row>
    <row r="222" spans="1:12" ht="15" customHeight="1" x14ac:dyDescent="0.2">
      <c r="A222" s="16">
        <f t="shared" si="3"/>
        <v>222</v>
      </c>
      <c r="B222" s="19" t="s">
        <v>494</v>
      </c>
      <c r="D222" s="19" t="s">
        <v>495</v>
      </c>
      <c r="E222" s="19" t="s">
        <v>394</v>
      </c>
      <c r="F222" s="19" t="s">
        <v>104</v>
      </c>
      <c r="G222" s="19" t="s">
        <v>40</v>
      </c>
      <c r="H222" s="20">
        <v>1989</v>
      </c>
      <c r="I222" s="86">
        <v>90.88</v>
      </c>
      <c r="J222" s="53">
        <v>76</v>
      </c>
      <c r="K222" s="102"/>
      <c r="L222" s="53"/>
    </row>
    <row r="223" spans="1:12" ht="15" customHeight="1" x14ac:dyDescent="0.2">
      <c r="A223" s="16">
        <f t="shared" si="3"/>
        <v>223</v>
      </c>
      <c r="B223" s="19" t="s">
        <v>496</v>
      </c>
      <c r="D223" s="19" t="s">
        <v>497</v>
      </c>
      <c r="E223" s="19" t="s">
        <v>394</v>
      </c>
      <c r="F223" s="19" t="s">
        <v>104</v>
      </c>
      <c r="G223" s="19" t="s">
        <v>40</v>
      </c>
      <c r="H223" s="20">
        <v>1989</v>
      </c>
      <c r="I223" s="86">
        <v>90.88</v>
      </c>
      <c r="J223" s="53">
        <v>76</v>
      </c>
      <c r="K223" s="102"/>
      <c r="L223" s="53"/>
    </row>
    <row r="224" spans="1:12" ht="15" customHeight="1" x14ac:dyDescent="0.2">
      <c r="A224" s="16">
        <f t="shared" si="3"/>
        <v>224</v>
      </c>
      <c r="B224" s="19" t="s">
        <v>498</v>
      </c>
      <c r="D224" s="19" t="s">
        <v>499</v>
      </c>
      <c r="E224" s="19" t="s">
        <v>394</v>
      </c>
      <c r="F224" s="19" t="s">
        <v>104</v>
      </c>
      <c r="G224" s="19" t="s">
        <v>40</v>
      </c>
      <c r="H224" s="20">
        <v>1990</v>
      </c>
      <c r="I224" s="86">
        <v>90</v>
      </c>
      <c r="J224" s="53">
        <v>87</v>
      </c>
      <c r="K224" s="102"/>
      <c r="L224" s="53"/>
    </row>
    <row r="225" spans="1:12" ht="15" customHeight="1" x14ac:dyDescent="0.2">
      <c r="A225" s="16">
        <f t="shared" si="3"/>
        <v>225</v>
      </c>
      <c r="B225" s="19" t="s">
        <v>500</v>
      </c>
      <c r="D225" s="19" t="s">
        <v>501</v>
      </c>
      <c r="E225" s="19" t="s">
        <v>161</v>
      </c>
      <c r="F225" s="19" t="s">
        <v>104</v>
      </c>
      <c r="G225" s="19" t="s">
        <v>95</v>
      </c>
      <c r="H225" s="20">
        <v>2000</v>
      </c>
      <c r="I225" s="86">
        <v>215.05</v>
      </c>
      <c r="J225" s="53">
        <v>164.5</v>
      </c>
      <c r="K225" s="102"/>
      <c r="L225" s="53"/>
    </row>
    <row r="226" spans="1:12" ht="15" customHeight="1" x14ac:dyDescent="0.2">
      <c r="A226" s="16">
        <f t="shared" si="3"/>
        <v>226</v>
      </c>
      <c r="B226" s="19" t="s">
        <v>502</v>
      </c>
      <c r="D226" s="19" t="s">
        <v>503</v>
      </c>
      <c r="E226" s="19" t="s">
        <v>161</v>
      </c>
      <c r="F226" s="19" t="s">
        <v>104</v>
      </c>
      <c r="G226" s="19" t="s">
        <v>95</v>
      </c>
      <c r="H226" s="20">
        <v>2000</v>
      </c>
      <c r="I226" s="86">
        <v>215.05</v>
      </c>
      <c r="J226" s="53">
        <v>164.5</v>
      </c>
      <c r="K226" s="102"/>
      <c r="L226" s="53"/>
    </row>
    <row r="227" spans="1:12" ht="15" customHeight="1" x14ac:dyDescent="0.2">
      <c r="A227" s="16">
        <f t="shared" si="3"/>
        <v>227</v>
      </c>
      <c r="B227" s="19" t="s">
        <v>504</v>
      </c>
      <c r="D227" s="19" t="s">
        <v>505</v>
      </c>
      <c r="E227" s="19" t="s">
        <v>161</v>
      </c>
      <c r="F227" s="19" t="s">
        <v>104</v>
      </c>
      <c r="G227" s="19" t="s">
        <v>95</v>
      </c>
      <c r="H227" s="20">
        <v>2000</v>
      </c>
      <c r="I227" s="86">
        <v>195.5</v>
      </c>
      <c r="J227" s="53">
        <v>170.4</v>
      </c>
      <c r="K227" s="102"/>
      <c r="L227" s="53"/>
    </row>
    <row r="228" spans="1:12" ht="15" customHeight="1" x14ac:dyDescent="0.2">
      <c r="A228" s="16">
        <f t="shared" si="3"/>
        <v>228</v>
      </c>
      <c r="B228" s="19" t="s">
        <v>506</v>
      </c>
      <c r="D228" s="19" t="s">
        <v>507</v>
      </c>
      <c r="E228" s="19" t="s">
        <v>508</v>
      </c>
      <c r="F228" s="19" t="s">
        <v>241</v>
      </c>
      <c r="G228" s="19" t="s">
        <v>53</v>
      </c>
      <c r="H228" s="20">
        <v>2012</v>
      </c>
      <c r="I228" s="86">
        <v>50.64</v>
      </c>
      <c r="J228" s="53">
        <v>50.6</v>
      </c>
      <c r="K228" s="102"/>
      <c r="L228" s="53"/>
    </row>
    <row r="229" spans="1:12" ht="15" customHeight="1" x14ac:dyDescent="0.2">
      <c r="A229" s="16">
        <f t="shared" si="3"/>
        <v>229</v>
      </c>
      <c r="B229" s="19" t="s">
        <v>509</v>
      </c>
      <c r="D229" s="19" t="s">
        <v>510</v>
      </c>
      <c r="E229" s="19" t="s">
        <v>508</v>
      </c>
      <c r="F229" s="19" t="s">
        <v>241</v>
      </c>
      <c r="G229" s="19" t="s">
        <v>53</v>
      </c>
      <c r="H229" s="20">
        <v>2012</v>
      </c>
      <c r="I229" s="86">
        <v>50.64</v>
      </c>
      <c r="J229" s="53">
        <v>50.6</v>
      </c>
      <c r="K229" s="102"/>
      <c r="L229" s="53"/>
    </row>
    <row r="230" spans="1:12" ht="15" customHeight="1" x14ac:dyDescent="0.2">
      <c r="A230" s="16">
        <f t="shared" si="3"/>
        <v>230</v>
      </c>
      <c r="B230" s="19" t="s">
        <v>511</v>
      </c>
      <c r="D230" s="19" t="s">
        <v>512</v>
      </c>
      <c r="E230" s="19" t="s">
        <v>508</v>
      </c>
      <c r="F230" s="19" t="s">
        <v>241</v>
      </c>
      <c r="G230" s="19" t="s">
        <v>53</v>
      </c>
      <c r="H230" s="20">
        <v>2012</v>
      </c>
      <c r="I230" s="86">
        <v>50.64</v>
      </c>
      <c r="J230" s="53">
        <v>50.6</v>
      </c>
      <c r="K230" s="102"/>
      <c r="L230" s="53"/>
    </row>
    <row r="231" spans="1:12" ht="15" customHeight="1" x14ac:dyDescent="0.2">
      <c r="A231" s="16">
        <f t="shared" si="3"/>
        <v>231</v>
      </c>
      <c r="B231" s="19" t="s">
        <v>513</v>
      </c>
      <c r="D231" s="19" t="s">
        <v>514</v>
      </c>
      <c r="E231" s="19" t="s">
        <v>508</v>
      </c>
      <c r="F231" s="19" t="s">
        <v>241</v>
      </c>
      <c r="G231" s="19" t="s">
        <v>53</v>
      </c>
      <c r="H231" s="20">
        <v>2012</v>
      </c>
      <c r="I231" s="86">
        <v>50.64</v>
      </c>
      <c r="J231" s="53">
        <v>50.6</v>
      </c>
      <c r="K231" s="102"/>
      <c r="L231" s="53"/>
    </row>
    <row r="232" spans="1:12" ht="15" customHeight="1" x14ac:dyDescent="0.2">
      <c r="A232" s="16">
        <f t="shared" si="3"/>
        <v>232</v>
      </c>
      <c r="B232" s="19" t="s">
        <v>515</v>
      </c>
      <c r="D232" s="19" t="s">
        <v>516</v>
      </c>
      <c r="E232" s="19" t="s">
        <v>517</v>
      </c>
      <c r="F232" s="19" t="s">
        <v>112</v>
      </c>
      <c r="G232" s="19" t="s">
        <v>150</v>
      </c>
      <c r="H232" s="20">
        <v>1988</v>
      </c>
      <c r="I232" s="86">
        <v>89.4</v>
      </c>
      <c r="J232" s="53">
        <v>63</v>
      </c>
      <c r="K232" s="102"/>
      <c r="L232" s="53"/>
    </row>
    <row r="233" spans="1:12" ht="15" customHeight="1" x14ac:dyDescent="0.2">
      <c r="A233" s="16">
        <f t="shared" si="3"/>
        <v>233</v>
      </c>
      <c r="B233" s="19" t="s">
        <v>518</v>
      </c>
      <c r="D233" s="19" t="s">
        <v>519</v>
      </c>
      <c r="E233" s="19" t="s">
        <v>517</v>
      </c>
      <c r="F233" s="19" t="s">
        <v>112</v>
      </c>
      <c r="G233" s="19" t="s">
        <v>150</v>
      </c>
      <c r="H233" s="20">
        <v>1988</v>
      </c>
      <c r="I233" s="86">
        <v>89.4</v>
      </c>
      <c r="J233" s="53">
        <v>64</v>
      </c>
      <c r="K233" s="102"/>
      <c r="L233" s="53"/>
    </row>
    <row r="234" spans="1:12" ht="15" customHeight="1" x14ac:dyDescent="0.2">
      <c r="A234" s="16">
        <f t="shared" si="3"/>
        <v>234</v>
      </c>
      <c r="B234" s="19" t="s">
        <v>520</v>
      </c>
      <c r="D234" s="19" t="s">
        <v>521</v>
      </c>
      <c r="E234" s="19" t="s">
        <v>517</v>
      </c>
      <c r="F234" s="19" t="s">
        <v>112</v>
      </c>
      <c r="G234" s="19" t="s">
        <v>150</v>
      </c>
      <c r="H234" s="20">
        <v>1988</v>
      </c>
      <c r="I234" s="86">
        <v>89.4</v>
      </c>
      <c r="J234" s="53">
        <v>64</v>
      </c>
      <c r="K234" s="102"/>
      <c r="L234" s="53"/>
    </row>
    <row r="235" spans="1:12" ht="15" customHeight="1" x14ac:dyDescent="0.2">
      <c r="A235" s="16">
        <f t="shared" si="3"/>
        <v>235</v>
      </c>
      <c r="B235" s="19" t="s">
        <v>522</v>
      </c>
      <c r="D235" s="19" t="s">
        <v>523</v>
      </c>
      <c r="E235" s="19" t="s">
        <v>517</v>
      </c>
      <c r="F235" s="19" t="s">
        <v>112</v>
      </c>
      <c r="G235" s="19" t="s">
        <v>150</v>
      </c>
      <c r="H235" s="20">
        <v>1990</v>
      </c>
      <c r="I235" s="86">
        <v>89.4</v>
      </c>
      <c r="J235" s="53">
        <v>64</v>
      </c>
      <c r="K235" s="102"/>
      <c r="L235" s="53"/>
    </row>
    <row r="236" spans="1:12" ht="15" customHeight="1" x14ac:dyDescent="0.2">
      <c r="A236" s="16">
        <f t="shared" si="3"/>
        <v>236</v>
      </c>
      <c r="B236" s="19" t="s">
        <v>524</v>
      </c>
      <c r="D236" s="19" t="s">
        <v>525</v>
      </c>
      <c r="E236" s="19" t="s">
        <v>517</v>
      </c>
      <c r="F236" s="19" t="s">
        <v>112</v>
      </c>
      <c r="G236" s="19" t="s">
        <v>150</v>
      </c>
      <c r="H236" s="20">
        <v>1990</v>
      </c>
      <c r="I236" s="86">
        <v>89.4</v>
      </c>
      <c r="J236" s="53">
        <v>65</v>
      </c>
      <c r="K236" s="102"/>
      <c r="L236" s="53"/>
    </row>
    <row r="237" spans="1:12" ht="15" customHeight="1" x14ac:dyDescent="0.2">
      <c r="A237" s="16">
        <f t="shared" si="3"/>
        <v>237</v>
      </c>
      <c r="B237" s="19" t="s">
        <v>526</v>
      </c>
      <c r="D237" s="19" t="s">
        <v>527</v>
      </c>
      <c r="E237" s="19" t="s">
        <v>161</v>
      </c>
      <c r="F237" s="19" t="s">
        <v>112</v>
      </c>
      <c r="G237" s="19" t="s">
        <v>95</v>
      </c>
      <c r="H237" s="20">
        <v>2021</v>
      </c>
      <c r="I237" s="86">
        <v>60.5</v>
      </c>
      <c r="J237" s="53">
        <v>44.5</v>
      </c>
      <c r="K237" s="102"/>
      <c r="L237" s="53"/>
    </row>
    <row r="238" spans="1:12" ht="15" customHeight="1" x14ac:dyDescent="0.2">
      <c r="A238" s="16">
        <f t="shared" si="3"/>
        <v>238</v>
      </c>
      <c r="B238" s="19" t="s">
        <v>528</v>
      </c>
      <c r="D238" s="19" t="s">
        <v>529</v>
      </c>
      <c r="E238" s="19" t="s">
        <v>161</v>
      </c>
      <c r="F238" s="19" t="s">
        <v>112</v>
      </c>
      <c r="G238" s="19" t="s">
        <v>95</v>
      </c>
      <c r="H238" s="20">
        <v>2021</v>
      </c>
      <c r="I238" s="86">
        <v>60.5</v>
      </c>
      <c r="J238" s="53">
        <v>44.5</v>
      </c>
      <c r="K238" s="102"/>
      <c r="L238" s="53"/>
    </row>
    <row r="239" spans="1:12" ht="15" customHeight="1" x14ac:dyDescent="0.2">
      <c r="A239" s="16">
        <f t="shared" si="3"/>
        <v>239</v>
      </c>
      <c r="B239" s="19" t="s">
        <v>530</v>
      </c>
      <c r="D239" s="19" t="s">
        <v>531</v>
      </c>
      <c r="E239" s="19" t="s">
        <v>161</v>
      </c>
      <c r="F239" s="19" t="s">
        <v>112</v>
      </c>
      <c r="G239" s="19" t="s">
        <v>95</v>
      </c>
      <c r="H239" s="20">
        <v>2021</v>
      </c>
      <c r="I239" s="86">
        <v>60.5</v>
      </c>
      <c r="J239" s="53">
        <v>44.5</v>
      </c>
      <c r="K239" s="102"/>
      <c r="L239" s="53"/>
    </row>
    <row r="240" spans="1:12" ht="15" customHeight="1" x14ac:dyDescent="0.2">
      <c r="A240" s="16">
        <f t="shared" si="3"/>
        <v>240</v>
      </c>
      <c r="B240" s="19" t="s">
        <v>532</v>
      </c>
      <c r="D240" s="19" t="s">
        <v>533</v>
      </c>
      <c r="E240" s="19" t="s">
        <v>161</v>
      </c>
      <c r="F240" s="19" t="s">
        <v>112</v>
      </c>
      <c r="G240" s="19" t="s">
        <v>95</v>
      </c>
      <c r="H240" s="20">
        <v>2021</v>
      </c>
      <c r="I240" s="86">
        <v>60.5</v>
      </c>
      <c r="J240" s="53">
        <v>44.5</v>
      </c>
      <c r="K240" s="102"/>
      <c r="L240" s="53"/>
    </row>
    <row r="241" spans="1:12" ht="15" customHeight="1" x14ac:dyDescent="0.2">
      <c r="A241" s="16">
        <f t="shared" si="3"/>
        <v>241</v>
      </c>
      <c r="B241" s="19" t="s">
        <v>534</v>
      </c>
      <c r="D241" s="19" t="s">
        <v>535</v>
      </c>
      <c r="E241" s="19" t="s">
        <v>161</v>
      </c>
      <c r="F241" s="19" t="s">
        <v>112</v>
      </c>
      <c r="G241" s="19" t="s">
        <v>95</v>
      </c>
      <c r="H241" s="20">
        <v>2021</v>
      </c>
      <c r="I241" s="86">
        <v>60.5</v>
      </c>
      <c r="J241" s="53">
        <v>44.5</v>
      </c>
      <c r="K241" s="102"/>
      <c r="L241" s="53"/>
    </row>
    <row r="242" spans="1:12" ht="15" customHeight="1" x14ac:dyDescent="0.2">
      <c r="A242" s="16">
        <f t="shared" si="3"/>
        <v>242</v>
      </c>
      <c r="B242" s="19" t="s">
        <v>536</v>
      </c>
      <c r="D242" s="19" t="s">
        <v>537</v>
      </c>
      <c r="E242" s="19" t="s">
        <v>161</v>
      </c>
      <c r="F242" s="19" t="s">
        <v>112</v>
      </c>
      <c r="G242" s="19" t="s">
        <v>95</v>
      </c>
      <c r="H242" s="20">
        <v>2021</v>
      </c>
      <c r="I242" s="86">
        <v>60.5</v>
      </c>
      <c r="J242" s="53">
        <v>44.5</v>
      </c>
      <c r="K242" s="102"/>
      <c r="L242" s="53"/>
    </row>
    <row r="243" spans="1:12" ht="15" customHeight="1" x14ac:dyDescent="0.2">
      <c r="A243" s="16">
        <f t="shared" si="3"/>
        <v>243</v>
      </c>
      <c r="B243" s="19" t="s">
        <v>538</v>
      </c>
      <c r="D243" s="19" t="s">
        <v>539</v>
      </c>
      <c r="E243" s="19" t="s">
        <v>161</v>
      </c>
      <c r="F243" s="19" t="s">
        <v>112</v>
      </c>
      <c r="G243" s="19" t="s">
        <v>95</v>
      </c>
      <c r="H243" s="20">
        <v>2021</v>
      </c>
      <c r="I243" s="86">
        <v>60.5</v>
      </c>
      <c r="J243" s="53">
        <v>44.5</v>
      </c>
      <c r="K243" s="102"/>
      <c r="L243" s="53"/>
    </row>
    <row r="244" spans="1:12" ht="15" customHeight="1" x14ac:dyDescent="0.2">
      <c r="A244" s="16">
        <f t="shared" si="3"/>
        <v>244</v>
      </c>
      <c r="B244" s="19" t="s">
        <v>540</v>
      </c>
      <c r="D244" s="19" t="s">
        <v>541</v>
      </c>
      <c r="E244" s="19" t="s">
        <v>161</v>
      </c>
      <c r="F244" s="19" t="s">
        <v>112</v>
      </c>
      <c r="G244" s="19" t="s">
        <v>95</v>
      </c>
      <c r="H244" s="20">
        <v>2021</v>
      </c>
      <c r="I244" s="86">
        <v>60.5</v>
      </c>
      <c r="J244" s="53">
        <v>44.5</v>
      </c>
      <c r="K244" s="102"/>
      <c r="L244" s="53"/>
    </row>
    <row r="245" spans="1:12" ht="15" customHeight="1" x14ac:dyDescent="0.2">
      <c r="A245" s="16">
        <f t="shared" si="3"/>
        <v>245</v>
      </c>
      <c r="B245" s="19" t="s">
        <v>542</v>
      </c>
      <c r="D245" s="19" t="s">
        <v>543</v>
      </c>
      <c r="E245" s="19" t="s">
        <v>544</v>
      </c>
      <c r="F245" s="19" t="s">
        <v>112</v>
      </c>
      <c r="G245" s="19" t="s">
        <v>95</v>
      </c>
      <c r="H245" s="20">
        <v>2018</v>
      </c>
      <c r="I245" s="86">
        <v>65</v>
      </c>
      <c r="J245" s="53">
        <v>59</v>
      </c>
      <c r="K245" s="102"/>
      <c r="L245" s="53"/>
    </row>
    <row r="246" spans="1:12" ht="15" customHeight="1" x14ac:dyDescent="0.2">
      <c r="A246" s="16">
        <f t="shared" si="3"/>
        <v>246</v>
      </c>
      <c r="B246" s="19" t="s">
        <v>545</v>
      </c>
      <c r="D246" s="19" t="s">
        <v>546</v>
      </c>
      <c r="E246" s="19" t="s">
        <v>544</v>
      </c>
      <c r="F246" s="19" t="s">
        <v>112</v>
      </c>
      <c r="G246" s="19" t="s">
        <v>95</v>
      </c>
      <c r="H246" s="20">
        <v>2018</v>
      </c>
      <c r="I246" s="86">
        <v>65</v>
      </c>
      <c r="J246" s="53">
        <v>61</v>
      </c>
      <c r="K246" s="102"/>
      <c r="L246" s="53"/>
    </row>
    <row r="247" spans="1:12" ht="15" customHeight="1" x14ac:dyDescent="0.2">
      <c r="A247" s="16">
        <f t="shared" si="3"/>
        <v>247</v>
      </c>
      <c r="B247" s="19" t="s">
        <v>547</v>
      </c>
      <c r="D247" s="19" t="s">
        <v>548</v>
      </c>
      <c r="E247" s="19" t="s">
        <v>544</v>
      </c>
      <c r="F247" s="19" t="s">
        <v>112</v>
      </c>
      <c r="G247" s="19" t="s">
        <v>95</v>
      </c>
      <c r="H247" s="20">
        <v>2018</v>
      </c>
      <c r="I247" s="86">
        <v>65</v>
      </c>
      <c r="J247" s="53">
        <v>49</v>
      </c>
      <c r="K247" s="102"/>
      <c r="L247" s="53"/>
    </row>
    <row r="248" spans="1:12" ht="15" customHeight="1" x14ac:dyDescent="0.2">
      <c r="A248" s="16">
        <f t="shared" si="3"/>
        <v>248</v>
      </c>
      <c r="B248" s="19" t="s">
        <v>549</v>
      </c>
      <c r="D248" s="19" t="s">
        <v>550</v>
      </c>
      <c r="E248" s="19" t="s">
        <v>544</v>
      </c>
      <c r="F248" s="19" t="s">
        <v>112</v>
      </c>
      <c r="G248" s="19" t="s">
        <v>95</v>
      </c>
      <c r="H248" s="20">
        <v>2018</v>
      </c>
      <c r="I248" s="86">
        <v>65</v>
      </c>
      <c r="J248" s="53">
        <v>54</v>
      </c>
      <c r="K248" s="102"/>
      <c r="L248" s="53"/>
    </row>
    <row r="249" spans="1:12" ht="15" customHeight="1" x14ac:dyDescent="0.2">
      <c r="A249" s="16">
        <f t="shared" si="3"/>
        <v>249</v>
      </c>
      <c r="B249" s="19" t="s">
        <v>551</v>
      </c>
      <c r="D249" s="19" t="s">
        <v>552</v>
      </c>
      <c r="E249" s="19" t="s">
        <v>544</v>
      </c>
      <c r="F249" s="19" t="s">
        <v>112</v>
      </c>
      <c r="G249" s="19" t="s">
        <v>95</v>
      </c>
      <c r="H249" s="20">
        <v>2018</v>
      </c>
      <c r="I249" s="86">
        <v>65</v>
      </c>
      <c r="J249" s="53">
        <v>54</v>
      </c>
      <c r="K249" s="102"/>
      <c r="L249" s="53"/>
    </row>
    <row r="250" spans="1:12" ht="15" customHeight="1" x14ac:dyDescent="0.2">
      <c r="A250" s="16">
        <f t="shared" si="3"/>
        <v>250</v>
      </c>
      <c r="B250" s="19" t="s">
        <v>553</v>
      </c>
      <c r="D250" s="19" t="s">
        <v>554</v>
      </c>
      <c r="E250" s="19" t="s">
        <v>544</v>
      </c>
      <c r="F250" s="19" t="s">
        <v>112</v>
      </c>
      <c r="G250" s="19" t="s">
        <v>95</v>
      </c>
      <c r="H250" s="20">
        <v>2018</v>
      </c>
      <c r="I250" s="86">
        <v>65</v>
      </c>
      <c r="J250" s="53">
        <v>52</v>
      </c>
      <c r="K250" s="102"/>
      <c r="L250" s="53"/>
    </row>
    <row r="251" spans="1:12" ht="15" customHeight="1" x14ac:dyDescent="0.2">
      <c r="A251" s="16">
        <f t="shared" si="3"/>
        <v>251</v>
      </c>
      <c r="B251" s="19" t="s">
        <v>556</v>
      </c>
      <c r="D251" s="19" t="s">
        <v>557</v>
      </c>
      <c r="E251" s="19" t="s">
        <v>328</v>
      </c>
      <c r="F251" s="19" t="s">
        <v>120</v>
      </c>
      <c r="G251" s="19" t="s">
        <v>40</v>
      </c>
      <c r="H251" s="20">
        <v>1967</v>
      </c>
      <c r="I251" s="86">
        <v>25</v>
      </c>
      <c r="J251" s="53">
        <v>21.5</v>
      </c>
      <c r="K251" s="102"/>
      <c r="L251" s="53"/>
    </row>
    <row r="252" spans="1:12" ht="15" customHeight="1" x14ac:dyDescent="0.2">
      <c r="A252" s="16">
        <f t="shared" si="3"/>
        <v>252</v>
      </c>
      <c r="B252" s="19" t="s">
        <v>558</v>
      </c>
      <c r="D252" s="19" t="s">
        <v>559</v>
      </c>
      <c r="E252" s="19" t="s">
        <v>328</v>
      </c>
      <c r="F252" s="19" t="s">
        <v>120</v>
      </c>
      <c r="G252" s="19" t="s">
        <v>40</v>
      </c>
      <c r="H252" s="20">
        <v>1978</v>
      </c>
      <c r="I252" s="86">
        <v>43.2</v>
      </c>
      <c r="J252" s="53">
        <v>36</v>
      </c>
      <c r="K252" s="102"/>
      <c r="L252" s="53"/>
    </row>
    <row r="253" spans="1:12" ht="15" customHeight="1" x14ac:dyDescent="0.2">
      <c r="A253" s="16">
        <f t="shared" si="3"/>
        <v>253</v>
      </c>
      <c r="B253" s="19" t="s">
        <v>560</v>
      </c>
      <c r="D253" s="19" t="s">
        <v>561</v>
      </c>
      <c r="E253" s="19" t="s">
        <v>250</v>
      </c>
      <c r="F253" s="19" t="s">
        <v>104</v>
      </c>
      <c r="G253" s="19" t="s">
        <v>150</v>
      </c>
      <c r="H253" s="20">
        <v>2007</v>
      </c>
      <c r="I253" s="86">
        <v>90.6</v>
      </c>
      <c r="J253" s="53">
        <v>74</v>
      </c>
      <c r="K253" s="102"/>
      <c r="L253" s="53"/>
    </row>
    <row r="254" spans="1:12" ht="15" customHeight="1" x14ac:dyDescent="0.2">
      <c r="A254" s="16">
        <f t="shared" si="3"/>
        <v>254</v>
      </c>
      <c r="B254" s="19" t="s">
        <v>562</v>
      </c>
      <c r="D254" s="19" t="s">
        <v>563</v>
      </c>
      <c r="E254" s="19" t="s">
        <v>250</v>
      </c>
      <c r="F254" s="19" t="s">
        <v>104</v>
      </c>
      <c r="G254" s="19" t="s">
        <v>150</v>
      </c>
      <c r="H254" s="20">
        <v>2007</v>
      </c>
      <c r="I254" s="86">
        <v>90.6</v>
      </c>
      <c r="J254" s="53">
        <v>74</v>
      </c>
      <c r="K254" s="102"/>
      <c r="L254" s="53"/>
    </row>
    <row r="255" spans="1:12" ht="15" customHeight="1" x14ac:dyDescent="0.2">
      <c r="A255" s="16">
        <f t="shared" si="3"/>
        <v>255</v>
      </c>
      <c r="B255" s="19" t="s">
        <v>564</v>
      </c>
      <c r="D255" s="19" t="s">
        <v>565</v>
      </c>
      <c r="E255" s="19" t="s">
        <v>250</v>
      </c>
      <c r="F255" s="19" t="s">
        <v>104</v>
      </c>
      <c r="G255" s="19" t="s">
        <v>150</v>
      </c>
      <c r="H255" s="20">
        <v>2008</v>
      </c>
      <c r="I255" s="86">
        <v>90.6</v>
      </c>
      <c r="J255" s="53">
        <v>72</v>
      </c>
      <c r="K255" s="102"/>
      <c r="L255" s="53"/>
    </row>
    <row r="256" spans="1:12" ht="15" customHeight="1" x14ac:dyDescent="0.2">
      <c r="A256" s="16">
        <f t="shared" si="3"/>
        <v>256</v>
      </c>
      <c r="B256" s="19" t="s">
        <v>566</v>
      </c>
      <c r="D256" s="19" t="s">
        <v>567</v>
      </c>
      <c r="E256" s="19" t="s">
        <v>250</v>
      </c>
      <c r="F256" s="19" t="s">
        <v>104</v>
      </c>
      <c r="G256" s="19" t="s">
        <v>150</v>
      </c>
      <c r="H256" s="20">
        <v>2008</v>
      </c>
      <c r="I256" s="86">
        <v>90.6</v>
      </c>
      <c r="J256" s="53">
        <v>72</v>
      </c>
      <c r="K256" s="102"/>
      <c r="L256" s="53"/>
    </row>
    <row r="257" spans="1:12" ht="15" customHeight="1" x14ac:dyDescent="0.2">
      <c r="A257" s="16">
        <f t="shared" si="3"/>
        <v>257</v>
      </c>
      <c r="B257" s="19" t="s">
        <v>568</v>
      </c>
      <c r="D257" s="19" t="s">
        <v>569</v>
      </c>
      <c r="E257" s="19" t="s">
        <v>250</v>
      </c>
      <c r="F257" s="19" t="s">
        <v>104</v>
      </c>
      <c r="G257" s="19" t="s">
        <v>150</v>
      </c>
      <c r="H257" s="20">
        <v>2007</v>
      </c>
      <c r="I257" s="86">
        <v>98.1</v>
      </c>
      <c r="J257" s="53">
        <v>98</v>
      </c>
      <c r="K257" s="102"/>
      <c r="L257" s="53"/>
    </row>
    <row r="258" spans="1:12" ht="15" customHeight="1" x14ac:dyDescent="0.2">
      <c r="A258" s="16">
        <f t="shared" si="3"/>
        <v>258</v>
      </c>
      <c r="B258" s="19" t="s">
        <v>570</v>
      </c>
      <c r="D258" s="19" t="s">
        <v>571</v>
      </c>
      <c r="E258" s="19" t="s">
        <v>250</v>
      </c>
      <c r="F258" s="19" t="s">
        <v>104</v>
      </c>
      <c r="G258" s="19" t="s">
        <v>150</v>
      </c>
      <c r="H258" s="20">
        <v>2008</v>
      </c>
      <c r="I258" s="86">
        <v>98.1</v>
      </c>
      <c r="J258" s="53">
        <v>98</v>
      </c>
      <c r="K258" s="102"/>
      <c r="L258" s="53"/>
    </row>
    <row r="259" spans="1:12" ht="15" customHeight="1" x14ac:dyDescent="0.2">
      <c r="A259" s="16">
        <f t="shared" si="3"/>
        <v>259</v>
      </c>
      <c r="B259" s="19" t="s">
        <v>572</v>
      </c>
      <c r="D259" s="19" t="s">
        <v>573</v>
      </c>
      <c r="E259" s="19" t="s">
        <v>574</v>
      </c>
      <c r="F259" s="19" t="s">
        <v>112</v>
      </c>
      <c r="G259" s="19" t="s">
        <v>40</v>
      </c>
      <c r="H259" s="20">
        <v>1994</v>
      </c>
      <c r="I259" s="86">
        <v>115.25</v>
      </c>
      <c r="J259" s="53">
        <v>100</v>
      </c>
      <c r="K259" s="102"/>
      <c r="L259" s="53"/>
    </row>
    <row r="260" spans="1:12" ht="15" customHeight="1" x14ac:dyDescent="0.2">
      <c r="A260" s="16">
        <f t="shared" si="3"/>
        <v>260</v>
      </c>
      <c r="B260" s="19" t="s">
        <v>575</v>
      </c>
      <c r="D260" s="19" t="s">
        <v>576</v>
      </c>
      <c r="E260" s="19" t="s">
        <v>574</v>
      </c>
      <c r="F260" s="19" t="s">
        <v>112</v>
      </c>
      <c r="G260" s="19" t="s">
        <v>40</v>
      </c>
      <c r="H260" s="20">
        <v>1994</v>
      </c>
      <c r="I260" s="86">
        <v>115.25</v>
      </c>
      <c r="J260" s="53">
        <v>100</v>
      </c>
      <c r="K260" s="102"/>
      <c r="L260" s="53"/>
    </row>
    <row r="261" spans="1:12" ht="15" customHeight="1" x14ac:dyDescent="0.2">
      <c r="A261" s="16">
        <f t="shared" si="3"/>
        <v>261</v>
      </c>
      <c r="B261" s="19" t="s">
        <v>577</v>
      </c>
      <c r="D261" s="19" t="s">
        <v>578</v>
      </c>
      <c r="E261" s="19" t="s">
        <v>574</v>
      </c>
      <c r="F261" s="19" t="s">
        <v>120</v>
      </c>
      <c r="G261" s="19" t="s">
        <v>40</v>
      </c>
      <c r="H261" s="20">
        <v>1968</v>
      </c>
      <c r="I261" s="86">
        <v>74.98</v>
      </c>
      <c r="J261" s="53">
        <v>70</v>
      </c>
      <c r="K261" s="102"/>
      <c r="L261" s="53"/>
    </row>
    <row r="262" spans="1:12" ht="15" customHeight="1" x14ac:dyDescent="0.2">
      <c r="A262" s="16">
        <f t="shared" ref="A262:A325" si="4">A261+1</f>
        <v>262</v>
      </c>
      <c r="B262" s="19" t="s">
        <v>579</v>
      </c>
      <c r="D262" s="19" t="s">
        <v>580</v>
      </c>
      <c r="E262" s="19" t="s">
        <v>574</v>
      </c>
      <c r="F262" s="19" t="s">
        <v>120</v>
      </c>
      <c r="G262" s="19" t="s">
        <v>40</v>
      </c>
      <c r="H262" s="20">
        <v>1972</v>
      </c>
      <c r="I262" s="86">
        <v>113.61</v>
      </c>
      <c r="J262" s="53">
        <v>118</v>
      </c>
      <c r="K262" s="102"/>
      <c r="L262" s="53"/>
    </row>
    <row r="263" spans="1:12" ht="15" customHeight="1" x14ac:dyDescent="0.2">
      <c r="A263" s="16">
        <f t="shared" si="4"/>
        <v>263</v>
      </c>
      <c r="B263" s="19" t="s">
        <v>581</v>
      </c>
      <c r="D263" s="19" t="s">
        <v>582</v>
      </c>
      <c r="E263" s="19" t="s">
        <v>574</v>
      </c>
      <c r="F263" s="19" t="s">
        <v>120</v>
      </c>
      <c r="G263" s="19" t="s">
        <v>40</v>
      </c>
      <c r="H263" s="20">
        <v>1975</v>
      </c>
      <c r="I263" s="86">
        <v>216.01</v>
      </c>
      <c r="J263" s="53">
        <v>208</v>
      </c>
      <c r="K263" s="102"/>
      <c r="L263" s="53"/>
    </row>
    <row r="264" spans="1:12" ht="15" customHeight="1" x14ac:dyDescent="0.2">
      <c r="A264" s="16">
        <f t="shared" si="4"/>
        <v>264</v>
      </c>
      <c r="B264" s="19" t="s">
        <v>583</v>
      </c>
      <c r="D264" s="19" t="s">
        <v>584</v>
      </c>
      <c r="E264" s="19" t="s">
        <v>585</v>
      </c>
      <c r="F264" s="19" t="s">
        <v>112</v>
      </c>
      <c r="G264" s="19" t="s">
        <v>40</v>
      </c>
      <c r="H264" s="20">
        <v>2001</v>
      </c>
      <c r="I264" s="86">
        <v>88.4</v>
      </c>
      <c r="J264" s="53">
        <v>80</v>
      </c>
      <c r="K264" s="102"/>
      <c r="L264" s="53"/>
    </row>
    <row r="265" spans="1:12" ht="15" customHeight="1" x14ac:dyDescent="0.2">
      <c r="A265" s="16">
        <f t="shared" si="4"/>
        <v>265</v>
      </c>
      <c r="B265" s="19" t="s">
        <v>586</v>
      </c>
      <c r="D265" s="19" t="s">
        <v>587</v>
      </c>
      <c r="E265" s="19" t="s">
        <v>585</v>
      </c>
      <c r="F265" s="19" t="s">
        <v>120</v>
      </c>
      <c r="G265" s="19" t="s">
        <v>40</v>
      </c>
      <c r="H265" s="20">
        <v>1971</v>
      </c>
      <c r="I265" s="86">
        <v>113.64</v>
      </c>
      <c r="J265" s="53">
        <v>107</v>
      </c>
      <c r="K265" s="102"/>
      <c r="L265" s="53"/>
    </row>
    <row r="266" spans="1:12" ht="15" customHeight="1" x14ac:dyDescent="0.2">
      <c r="A266" s="16">
        <f t="shared" si="4"/>
        <v>266</v>
      </c>
      <c r="B266" s="19" t="s">
        <v>588</v>
      </c>
      <c r="D266" s="19" t="s">
        <v>589</v>
      </c>
      <c r="E266" s="19" t="s">
        <v>585</v>
      </c>
      <c r="F266" s="19" t="s">
        <v>120</v>
      </c>
      <c r="G266" s="19" t="s">
        <v>40</v>
      </c>
      <c r="H266" s="20">
        <v>1975</v>
      </c>
      <c r="I266" s="86">
        <v>156.6</v>
      </c>
      <c r="J266" s="53">
        <v>146</v>
      </c>
      <c r="K266" s="102"/>
      <c r="L266" s="53"/>
    </row>
    <row r="267" spans="1:12" ht="15" customHeight="1" x14ac:dyDescent="0.2">
      <c r="A267" s="16">
        <f t="shared" si="4"/>
        <v>267</v>
      </c>
      <c r="B267" s="19" t="s">
        <v>2551</v>
      </c>
      <c r="D267" s="19" t="s">
        <v>2643</v>
      </c>
      <c r="E267" s="19" t="s">
        <v>94</v>
      </c>
      <c r="F267" s="19" t="s">
        <v>112</v>
      </c>
      <c r="G267" s="19" t="s">
        <v>95</v>
      </c>
      <c r="H267" s="20">
        <v>2022</v>
      </c>
      <c r="I267" s="86">
        <v>60.5</v>
      </c>
      <c r="J267" s="53">
        <v>44.6</v>
      </c>
      <c r="K267" s="102"/>
      <c r="L267" s="53"/>
    </row>
    <row r="268" spans="1:12" ht="15" customHeight="1" x14ac:dyDescent="0.2">
      <c r="A268" s="16">
        <f t="shared" si="4"/>
        <v>268</v>
      </c>
      <c r="B268" s="19" t="s">
        <v>2502</v>
      </c>
      <c r="D268" s="19" t="s">
        <v>2503</v>
      </c>
      <c r="E268" s="19" t="s">
        <v>94</v>
      </c>
      <c r="F268" s="19" t="s">
        <v>112</v>
      </c>
      <c r="G268" s="19" t="s">
        <v>95</v>
      </c>
      <c r="H268" s="20">
        <v>2022</v>
      </c>
      <c r="I268" s="86">
        <v>60.5</v>
      </c>
      <c r="J268" s="53">
        <v>44.6</v>
      </c>
      <c r="K268" s="102"/>
      <c r="L268" s="53"/>
    </row>
    <row r="269" spans="1:12" ht="15" customHeight="1" x14ac:dyDescent="0.2">
      <c r="A269" s="16">
        <f t="shared" si="4"/>
        <v>269</v>
      </c>
      <c r="B269" s="19" t="s">
        <v>2504</v>
      </c>
      <c r="D269" s="19" t="s">
        <v>2438</v>
      </c>
      <c r="E269" s="19" t="s">
        <v>94</v>
      </c>
      <c r="F269" s="19" t="s">
        <v>112</v>
      </c>
      <c r="G269" s="19" t="s">
        <v>95</v>
      </c>
      <c r="H269" s="20">
        <v>2022</v>
      </c>
      <c r="I269" s="86">
        <v>60.5</v>
      </c>
      <c r="J269" s="53">
        <v>44.6</v>
      </c>
      <c r="K269" s="102"/>
      <c r="L269" s="53"/>
    </row>
    <row r="270" spans="1:12" ht="15" customHeight="1" x14ac:dyDescent="0.2">
      <c r="A270" s="16">
        <f t="shared" si="4"/>
        <v>270</v>
      </c>
      <c r="B270" s="19" t="s">
        <v>2505</v>
      </c>
      <c r="D270" s="19" t="s">
        <v>2439</v>
      </c>
      <c r="E270" s="19" t="s">
        <v>94</v>
      </c>
      <c r="F270" s="19" t="s">
        <v>112</v>
      </c>
      <c r="G270" s="19" t="s">
        <v>95</v>
      </c>
      <c r="H270" s="20">
        <v>2022</v>
      </c>
      <c r="I270" s="86">
        <v>60.5</v>
      </c>
      <c r="J270" s="53">
        <v>44.6</v>
      </c>
      <c r="K270" s="102"/>
      <c r="L270" s="53"/>
    </row>
    <row r="271" spans="1:12" ht="15" customHeight="1" x14ac:dyDescent="0.2">
      <c r="A271" s="16">
        <f t="shared" si="4"/>
        <v>271</v>
      </c>
      <c r="B271" s="19" t="s">
        <v>2506</v>
      </c>
      <c r="D271" s="19" t="s">
        <v>2440</v>
      </c>
      <c r="E271" s="19" t="s">
        <v>94</v>
      </c>
      <c r="F271" s="19" t="s">
        <v>112</v>
      </c>
      <c r="G271" s="19" t="s">
        <v>95</v>
      </c>
      <c r="H271" s="20">
        <v>2022</v>
      </c>
      <c r="I271" s="86">
        <v>60.5</v>
      </c>
      <c r="J271" s="53">
        <v>44.6</v>
      </c>
      <c r="K271" s="102"/>
      <c r="L271" s="53"/>
    </row>
    <row r="272" spans="1:12" ht="15" customHeight="1" x14ac:dyDescent="0.2">
      <c r="A272" s="16">
        <f t="shared" si="4"/>
        <v>272</v>
      </c>
      <c r="B272" s="19" t="s">
        <v>2507</v>
      </c>
      <c r="D272" s="19" t="s">
        <v>2441</v>
      </c>
      <c r="E272" s="19" t="s">
        <v>94</v>
      </c>
      <c r="F272" s="19" t="s">
        <v>112</v>
      </c>
      <c r="G272" s="19" t="s">
        <v>95</v>
      </c>
      <c r="H272" s="20">
        <v>2022</v>
      </c>
      <c r="I272" s="86">
        <v>60.5</v>
      </c>
      <c r="J272" s="53">
        <v>44.6</v>
      </c>
      <c r="K272" s="102"/>
      <c r="L272" s="53"/>
    </row>
    <row r="273" spans="1:12" ht="15" customHeight="1" x14ac:dyDescent="0.2">
      <c r="A273" s="16">
        <f t="shared" si="4"/>
        <v>273</v>
      </c>
      <c r="B273" s="19" t="s">
        <v>2508</v>
      </c>
      <c r="D273" s="19" t="s">
        <v>2442</v>
      </c>
      <c r="E273" s="19" t="s">
        <v>94</v>
      </c>
      <c r="F273" s="19" t="s">
        <v>112</v>
      </c>
      <c r="G273" s="19" t="s">
        <v>95</v>
      </c>
      <c r="H273" s="20">
        <v>2022</v>
      </c>
      <c r="I273" s="86">
        <v>60.5</v>
      </c>
      <c r="J273" s="53">
        <v>44.6</v>
      </c>
      <c r="K273" s="102"/>
      <c r="L273" s="53"/>
    </row>
    <row r="274" spans="1:12" ht="15" customHeight="1" x14ac:dyDescent="0.2">
      <c r="A274" s="16">
        <f t="shared" si="4"/>
        <v>274</v>
      </c>
      <c r="B274" s="19" t="s">
        <v>2509</v>
      </c>
      <c r="D274" s="19" t="s">
        <v>2443</v>
      </c>
      <c r="E274" s="19" t="s">
        <v>94</v>
      </c>
      <c r="F274" s="19" t="s">
        <v>112</v>
      </c>
      <c r="G274" s="19" t="s">
        <v>95</v>
      </c>
      <c r="H274" s="20">
        <v>2022</v>
      </c>
      <c r="I274" s="86">
        <v>60.5</v>
      </c>
      <c r="J274" s="53">
        <v>44.6</v>
      </c>
      <c r="K274" s="102"/>
      <c r="L274" s="53"/>
    </row>
    <row r="275" spans="1:12" ht="15" customHeight="1" x14ac:dyDescent="0.2">
      <c r="A275" s="16">
        <f t="shared" si="4"/>
        <v>275</v>
      </c>
      <c r="B275" s="19" t="s">
        <v>590</v>
      </c>
      <c r="D275" s="19" t="s">
        <v>591</v>
      </c>
      <c r="E275" s="19" t="s">
        <v>364</v>
      </c>
      <c r="F275" s="19" t="s">
        <v>241</v>
      </c>
      <c r="G275" s="19" t="s">
        <v>53</v>
      </c>
      <c r="H275" s="20">
        <v>2016</v>
      </c>
      <c r="I275" s="86">
        <v>56.28</v>
      </c>
      <c r="J275" s="53">
        <v>56.3</v>
      </c>
      <c r="K275" s="102"/>
      <c r="L275" s="53"/>
    </row>
    <row r="276" spans="1:12" ht="15" customHeight="1" x14ac:dyDescent="0.2">
      <c r="A276" s="16">
        <f t="shared" si="4"/>
        <v>276</v>
      </c>
      <c r="B276" s="19" t="s">
        <v>592</v>
      </c>
      <c r="D276" s="19" t="s">
        <v>593</v>
      </c>
      <c r="E276" s="19" t="s">
        <v>364</v>
      </c>
      <c r="F276" s="19" t="s">
        <v>241</v>
      </c>
      <c r="G276" s="19" t="s">
        <v>53</v>
      </c>
      <c r="H276" s="20">
        <v>2016</v>
      </c>
      <c r="I276" s="86">
        <v>56.28</v>
      </c>
      <c r="J276" s="53">
        <v>56.3</v>
      </c>
      <c r="K276" s="102"/>
      <c r="L276" s="53"/>
    </row>
    <row r="277" spans="1:12" ht="15" customHeight="1" x14ac:dyDescent="0.2">
      <c r="A277" s="16">
        <f t="shared" si="4"/>
        <v>277</v>
      </c>
      <c r="B277" s="19" t="s">
        <v>594</v>
      </c>
      <c r="D277" s="19" t="s">
        <v>595</v>
      </c>
      <c r="E277" s="19" t="s">
        <v>364</v>
      </c>
      <c r="F277" s="19" t="s">
        <v>241</v>
      </c>
      <c r="G277" s="19" t="s">
        <v>53</v>
      </c>
      <c r="H277" s="20">
        <v>2016</v>
      </c>
      <c r="I277" s="86">
        <v>56.28</v>
      </c>
      <c r="J277" s="53">
        <v>56.3</v>
      </c>
      <c r="K277" s="102"/>
      <c r="L277" s="53"/>
    </row>
    <row r="278" spans="1:12" ht="15" customHeight="1" x14ac:dyDescent="0.2">
      <c r="A278" s="16">
        <f t="shared" si="4"/>
        <v>278</v>
      </c>
      <c r="B278" s="19" t="s">
        <v>596</v>
      </c>
      <c r="D278" s="19" t="s">
        <v>597</v>
      </c>
      <c r="E278" s="19" t="s">
        <v>364</v>
      </c>
      <c r="F278" s="19" t="s">
        <v>241</v>
      </c>
      <c r="G278" s="19" t="s">
        <v>53</v>
      </c>
      <c r="H278" s="20">
        <v>2016</v>
      </c>
      <c r="I278" s="86">
        <v>56.28</v>
      </c>
      <c r="J278" s="53">
        <v>56.3</v>
      </c>
      <c r="K278" s="102"/>
      <c r="L278" s="53"/>
    </row>
    <row r="279" spans="1:12" ht="15" customHeight="1" x14ac:dyDescent="0.2">
      <c r="A279" s="16">
        <f t="shared" si="4"/>
        <v>279</v>
      </c>
      <c r="B279" s="19" t="s">
        <v>598</v>
      </c>
      <c r="D279" s="19" t="s">
        <v>599</v>
      </c>
      <c r="E279" s="19" t="s">
        <v>335</v>
      </c>
      <c r="F279" s="19" t="s">
        <v>104</v>
      </c>
      <c r="G279" s="19" t="s">
        <v>53</v>
      </c>
      <c r="H279" s="20">
        <v>2002</v>
      </c>
      <c r="I279" s="86">
        <v>188.7</v>
      </c>
      <c r="J279" s="53">
        <v>165.5</v>
      </c>
      <c r="K279" s="102"/>
      <c r="L279" s="53"/>
    </row>
    <row r="280" spans="1:12" ht="15" customHeight="1" x14ac:dyDescent="0.2">
      <c r="A280" s="16">
        <f t="shared" si="4"/>
        <v>280</v>
      </c>
      <c r="B280" s="19" t="s">
        <v>600</v>
      </c>
      <c r="D280" s="19" t="s">
        <v>601</v>
      </c>
      <c r="E280" s="19" t="s">
        <v>335</v>
      </c>
      <c r="F280" s="19" t="s">
        <v>104</v>
      </c>
      <c r="G280" s="19" t="s">
        <v>53</v>
      </c>
      <c r="H280" s="20">
        <v>2002</v>
      </c>
      <c r="I280" s="86">
        <v>188.7</v>
      </c>
      <c r="J280" s="53">
        <v>158</v>
      </c>
      <c r="K280" s="102"/>
      <c r="L280" s="53"/>
    </row>
    <row r="281" spans="1:12" ht="15" customHeight="1" x14ac:dyDescent="0.2">
      <c r="A281" s="16">
        <f t="shared" si="4"/>
        <v>281</v>
      </c>
      <c r="B281" s="19" t="s">
        <v>602</v>
      </c>
      <c r="D281" s="19" t="s">
        <v>603</v>
      </c>
      <c r="E281" s="19" t="s">
        <v>335</v>
      </c>
      <c r="F281" s="19" t="s">
        <v>104</v>
      </c>
      <c r="G281" s="19" t="s">
        <v>53</v>
      </c>
      <c r="H281" s="20">
        <v>2002</v>
      </c>
      <c r="I281" s="86">
        <v>188.7</v>
      </c>
      <c r="J281" s="53">
        <v>158</v>
      </c>
      <c r="K281" s="102"/>
      <c r="L281" s="53"/>
    </row>
    <row r="282" spans="1:12" ht="15" customHeight="1" x14ac:dyDescent="0.2">
      <c r="A282" s="16">
        <f t="shared" si="4"/>
        <v>282</v>
      </c>
      <c r="B282" s="19" t="s">
        <v>604</v>
      </c>
      <c r="D282" s="19" t="s">
        <v>605</v>
      </c>
      <c r="E282" s="19" t="s">
        <v>335</v>
      </c>
      <c r="F282" s="19" t="s">
        <v>104</v>
      </c>
      <c r="G282" s="19" t="s">
        <v>53</v>
      </c>
      <c r="H282" s="20">
        <v>2002</v>
      </c>
      <c r="I282" s="86">
        <v>373.16</v>
      </c>
      <c r="J282" s="53">
        <v>303</v>
      </c>
      <c r="K282" s="102"/>
      <c r="L282" s="53"/>
    </row>
    <row r="283" spans="1:12" ht="15" customHeight="1" x14ac:dyDescent="0.2">
      <c r="A283" s="16">
        <f t="shared" si="4"/>
        <v>283</v>
      </c>
      <c r="B283" s="19" t="s">
        <v>606</v>
      </c>
      <c r="D283" s="19" t="s">
        <v>607</v>
      </c>
      <c r="E283" s="19" t="s">
        <v>471</v>
      </c>
      <c r="F283" s="19" t="s">
        <v>104</v>
      </c>
      <c r="G283" s="19" t="s">
        <v>53</v>
      </c>
      <c r="H283" s="20">
        <v>2003</v>
      </c>
      <c r="I283" s="86">
        <v>60.5</v>
      </c>
      <c r="J283" s="53">
        <v>50</v>
      </c>
      <c r="K283" s="102"/>
      <c r="L283" s="53"/>
    </row>
    <row r="284" spans="1:12" ht="15" customHeight="1" x14ac:dyDescent="0.2">
      <c r="A284" s="16">
        <f t="shared" si="4"/>
        <v>284</v>
      </c>
      <c r="B284" s="19" t="s">
        <v>608</v>
      </c>
      <c r="D284" s="19" t="s">
        <v>609</v>
      </c>
      <c r="E284" s="19" t="s">
        <v>471</v>
      </c>
      <c r="F284" s="19" t="s">
        <v>104</v>
      </c>
      <c r="G284" s="19" t="s">
        <v>53</v>
      </c>
      <c r="H284" s="20">
        <v>2003</v>
      </c>
      <c r="I284" s="86">
        <v>60.5</v>
      </c>
      <c r="J284" s="53">
        <v>50</v>
      </c>
      <c r="K284" s="102"/>
      <c r="L284" s="53"/>
    </row>
    <row r="285" spans="1:12" ht="15" customHeight="1" x14ac:dyDescent="0.2">
      <c r="A285" s="16">
        <f t="shared" si="4"/>
        <v>285</v>
      </c>
      <c r="B285" s="19" t="s">
        <v>610</v>
      </c>
      <c r="D285" s="19" t="s">
        <v>611</v>
      </c>
      <c r="E285" s="19" t="s">
        <v>471</v>
      </c>
      <c r="F285" s="19" t="s">
        <v>104</v>
      </c>
      <c r="G285" s="19" t="s">
        <v>53</v>
      </c>
      <c r="H285" s="20">
        <v>2003</v>
      </c>
      <c r="I285" s="86">
        <v>60.5</v>
      </c>
      <c r="J285" s="53">
        <v>50</v>
      </c>
      <c r="K285" s="102"/>
      <c r="L285" s="53"/>
    </row>
    <row r="286" spans="1:12" ht="15" customHeight="1" x14ac:dyDescent="0.2">
      <c r="A286" s="16">
        <f t="shared" si="4"/>
        <v>286</v>
      </c>
      <c r="B286" s="19" t="s">
        <v>612</v>
      </c>
      <c r="D286" s="19" t="s">
        <v>613</v>
      </c>
      <c r="E286" s="19" t="s">
        <v>471</v>
      </c>
      <c r="F286" s="19" t="s">
        <v>104</v>
      </c>
      <c r="G286" s="19" t="s">
        <v>53</v>
      </c>
      <c r="H286" s="20">
        <v>2003</v>
      </c>
      <c r="I286" s="86">
        <v>41.98</v>
      </c>
      <c r="J286" s="53">
        <v>40</v>
      </c>
      <c r="K286" s="102"/>
      <c r="L286" s="53"/>
    </row>
    <row r="287" spans="1:12" ht="15" customHeight="1" x14ac:dyDescent="0.2">
      <c r="A287" s="16">
        <f t="shared" si="4"/>
        <v>287</v>
      </c>
      <c r="B287" s="19" t="s">
        <v>614</v>
      </c>
      <c r="D287" s="19" t="s">
        <v>615</v>
      </c>
      <c r="E287" s="19" t="s">
        <v>161</v>
      </c>
      <c r="F287" s="19" t="s">
        <v>112</v>
      </c>
      <c r="G287" s="19" t="s">
        <v>95</v>
      </c>
      <c r="H287" s="20">
        <v>1995</v>
      </c>
      <c r="I287" s="86">
        <v>88.23</v>
      </c>
      <c r="J287" s="53">
        <v>80</v>
      </c>
      <c r="K287" s="102"/>
      <c r="L287" s="53"/>
    </row>
    <row r="288" spans="1:12" ht="15" customHeight="1" x14ac:dyDescent="0.2">
      <c r="A288" s="16">
        <f t="shared" si="4"/>
        <v>288</v>
      </c>
      <c r="B288" s="19" t="s">
        <v>616</v>
      </c>
      <c r="D288" s="19" t="s">
        <v>617</v>
      </c>
      <c r="E288" s="19" t="s">
        <v>161</v>
      </c>
      <c r="F288" s="19" t="s">
        <v>112</v>
      </c>
      <c r="G288" s="19" t="s">
        <v>95</v>
      </c>
      <c r="H288" s="20">
        <v>1995</v>
      </c>
      <c r="I288" s="86">
        <v>88.23</v>
      </c>
      <c r="J288" s="53">
        <v>80</v>
      </c>
      <c r="K288" s="102"/>
      <c r="L288" s="53"/>
    </row>
    <row r="289" spans="1:12" ht="15" customHeight="1" x14ac:dyDescent="0.2">
      <c r="A289" s="16">
        <f t="shared" si="4"/>
        <v>289</v>
      </c>
      <c r="B289" s="19" t="s">
        <v>618</v>
      </c>
      <c r="D289" s="19" t="s">
        <v>619</v>
      </c>
      <c r="E289" s="19" t="s">
        <v>210</v>
      </c>
      <c r="F289" s="19" t="s">
        <v>112</v>
      </c>
      <c r="G289" s="19" t="s">
        <v>53</v>
      </c>
      <c r="H289" s="20">
        <v>2001</v>
      </c>
      <c r="I289" s="86">
        <v>60.5</v>
      </c>
      <c r="J289" s="53">
        <v>47</v>
      </c>
      <c r="K289" s="102"/>
      <c r="L289" s="53"/>
    </row>
    <row r="290" spans="1:12" ht="15" customHeight="1" x14ac:dyDescent="0.2">
      <c r="A290" s="16">
        <f t="shared" si="4"/>
        <v>290</v>
      </c>
      <c r="B290" s="19" t="s">
        <v>620</v>
      </c>
      <c r="D290" s="19" t="s">
        <v>621</v>
      </c>
      <c r="E290" s="19" t="s">
        <v>210</v>
      </c>
      <c r="F290" s="19" t="s">
        <v>112</v>
      </c>
      <c r="G290" s="19" t="s">
        <v>53</v>
      </c>
      <c r="H290" s="20">
        <v>2001</v>
      </c>
      <c r="I290" s="86">
        <v>60.5</v>
      </c>
      <c r="J290" s="53">
        <v>47</v>
      </c>
      <c r="K290" s="102"/>
      <c r="L290" s="53"/>
    </row>
    <row r="291" spans="1:12" ht="15" customHeight="1" x14ac:dyDescent="0.2">
      <c r="A291" s="16">
        <f t="shared" si="4"/>
        <v>291</v>
      </c>
      <c r="B291" s="19" t="s">
        <v>622</v>
      </c>
      <c r="D291" s="19" t="s">
        <v>623</v>
      </c>
      <c r="E291" s="19" t="s">
        <v>210</v>
      </c>
      <c r="F291" s="19" t="s">
        <v>112</v>
      </c>
      <c r="G291" s="19" t="s">
        <v>53</v>
      </c>
      <c r="H291" s="20">
        <v>2001</v>
      </c>
      <c r="I291" s="86">
        <v>60.5</v>
      </c>
      <c r="J291" s="53">
        <v>47</v>
      </c>
      <c r="K291" s="102"/>
      <c r="L291" s="53"/>
    </row>
    <row r="292" spans="1:12" ht="15" customHeight="1" x14ac:dyDescent="0.2">
      <c r="A292" s="16">
        <f t="shared" si="4"/>
        <v>292</v>
      </c>
      <c r="B292" s="19" t="s">
        <v>624</v>
      </c>
      <c r="D292" s="19" t="s">
        <v>625</v>
      </c>
      <c r="E292" s="19" t="s">
        <v>210</v>
      </c>
      <c r="F292" s="19" t="s">
        <v>112</v>
      </c>
      <c r="G292" s="19" t="s">
        <v>53</v>
      </c>
      <c r="H292" s="20">
        <v>2001</v>
      </c>
      <c r="I292" s="86">
        <v>60.5</v>
      </c>
      <c r="J292" s="53">
        <v>47</v>
      </c>
      <c r="K292" s="102"/>
      <c r="L292" s="53"/>
    </row>
    <row r="293" spans="1:12" ht="15" customHeight="1" x14ac:dyDescent="0.2">
      <c r="A293" s="16">
        <f t="shared" si="4"/>
        <v>293</v>
      </c>
      <c r="B293" s="19" t="s">
        <v>626</v>
      </c>
      <c r="D293" s="19" t="s">
        <v>627</v>
      </c>
      <c r="E293" s="19" t="s">
        <v>210</v>
      </c>
      <c r="F293" s="19" t="s">
        <v>104</v>
      </c>
      <c r="G293" s="19" t="s">
        <v>53</v>
      </c>
      <c r="H293" s="20">
        <v>2004</v>
      </c>
      <c r="I293" s="86">
        <v>198.9</v>
      </c>
      <c r="J293" s="53">
        <v>142</v>
      </c>
      <c r="K293" s="102"/>
      <c r="L293" s="53"/>
    </row>
    <row r="294" spans="1:12" ht="15" customHeight="1" x14ac:dyDescent="0.2">
      <c r="A294" s="16">
        <f t="shared" si="4"/>
        <v>294</v>
      </c>
      <c r="B294" s="19" t="s">
        <v>628</v>
      </c>
      <c r="D294" s="19" t="s">
        <v>629</v>
      </c>
      <c r="E294" s="19" t="s">
        <v>210</v>
      </c>
      <c r="F294" s="19" t="s">
        <v>112</v>
      </c>
      <c r="G294" s="19" t="s">
        <v>53</v>
      </c>
      <c r="H294" s="20">
        <v>2010</v>
      </c>
      <c r="I294" s="86">
        <v>60.5</v>
      </c>
      <c r="J294" s="53">
        <v>47</v>
      </c>
      <c r="K294" s="102"/>
      <c r="L294" s="53"/>
    </row>
    <row r="295" spans="1:12" ht="15" customHeight="1" x14ac:dyDescent="0.2">
      <c r="A295" s="16">
        <f t="shared" si="4"/>
        <v>295</v>
      </c>
      <c r="B295" s="19" t="s">
        <v>630</v>
      </c>
      <c r="D295" s="19" t="s">
        <v>631</v>
      </c>
      <c r="E295" s="19" t="s">
        <v>210</v>
      </c>
      <c r="F295" s="19" t="s">
        <v>112</v>
      </c>
      <c r="G295" s="19" t="s">
        <v>53</v>
      </c>
      <c r="H295" s="20">
        <v>2010</v>
      </c>
      <c r="I295" s="86">
        <v>60.5</v>
      </c>
      <c r="J295" s="53">
        <v>47</v>
      </c>
      <c r="K295" s="102"/>
      <c r="L295" s="53"/>
    </row>
    <row r="296" spans="1:12" ht="15" customHeight="1" x14ac:dyDescent="0.2">
      <c r="A296" s="16">
        <f t="shared" si="4"/>
        <v>296</v>
      </c>
      <c r="B296" s="19" t="s">
        <v>632</v>
      </c>
      <c r="D296" s="19" t="s">
        <v>633</v>
      </c>
      <c r="E296" s="19" t="s">
        <v>210</v>
      </c>
      <c r="F296" s="19" t="s">
        <v>104</v>
      </c>
      <c r="G296" s="19" t="s">
        <v>53</v>
      </c>
      <c r="H296" s="20">
        <v>2004</v>
      </c>
      <c r="I296" s="86">
        <v>191</v>
      </c>
      <c r="J296" s="53">
        <v>139</v>
      </c>
      <c r="K296" s="102"/>
      <c r="L296" s="53"/>
    </row>
    <row r="297" spans="1:12" ht="15" customHeight="1" x14ac:dyDescent="0.2">
      <c r="A297" s="16">
        <f t="shared" si="4"/>
        <v>297</v>
      </c>
      <c r="B297" s="19" t="s">
        <v>634</v>
      </c>
      <c r="D297" s="19" t="s">
        <v>635</v>
      </c>
      <c r="E297" s="19" t="s">
        <v>636</v>
      </c>
      <c r="F297" s="19" t="s">
        <v>112</v>
      </c>
      <c r="G297" s="19" t="s">
        <v>46</v>
      </c>
      <c r="H297" s="20">
        <v>2004</v>
      </c>
      <c r="I297" s="86">
        <v>60.5</v>
      </c>
      <c r="J297" s="53">
        <v>46</v>
      </c>
      <c r="K297" s="102"/>
      <c r="L297" s="53"/>
    </row>
    <row r="298" spans="1:12" ht="15" customHeight="1" x14ac:dyDescent="0.2">
      <c r="A298" s="16">
        <f t="shared" si="4"/>
        <v>298</v>
      </c>
      <c r="B298" s="19" t="s">
        <v>637</v>
      </c>
      <c r="D298" s="19" t="s">
        <v>638</v>
      </c>
      <c r="E298" s="19" t="s">
        <v>636</v>
      </c>
      <c r="F298" s="19" t="s">
        <v>104</v>
      </c>
      <c r="G298" s="19" t="s">
        <v>46</v>
      </c>
      <c r="H298" s="20">
        <v>1996</v>
      </c>
      <c r="I298" s="86">
        <v>50</v>
      </c>
      <c r="J298" s="53">
        <v>38</v>
      </c>
      <c r="K298" s="102"/>
      <c r="L298" s="53"/>
    </row>
    <row r="299" spans="1:12" ht="15" customHeight="1" x14ac:dyDescent="0.2">
      <c r="A299" s="16">
        <f t="shared" si="4"/>
        <v>299</v>
      </c>
      <c r="B299" s="19" t="s">
        <v>639</v>
      </c>
      <c r="D299" s="19" t="s">
        <v>640</v>
      </c>
      <c r="E299" s="19" t="s">
        <v>636</v>
      </c>
      <c r="F299" s="19" t="s">
        <v>104</v>
      </c>
      <c r="G299" s="19" t="s">
        <v>46</v>
      </c>
      <c r="H299" s="20">
        <v>1962</v>
      </c>
      <c r="I299" s="86">
        <v>25</v>
      </c>
      <c r="J299" s="53">
        <v>20</v>
      </c>
      <c r="K299" s="102"/>
      <c r="L299" s="53"/>
    </row>
    <row r="300" spans="1:12" ht="15" customHeight="1" x14ac:dyDescent="0.2">
      <c r="A300" s="16">
        <f t="shared" si="4"/>
        <v>300</v>
      </c>
      <c r="B300" s="19" t="s">
        <v>641</v>
      </c>
      <c r="D300" s="19" t="s">
        <v>642</v>
      </c>
      <c r="E300" s="19" t="s">
        <v>125</v>
      </c>
      <c r="F300" s="19" t="s">
        <v>120</v>
      </c>
      <c r="G300" s="19" t="s">
        <v>53</v>
      </c>
      <c r="H300" s="20">
        <v>1965</v>
      </c>
      <c r="I300" s="86">
        <v>136</v>
      </c>
      <c r="J300" s="53">
        <v>130</v>
      </c>
      <c r="K300" s="102"/>
      <c r="L300" s="53"/>
    </row>
    <row r="301" spans="1:12" ht="15" customHeight="1" x14ac:dyDescent="0.2">
      <c r="A301" s="16">
        <f t="shared" si="4"/>
        <v>301</v>
      </c>
      <c r="B301" s="19" t="s">
        <v>643</v>
      </c>
      <c r="D301" s="19" t="s">
        <v>644</v>
      </c>
      <c r="E301" s="19" t="s">
        <v>125</v>
      </c>
      <c r="F301" s="19" t="s">
        <v>120</v>
      </c>
      <c r="G301" s="19" t="s">
        <v>53</v>
      </c>
      <c r="H301" s="20">
        <v>1968</v>
      </c>
      <c r="I301" s="86">
        <v>136</v>
      </c>
      <c r="J301" s="53">
        <v>135</v>
      </c>
      <c r="K301" s="102"/>
      <c r="L301" s="53"/>
    </row>
    <row r="302" spans="1:12" ht="15" customHeight="1" x14ac:dyDescent="0.2">
      <c r="A302" s="16">
        <f t="shared" si="4"/>
        <v>302</v>
      </c>
      <c r="B302" s="19" t="s">
        <v>645</v>
      </c>
      <c r="D302" s="19" t="s">
        <v>646</v>
      </c>
      <c r="E302" s="19" t="s">
        <v>125</v>
      </c>
      <c r="F302" s="19" t="s">
        <v>120</v>
      </c>
      <c r="G302" s="19" t="s">
        <v>53</v>
      </c>
      <c r="H302" s="20">
        <v>1972</v>
      </c>
      <c r="I302" s="86">
        <v>351</v>
      </c>
      <c r="J302" s="53">
        <v>336</v>
      </c>
      <c r="K302" s="102"/>
      <c r="L302" s="53"/>
    </row>
    <row r="303" spans="1:12" ht="15" customHeight="1" x14ac:dyDescent="0.2">
      <c r="A303" s="16">
        <f t="shared" si="4"/>
        <v>303</v>
      </c>
      <c r="B303" s="19" t="s">
        <v>647</v>
      </c>
      <c r="D303" s="19" t="s">
        <v>648</v>
      </c>
      <c r="E303" s="19" t="s">
        <v>649</v>
      </c>
      <c r="F303" s="19" t="s">
        <v>241</v>
      </c>
      <c r="G303" s="19" t="s">
        <v>53</v>
      </c>
      <c r="H303" s="20">
        <v>2016</v>
      </c>
      <c r="I303" s="86">
        <v>25.71</v>
      </c>
      <c r="J303" s="53">
        <v>26.7</v>
      </c>
      <c r="K303" s="102"/>
      <c r="L303" s="53"/>
    </row>
    <row r="304" spans="1:12" ht="15" customHeight="1" x14ac:dyDescent="0.2">
      <c r="A304" s="16">
        <f t="shared" si="4"/>
        <v>304</v>
      </c>
      <c r="B304" s="19" t="s">
        <v>650</v>
      </c>
      <c r="D304" s="19" t="s">
        <v>651</v>
      </c>
      <c r="E304" s="19" t="s">
        <v>649</v>
      </c>
      <c r="F304" s="19" t="s">
        <v>241</v>
      </c>
      <c r="G304" s="19" t="s">
        <v>53</v>
      </c>
      <c r="H304" s="20">
        <v>2016</v>
      </c>
      <c r="I304" s="86">
        <v>25.71</v>
      </c>
      <c r="J304" s="53">
        <v>26.7</v>
      </c>
      <c r="K304" s="102"/>
      <c r="L304" s="53"/>
    </row>
    <row r="305" spans="1:12" ht="15" customHeight="1" x14ac:dyDescent="0.2">
      <c r="A305" s="16">
        <f t="shared" si="4"/>
        <v>305</v>
      </c>
      <c r="B305" s="19" t="s">
        <v>654</v>
      </c>
      <c r="D305" s="19" t="s">
        <v>655</v>
      </c>
      <c r="E305" s="19" t="s">
        <v>656</v>
      </c>
      <c r="F305" s="19" t="s">
        <v>120</v>
      </c>
      <c r="G305" s="19" t="s">
        <v>40</v>
      </c>
      <c r="H305" s="20">
        <v>1958</v>
      </c>
      <c r="I305" s="86">
        <v>177</v>
      </c>
      <c r="J305" s="53">
        <v>167</v>
      </c>
      <c r="K305" s="102"/>
      <c r="L305" s="53"/>
    </row>
    <row r="306" spans="1:12" ht="15" customHeight="1" x14ac:dyDescent="0.2">
      <c r="A306" s="16">
        <f t="shared" si="4"/>
        <v>306</v>
      </c>
      <c r="B306" s="19" t="s">
        <v>657</v>
      </c>
      <c r="D306" s="19" t="s">
        <v>658</v>
      </c>
      <c r="E306" s="19" t="s">
        <v>656</v>
      </c>
      <c r="F306" s="19" t="s">
        <v>120</v>
      </c>
      <c r="G306" s="19" t="s">
        <v>40</v>
      </c>
      <c r="H306" s="20">
        <v>1965</v>
      </c>
      <c r="I306" s="86">
        <v>479</v>
      </c>
      <c r="J306" s="53">
        <v>502</v>
      </c>
      <c r="K306" s="102"/>
      <c r="L306" s="53"/>
    </row>
    <row r="307" spans="1:12" ht="15" customHeight="1" x14ac:dyDescent="0.2">
      <c r="A307" s="16">
        <f t="shared" si="4"/>
        <v>307</v>
      </c>
      <c r="B307" s="19" t="s">
        <v>659</v>
      </c>
      <c r="D307" s="19" t="s">
        <v>660</v>
      </c>
      <c r="E307" s="19" t="s">
        <v>161</v>
      </c>
      <c r="F307" s="19" t="s">
        <v>112</v>
      </c>
      <c r="G307" s="19" t="s">
        <v>95</v>
      </c>
      <c r="H307" s="20">
        <v>1967</v>
      </c>
      <c r="I307" s="86">
        <v>16.32</v>
      </c>
      <c r="J307" s="53">
        <v>14</v>
      </c>
      <c r="K307" s="102"/>
      <c r="L307" s="53"/>
    </row>
    <row r="308" spans="1:12" ht="15" customHeight="1" x14ac:dyDescent="0.2">
      <c r="A308" s="16">
        <f t="shared" si="4"/>
        <v>308</v>
      </c>
      <c r="B308" s="19" t="s">
        <v>661</v>
      </c>
      <c r="D308" s="19" t="s">
        <v>662</v>
      </c>
      <c r="E308" s="19" t="s">
        <v>161</v>
      </c>
      <c r="F308" s="19" t="s">
        <v>104</v>
      </c>
      <c r="G308" s="19" t="s">
        <v>95</v>
      </c>
      <c r="H308" s="20">
        <v>1972</v>
      </c>
      <c r="I308" s="86">
        <v>51.3</v>
      </c>
      <c r="J308" s="53">
        <v>54</v>
      </c>
      <c r="K308" s="102"/>
      <c r="L308" s="53"/>
    </row>
    <row r="309" spans="1:12" ht="15" customHeight="1" x14ac:dyDescent="0.2">
      <c r="A309" s="16">
        <f t="shared" si="4"/>
        <v>309</v>
      </c>
      <c r="B309" s="19" t="s">
        <v>663</v>
      </c>
      <c r="D309" s="19" t="s">
        <v>664</v>
      </c>
      <c r="E309" s="19" t="s">
        <v>161</v>
      </c>
      <c r="F309" s="19" t="s">
        <v>104</v>
      </c>
      <c r="G309" s="19" t="s">
        <v>95</v>
      </c>
      <c r="H309" s="20">
        <v>1972</v>
      </c>
      <c r="I309" s="86">
        <v>51.3</v>
      </c>
      <c r="J309" s="53">
        <v>54</v>
      </c>
      <c r="K309" s="102"/>
      <c r="L309" s="53"/>
    </row>
    <row r="310" spans="1:12" ht="15" customHeight="1" x14ac:dyDescent="0.2">
      <c r="A310" s="16">
        <f t="shared" si="4"/>
        <v>310</v>
      </c>
      <c r="B310" s="19" t="s">
        <v>665</v>
      </c>
      <c r="D310" s="19" t="s">
        <v>666</v>
      </c>
      <c r="E310" s="19" t="s">
        <v>161</v>
      </c>
      <c r="F310" s="19" t="s">
        <v>104</v>
      </c>
      <c r="G310" s="19" t="s">
        <v>95</v>
      </c>
      <c r="H310" s="20">
        <v>1972</v>
      </c>
      <c r="I310" s="86">
        <v>51.3</v>
      </c>
      <c r="J310" s="53">
        <v>54</v>
      </c>
      <c r="K310" s="102"/>
      <c r="L310" s="53"/>
    </row>
    <row r="311" spans="1:12" ht="15" customHeight="1" x14ac:dyDescent="0.2">
      <c r="A311" s="16">
        <f t="shared" si="4"/>
        <v>311</v>
      </c>
      <c r="B311" s="19" t="s">
        <v>667</v>
      </c>
      <c r="D311" s="19" t="s">
        <v>668</v>
      </c>
      <c r="E311" s="19" t="s">
        <v>161</v>
      </c>
      <c r="F311" s="19" t="s">
        <v>104</v>
      </c>
      <c r="G311" s="19" t="s">
        <v>95</v>
      </c>
      <c r="H311" s="20">
        <v>1972</v>
      </c>
      <c r="I311" s="86">
        <v>51.3</v>
      </c>
      <c r="J311" s="53">
        <v>54</v>
      </c>
      <c r="K311" s="102"/>
      <c r="L311" s="53"/>
    </row>
    <row r="312" spans="1:12" ht="15" customHeight="1" x14ac:dyDescent="0.2">
      <c r="A312" s="16">
        <f t="shared" si="4"/>
        <v>312</v>
      </c>
      <c r="B312" s="19" t="s">
        <v>669</v>
      </c>
      <c r="D312" s="19" t="s">
        <v>670</v>
      </c>
      <c r="E312" s="19" t="s">
        <v>161</v>
      </c>
      <c r="F312" s="19" t="s">
        <v>104</v>
      </c>
      <c r="G312" s="19" t="s">
        <v>95</v>
      </c>
      <c r="H312" s="20">
        <v>1972</v>
      </c>
      <c r="I312" s="86">
        <v>51.3</v>
      </c>
      <c r="J312" s="53">
        <v>54</v>
      </c>
      <c r="K312" s="102"/>
      <c r="L312" s="53"/>
    </row>
    <row r="313" spans="1:12" ht="15" customHeight="1" x14ac:dyDescent="0.2">
      <c r="A313" s="16">
        <f t="shared" si="4"/>
        <v>313</v>
      </c>
      <c r="B313" s="19" t="s">
        <v>671</v>
      </c>
      <c r="D313" s="19" t="s">
        <v>672</v>
      </c>
      <c r="E313" s="19" t="s">
        <v>161</v>
      </c>
      <c r="F313" s="19" t="s">
        <v>104</v>
      </c>
      <c r="G313" s="19" t="s">
        <v>95</v>
      </c>
      <c r="H313" s="20">
        <v>1972</v>
      </c>
      <c r="I313" s="86">
        <v>51.3</v>
      </c>
      <c r="J313" s="53">
        <v>54</v>
      </c>
      <c r="K313" s="102"/>
      <c r="L313" s="53"/>
    </row>
    <row r="314" spans="1:12" ht="15" customHeight="1" x14ac:dyDescent="0.2">
      <c r="A314" s="16">
        <f t="shared" si="4"/>
        <v>314</v>
      </c>
      <c r="B314" s="19" t="s">
        <v>673</v>
      </c>
      <c r="D314" s="19" t="s">
        <v>674</v>
      </c>
      <c r="E314" s="19" t="s">
        <v>161</v>
      </c>
      <c r="F314" s="19" t="s">
        <v>104</v>
      </c>
      <c r="G314" s="19" t="s">
        <v>95</v>
      </c>
      <c r="H314" s="20">
        <v>1974</v>
      </c>
      <c r="I314" s="86">
        <v>62</v>
      </c>
      <c r="J314" s="53">
        <v>54</v>
      </c>
      <c r="K314" s="102"/>
      <c r="L314" s="53"/>
    </row>
    <row r="315" spans="1:12" ht="15" customHeight="1" x14ac:dyDescent="0.2">
      <c r="A315" s="16">
        <f t="shared" si="4"/>
        <v>315</v>
      </c>
      <c r="B315" s="19" t="s">
        <v>675</v>
      </c>
      <c r="D315" s="19" t="s">
        <v>676</v>
      </c>
      <c r="E315" s="19" t="s">
        <v>161</v>
      </c>
      <c r="F315" s="19" t="s">
        <v>104</v>
      </c>
      <c r="G315" s="19" t="s">
        <v>95</v>
      </c>
      <c r="H315" s="20">
        <v>1974</v>
      </c>
      <c r="I315" s="86">
        <v>62</v>
      </c>
      <c r="J315" s="53">
        <v>54</v>
      </c>
      <c r="K315" s="102"/>
      <c r="L315" s="53"/>
    </row>
    <row r="316" spans="1:12" ht="15" customHeight="1" x14ac:dyDescent="0.2">
      <c r="A316" s="16">
        <f t="shared" si="4"/>
        <v>316</v>
      </c>
      <c r="B316" s="19" t="s">
        <v>677</v>
      </c>
      <c r="D316" s="19" t="s">
        <v>678</v>
      </c>
      <c r="E316" s="19" t="s">
        <v>161</v>
      </c>
      <c r="F316" s="19" t="s">
        <v>112</v>
      </c>
      <c r="G316" s="19" t="s">
        <v>95</v>
      </c>
      <c r="H316" s="20">
        <v>1975</v>
      </c>
      <c r="I316" s="86">
        <v>85</v>
      </c>
      <c r="J316" s="53">
        <v>56</v>
      </c>
      <c r="K316" s="102"/>
      <c r="L316" s="53"/>
    </row>
    <row r="317" spans="1:12" ht="15" customHeight="1" x14ac:dyDescent="0.2">
      <c r="A317" s="16">
        <f t="shared" si="4"/>
        <v>317</v>
      </c>
      <c r="B317" s="19" t="s">
        <v>679</v>
      </c>
      <c r="D317" s="19" t="s">
        <v>680</v>
      </c>
      <c r="E317" s="19" t="s">
        <v>161</v>
      </c>
      <c r="F317" s="19" t="s">
        <v>112</v>
      </c>
      <c r="G317" s="19" t="s">
        <v>95</v>
      </c>
      <c r="H317" s="20">
        <v>1975</v>
      </c>
      <c r="I317" s="86">
        <v>85</v>
      </c>
      <c r="J317" s="53">
        <v>56</v>
      </c>
      <c r="K317" s="102"/>
      <c r="L317" s="53"/>
    </row>
    <row r="318" spans="1:12" ht="15" customHeight="1" x14ac:dyDescent="0.2">
      <c r="A318" s="16">
        <f t="shared" si="4"/>
        <v>318</v>
      </c>
      <c r="B318" s="19" t="s">
        <v>681</v>
      </c>
      <c r="D318" s="19" t="s">
        <v>682</v>
      </c>
      <c r="E318" s="19" t="s">
        <v>161</v>
      </c>
      <c r="F318" s="19" t="s">
        <v>112</v>
      </c>
      <c r="G318" s="19" t="s">
        <v>95</v>
      </c>
      <c r="H318" s="20">
        <v>1975</v>
      </c>
      <c r="I318" s="86">
        <v>85</v>
      </c>
      <c r="J318" s="53">
        <v>56</v>
      </c>
      <c r="K318" s="102"/>
      <c r="L318" s="53"/>
    </row>
    <row r="319" spans="1:12" ht="15" customHeight="1" x14ac:dyDescent="0.2">
      <c r="A319" s="16">
        <f t="shared" si="4"/>
        <v>319</v>
      </c>
      <c r="B319" s="19" t="s">
        <v>683</v>
      </c>
      <c r="D319" s="19" t="s">
        <v>684</v>
      </c>
      <c r="E319" s="19" t="s">
        <v>161</v>
      </c>
      <c r="F319" s="19" t="s">
        <v>112</v>
      </c>
      <c r="G319" s="19" t="s">
        <v>95</v>
      </c>
      <c r="H319" s="20">
        <v>1975</v>
      </c>
      <c r="I319" s="86">
        <v>85</v>
      </c>
      <c r="J319" s="53">
        <v>56</v>
      </c>
      <c r="K319" s="102"/>
      <c r="L319" s="53"/>
    </row>
    <row r="320" spans="1:12" ht="15" customHeight="1" x14ac:dyDescent="0.2">
      <c r="A320" s="16">
        <f t="shared" si="4"/>
        <v>320</v>
      </c>
      <c r="B320" s="19" t="s">
        <v>685</v>
      </c>
      <c r="D320" s="19" t="s">
        <v>686</v>
      </c>
      <c r="E320" s="19" t="s">
        <v>161</v>
      </c>
      <c r="F320" s="19" t="s">
        <v>112</v>
      </c>
      <c r="G320" s="19" t="s">
        <v>95</v>
      </c>
      <c r="H320" s="20">
        <v>1975</v>
      </c>
      <c r="I320" s="86">
        <v>85</v>
      </c>
      <c r="J320" s="53">
        <v>56</v>
      </c>
      <c r="K320" s="102"/>
      <c r="L320" s="53"/>
    </row>
    <row r="321" spans="1:12" ht="15" customHeight="1" x14ac:dyDescent="0.2">
      <c r="A321" s="16">
        <f t="shared" si="4"/>
        <v>321</v>
      </c>
      <c r="B321" s="19" t="s">
        <v>687</v>
      </c>
      <c r="D321" s="19" t="s">
        <v>688</v>
      </c>
      <c r="E321" s="19" t="s">
        <v>161</v>
      </c>
      <c r="F321" s="19" t="s">
        <v>112</v>
      </c>
      <c r="G321" s="19" t="s">
        <v>95</v>
      </c>
      <c r="H321" s="20">
        <v>1975</v>
      </c>
      <c r="I321" s="86">
        <v>85</v>
      </c>
      <c r="J321" s="53">
        <v>56</v>
      </c>
      <c r="K321" s="102"/>
      <c r="L321" s="53"/>
    </row>
    <row r="322" spans="1:12" ht="15" customHeight="1" x14ac:dyDescent="0.2">
      <c r="A322" s="16">
        <f t="shared" si="4"/>
        <v>322</v>
      </c>
      <c r="B322" s="19" t="s">
        <v>689</v>
      </c>
      <c r="D322" s="19" t="s">
        <v>690</v>
      </c>
      <c r="E322" s="19" t="s">
        <v>161</v>
      </c>
      <c r="F322" s="19" t="s">
        <v>104</v>
      </c>
      <c r="G322" s="19" t="s">
        <v>95</v>
      </c>
      <c r="H322" s="20">
        <v>1974</v>
      </c>
      <c r="I322" s="86">
        <v>113.1</v>
      </c>
      <c r="J322" s="53">
        <v>110</v>
      </c>
      <c r="K322" s="102"/>
      <c r="L322" s="53"/>
    </row>
    <row r="323" spans="1:12" ht="15" customHeight="1" x14ac:dyDescent="0.2">
      <c r="A323" s="16">
        <f t="shared" si="4"/>
        <v>323</v>
      </c>
      <c r="B323" s="19" t="s">
        <v>691</v>
      </c>
      <c r="D323" s="19" t="s">
        <v>692</v>
      </c>
      <c r="E323" s="19" t="s">
        <v>161</v>
      </c>
      <c r="F323" s="19" t="s">
        <v>104</v>
      </c>
      <c r="G323" s="19" t="s">
        <v>95</v>
      </c>
      <c r="H323" s="20">
        <v>1974</v>
      </c>
      <c r="I323" s="86">
        <v>113.1</v>
      </c>
      <c r="J323" s="53">
        <v>110</v>
      </c>
      <c r="K323" s="102"/>
      <c r="L323" s="53"/>
    </row>
    <row r="324" spans="1:12" ht="15" customHeight="1" x14ac:dyDescent="0.2">
      <c r="A324" s="16">
        <f t="shared" si="4"/>
        <v>324</v>
      </c>
      <c r="B324" s="19" t="s">
        <v>693</v>
      </c>
      <c r="D324" s="19" t="s">
        <v>694</v>
      </c>
      <c r="E324" s="19" t="s">
        <v>544</v>
      </c>
      <c r="F324" s="19" t="s">
        <v>104</v>
      </c>
      <c r="G324" s="19" t="s">
        <v>95</v>
      </c>
      <c r="H324" s="20">
        <v>2000</v>
      </c>
      <c r="I324" s="86">
        <v>129.06</v>
      </c>
      <c r="J324" s="53">
        <v>80.3</v>
      </c>
      <c r="K324" s="102"/>
      <c r="L324" s="53"/>
    </row>
    <row r="325" spans="1:12" ht="15" customHeight="1" x14ac:dyDescent="0.2">
      <c r="A325" s="16">
        <f t="shared" si="4"/>
        <v>325</v>
      </c>
      <c r="B325" s="19" t="s">
        <v>695</v>
      </c>
      <c r="D325" s="19" t="s">
        <v>696</v>
      </c>
      <c r="E325" s="19" t="s">
        <v>544</v>
      </c>
      <c r="F325" s="19" t="s">
        <v>104</v>
      </c>
      <c r="G325" s="19" t="s">
        <v>95</v>
      </c>
      <c r="H325" s="20">
        <v>2000</v>
      </c>
      <c r="I325" s="86">
        <v>129.06</v>
      </c>
      <c r="J325" s="53">
        <v>80.3</v>
      </c>
      <c r="K325" s="102"/>
      <c r="L325" s="53"/>
    </row>
    <row r="326" spans="1:12" ht="15" customHeight="1" x14ac:dyDescent="0.2">
      <c r="A326" s="16">
        <f t="shared" ref="A326:A389" si="5">A325+1</f>
        <v>326</v>
      </c>
      <c r="B326" s="19" t="s">
        <v>697</v>
      </c>
      <c r="D326" s="19" t="s">
        <v>698</v>
      </c>
      <c r="E326" s="19" t="s">
        <v>544</v>
      </c>
      <c r="F326" s="19" t="s">
        <v>104</v>
      </c>
      <c r="G326" s="19" t="s">
        <v>95</v>
      </c>
      <c r="H326" s="20">
        <v>2000</v>
      </c>
      <c r="I326" s="86">
        <v>129.06</v>
      </c>
      <c r="J326" s="53">
        <v>80.3</v>
      </c>
      <c r="K326" s="102"/>
      <c r="L326" s="53"/>
    </row>
    <row r="327" spans="1:12" ht="15" customHeight="1" x14ac:dyDescent="0.2">
      <c r="A327" s="16">
        <f t="shared" si="5"/>
        <v>327</v>
      </c>
      <c r="B327" s="19" t="s">
        <v>699</v>
      </c>
      <c r="D327" s="19" t="s">
        <v>700</v>
      </c>
      <c r="E327" s="19" t="s">
        <v>544</v>
      </c>
      <c r="F327" s="19" t="s">
        <v>104</v>
      </c>
      <c r="G327" s="19" t="s">
        <v>95</v>
      </c>
      <c r="H327" s="20">
        <v>2000</v>
      </c>
      <c r="I327" s="86">
        <v>143.65</v>
      </c>
      <c r="J327" s="53">
        <v>124.9</v>
      </c>
      <c r="K327" s="102"/>
      <c r="L327" s="53"/>
    </row>
    <row r="328" spans="1:12" ht="15" customHeight="1" x14ac:dyDescent="0.2">
      <c r="A328" s="16">
        <f t="shared" si="5"/>
        <v>328</v>
      </c>
      <c r="B328" s="19" t="s">
        <v>2510</v>
      </c>
      <c r="D328" s="19" t="s">
        <v>2701</v>
      </c>
      <c r="E328" s="19" t="s">
        <v>177</v>
      </c>
      <c r="F328" s="19" t="s">
        <v>112</v>
      </c>
      <c r="G328" s="19" t="s">
        <v>53</v>
      </c>
      <c r="H328" s="20">
        <v>1985</v>
      </c>
      <c r="I328" s="86">
        <v>94</v>
      </c>
      <c r="J328" s="53">
        <v>67.5</v>
      </c>
      <c r="K328" s="102"/>
      <c r="L328" s="53"/>
    </row>
    <row r="329" spans="1:12" ht="15" customHeight="1" x14ac:dyDescent="0.2">
      <c r="A329" s="16">
        <f t="shared" si="5"/>
        <v>329</v>
      </c>
      <c r="B329" s="19" t="s">
        <v>701</v>
      </c>
      <c r="D329" s="19" t="s">
        <v>702</v>
      </c>
      <c r="E329" s="19" t="s">
        <v>703</v>
      </c>
      <c r="F329" s="19" t="s">
        <v>120</v>
      </c>
      <c r="G329" s="19" t="s">
        <v>40</v>
      </c>
      <c r="H329" s="20">
        <v>1965</v>
      </c>
      <c r="I329" s="86">
        <v>239</v>
      </c>
      <c r="J329" s="53">
        <v>235</v>
      </c>
      <c r="K329" s="102"/>
      <c r="L329" s="53"/>
    </row>
    <row r="330" spans="1:12" ht="15" customHeight="1" x14ac:dyDescent="0.2">
      <c r="A330" s="16">
        <f t="shared" si="5"/>
        <v>330</v>
      </c>
      <c r="B330" s="19" t="s">
        <v>704</v>
      </c>
      <c r="D330" s="19" t="s">
        <v>705</v>
      </c>
      <c r="E330" s="19" t="s">
        <v>544</v>
      </c>
      <c r="F330" s="19" t="s">
        <v>112</v>
      </c>
      <c r="G330" s="19" t="s">
        <v>95</v>
      </c>
      <c r="H330" s="20">
        <v>2021</v>
      </c>
      <c r="I330" s="86">
        <v>60.5</v>
      </c>
      <c r="J330" s="53">
        <v>44.5</v>
      </c>
      <c r="K330" s="102"/>
      <c r="L330" s="53"/>
    </row>
    <row r="331" spans="1:12" ht="15" customHeight="1" x14ac:dyDescent="0.2">
      <c r="A331" s="16">
        <f t="shared" si="5"/>
        <v>331</v>
      </c>
      <c r="B331" s="19" t="s">
        <v>706</v>
      </c>
      <c r="D331" s="19" t="s">
        <v>707</v>
      </c>
      <c r="E331" s="19" t="s">
        <v>544</v>
      </c>
      <c r="F331" s="19" t="s">
        <v>112</v>
      </c>
      <c r="G331" s="19" t="s">
        <v>95</v>
      </c>
      <c r="H331" s="20">
        <v>2021</v>
      </c>
      <c r="I331" s="86">
        <v>60.5</v>
      </c>
      <c r="J331" s="53">
        <v>44.5</v>
      </c>
      <c r="K331" s="102"/>
      <c r="L331" s="53"/>
    </row>
    <row r="332" spans="1:12" ht="15" customHeight="1" x14ac:dyDescent="0.2">
      <c r="A332" s="16">
        <f t="shared" si="5"/>
        <v>332</v>
      </c>
      <c r="B332" s="19" t="s">
        <v>708</v>
      </c>
      <c r="D332" s="19" t="s">
        <v>709</v>
      </c>
      <c r="E332" s="19" t="s">
        <v>544</v>
      </c>
      <c r="F332" s="19" t="s">
        <v>112</v>
      </c>
      <c r="G332" s="19" t="s">
        <v>95</v>
      </c>
      <c r="H332" s="20">
        <v>2021</v>
      </c>
      <c r="I332" s="86">
        <v>60.5</v>
      </c>
      <c r="J332" s="53">
        <v>44.5</v>
      </c>
      <c r="K332" s="102"/>
      <c r="L332" s="53"/>
    </row>
    <row r="333" spans="1:12" ht="15" customHeight="1" x14ac:dyDescent="0.2">
      <c r="A333" s="16">
        <f t="shared" si="5"/>
        <v>333</v>
      </c>
      <c r="B333" s="19" t="s">
        <v>710</v>
      </c>
      <c r="D333" s="19" t="s">
        <v>711</v>
      </c>
      <c r="E333" s="19" t="s">
        <v>544</v>
      </c>
      <c r="F333" s="19" t="s">
        <v>112</v>
      </c>
      <c r="G333" s="19" t="s">
        <v>95</v>
      </c>
      <c r="H333" s="20">
        <v>2021</v>
      </c>
      <c r="I333" s="86">
        <v>60.5</v>
      </c>
      <c r="J333" s="53">
        <v>44.5</v>
      </c>
      <c r="K333" s="102"/>
      <c r="L333" s="53"/>
    </row>
    <row r="334" spans="1:12" ht="15" customHeight="1" x14ac:dyDescent="0.2">
      <c r="A334" s="16">
        <f t="shared" si="5"/>
        <v>334</v>
      </c>
      <c r="B334" s="19" t="s">
        <v>712</v>
      </c>
      <c r="D334" s="19" t="s">
        <v>713</v>
      </c>
      <c r="E334" s="19" t="s">
        <v>544</v>
      </c>
      <c r="F334" s="19" t="s">
        <v>112</v>
      </c>
      <c r="G334" s="19" t="s">
        <v>95</v>
      </c>
      <c r="H334" s="20">
        <v>2021</v>
      </c>
      <c r="I334" s="86">
        <v>60.5</v>
      </c>
      <c r="J334" s="53">
        <v>44.5</v>
      </c>
      <c r="K334" s="102"/>
      <c r="L334" s="53"/>
    </row>
    <row r="335" spans="1:12" ht="15" customHeight="1" x14ac:dyDescent="0.2">
      <c r="A335" s="16">
        <f t="shared" si="5"/>
        <v>335</v>
      </c>
      <c r="B335" s="19" t="s">
        <v>714</v>
      </c>
      <c r="D335" s="19" t="s">
        <v>715</v>
      </c>
      <c r="E335" s="19" t="s">
        <v>544</v>
      </c>
      <c r="F335" s="19" t="s">
        <v>112</v>
      </c>
      <c r="G335" s="19" t="s">
        <v>95</v>
      </c>
      <c r="H335" s="20">
        <v>2021</v>
      </c>
      <c r="I335" s="86">
        <v>60.5</v>
      </c>
      <c r="J335" s="53">
        <v>44.5</v>
      </c>
      <c r="K335" s="102"/>
      <c r="L335" s="53"/>
    </row>
    <row r="336" spans="1:12" ht="15" customHeight="1" x14ac:dyDescent="0.2">
      <c r="A336" s="16">
        <f t="shared" si="5"/>
        <v>336</v>
      </c>
      <c r="B336" s="19" t="s">
        <v>716</v>
      </c>
      <c r="D336" s="19" t="s">
        <v>717</v>
      </c>
      <c r="E336" s="19" t="s">
        <v>544</v>
      </c>
      <c r="F336" s="19" t="s">
        <v>112</v>
      </c>
      <c r="G336" s="19" t="s">
        <v>95</v>
      </c>
      <c r="H336" s="20">
        <v>2021</v>
      </c>
      <c r="I336" s="86">
        <v>60.5</v>
      </c>
      <c r="J336" s="53">
        <v>44.5</v>
      </c>
      <c r="K336" s="102"/>
      <c r="L336" s="53"/>
    </row>
    <row r="337" spans="1:12" ht="15" customHeight="1" x14ac:dyDescent="0.2">
      <c r="A337" s="16">
        <f t="shared" si="5"/>
        <v>337</v>
      </c>
      <c r="B337" s="19" t="s">
        <v>718</v>
      </c>
      <c r="D337" s="19" t="s">
        <v>719</v>
      </c>
      <c r="E337" s="19" t="s">
        <v>544</v>
      </c>
      <c r="F337" s="19" t="s">
        <v>112</v>
      </c>
      <c r="G337" s="19" t="s">
        <v>95</v>
      </c>
      <c r="H337" s="20">
        <v>2021</v>
      </c>
      <c r="I337" s="86">
        <v>60.5</v>
      </c>
      <c r="J337" s="53">
        <v>44.5</v>
      </c>
      <c r="K337" s="102"/>
      <c r="L337" s="53"/>
    </row>
    <row r="338" spans="1:12" ht="15" customHeight="1" x14ac:dyDescent="0.2">
      <c r="A338" s="16">
        <f t="shared" si="5"/>
        <v>338</v>
      </c>
      <c r="B338" s="19" t="s">
        <v>720</v>
      </c>
      <c r="D338" s="19" t="s">
        <v>721</v>
      </c>
      <c r="E338" s="19" t="s">
        <v>544</v>
      </c>
      <c r="F338" s="19" t="s">
        <v>112</v>
      </c>
      <c r="G338" s="19" t="s">
        <v>95</v>
      </c>
      <c r="H338" s="20">
        <v>2021</v>
      </c>
      <c r="I338" s="86">
        <v>60.5</v>
      </c>
      <c r="J338" s="53">
        <v>44.5</v>
      </c>
      <c r="K338" s="102"/>
      <c r="L338" s="53"/>
    </row>
    <row r="339" spans="1:12" ht="15" customHeight="1" x14ac:dyDescent="0.2">
      <c r="A339" s="16">
        <f t="shared" si="5"/>
        <v>339</v>
      </c>
      <c r="B339" s="19" t="s">
        <v>722</v>
      </c>
      <c r="D339" s="19" t="s">
        <v>723</v>
      </c>
      <c r="E339" s="19" t="s">
        <v>544</v>
      </c>
      <c r="F339" s="19" t="s">
        <v>112</v>
      </c>
      <c r="G339" s="19" t="s">
        <v>95</v>
      </c>
      <c r="H339" s="20">
        <v>2021</v>
      </c>
      <c r="I339" s="86">
        <v>60.5</v>
      </c>
      <c r="J339" s="53">
        <v>44.5</v>
      </c>
      <c r="K339" s="102"/>
      <c r="L339" s="53"/>
    </row>
    <row r="340" spans="1:12" ht="15" customHeight="1" x14ac:dyDescent="0.2">
      <c r="A340" s="16">
        <f t="shared" si="5"/>
        <v>340</v>
      </c>
      <c r="B340" s="19" t="s">
        <v>724</v>
      </c>
      <c r="D340" s="19" t="s">
        <v>725</v>
      </c>
      <c r="E340" s="19" t="s">
        <v>62</v>
      </c>
      <c r="F340" s="19" t="s">
        <v>112</v>
      </c>
      <c r="G340" s="19" t="s">
        <v>53</v>
      </c>
      <c r="H340" s="20">
        <v>2009</v>
      </c>
      <c r="I340" s="86">
        <v>64.5</v>
      </c>
      <c r="J340" s="53">
        <v>48</v>
      </c>
      <c r="K340" s="102"/>
      <c r="L340" s="53"/>
    </row>
    <row r="341" spans="1:12" ht="15" customHeight="1" x14ac:dyDescent="0.2">
      <c r="A341" s="16">
        <f t="shared" si="5"/>
        <v>341</v>
      </c>
      <c r="B341" s="19" t="s">
        <v>726</v>
      </c>
      <c r="D341" s="19" t="s">
        <v>727</v>
      </c>
      <c r="E341" s="19" t="s">
        <v>62</v>
      </c>
      <c r="F341" s="19" t="s">
        <v>112</v>
      </c>
      <c r="G341" s="19" t="s">
        <v>53</v>
      </c>
      <c r="H341" s="20">
        <v>2009</v>
      </c>
      <c r="I341" s="86">
        <v>64.5</v>
      </c>
      <c r="J341" s="53">
        <v>48</v>
      </c>
      <c r="K341" s="102"/>
      <c r="L341" s="53"/>
    </row>
    <row r="342" spans="1:12" ht="15" customHeight="1" x14ac:dyDescent="0.2">
      <c r="A342" s="16">
        <f t="shared" si="5"/>
        <v>342</v>
      </c>
      <c r="B342" s="19" t="s">
        <v>728</v>
      </c>
      <c r="D342" s="19" t="s">
        <v>729</v>
      </c>
      <c r="E342" s="19" t="s">
        <v>62</v>
      </c>
      <c r="F342" s="19" t="s">
        <v>112</v>
      </c>
      <c r="G342" s="19" t="s">
        <v>53</v>
      </c>
      <c r="H342" s="20">
        <v>2009</v>
      </c>
      <c r="I342" s="86">
        <v>64.5</v>
      </c>
      <c r="J342" s="53">
        <v>48</v>
      </c>
      <c r="K342" s="102"/>
      <c r="L342" s="53"/>
    </row>
    <row r="343" spans="1:12" ht="15" customHeight="1" x14ac:dyDescent="0.2">
      <c r="A343" s="16">
        <f t="shared" si="5"/>
        <v>343</v>
      </c>
      <c r="B343" s="19" t="s">
        <v>730</v>
      </c>
      <c r="D343" s="19" t="s">
        <v>731</v>
      </c>
      <c r="E343" s="19" t="s">
        <v>62</v>
      </c>
      <c r="F343" s="19" t="s">
        <v>112</v>
      </c>
      <c r="G343" s="19" t="s">
        <v>53</v>
      </c>
      <c r="H343" s="20">
        <v>2009</v>
      </c>
      <c r="I343" s="86">
        <v>64.5</v>
      </c>
      <c r="J343" s="53">
        <v>47</v>
      </c>
      <c r="K343" s="102"/>
      <c r="L343" s="53"/>
    </row>
    <row r="344" spans="1:12" ht="15" customHeight="1" x14ac:dyDescent="0.2">
      <c r="A344" s="16">
        <f t="shared" si="5"/>
        <v>344</v>
      </c>
      <c r="B344" s="19" t="s">
        <v>732</v>
      </c>
      <c r="D344" s="19" t="s">
        <v>733</v>
      </c>
      <c r="E344" s="19" t="s">
        <v>62</v>
      </c>
      <c r="F344" s="19" t="s">
        <v>120</v>
      </c>
      <c r="G344" s="19" t="s">
        <v>53</v>
      </c>
      <c r="H344" s="20">
        <v>1966</v>
      </c>
      <c r="I344" s="86">
        <v>225</v>
      </c>
      <c r="J344" s="53">
        <v>217</v>
      </c>
      <c r="K344" s="102"/>
      <c r="L344" s="53"/>
    </row>
    <row r="345" spans="1:12" ht="15" customHeight="1" x14ac:dyDescent="0.2">
      <c r="A345" s="16">
        <f t="shared" si="5"/>
        <v>345</v>
      </c>
      <c r="B345" s="19" t="s">
        <v>734</v>
      </c>
      <c r="D345" s="19" t="s">
        <v>735</v>
      </c>
      <c r="E345" s="19" t="s">
        <v>62</v>
      </c>
      <c r="F345" s="19" t="s">
        <v>120</v>
      </c>
      <c r="G345" s="19" t="s">
        <v>53</v>
      </c>
      <c r="H345" s="20">
        <v>1968</v>
      </c>
      <c r="I345" s="86">
        <v>240</v>
      </c>
      <c r="J345" s="53">
        <v>230</v>
      </c>
      <c r="K345" s="102"/>
      <c r="L345" s="53"/>
    </row>
    <row r="346" spans="1:12" ht="15" customHeight="1" x14ac:dyDescent="0.2">
      <c r="A346" s="16">
        <f t="shared" si="5"/>
        <v>346</v>
      </c>
      <c r="B346" s="19" t="s">
        <v>736</v>
      </c>
      <c r="D346" s="19" t="s">
        <v>737</v>
      </c>
      <c r="E346" s="19" t="s">
        <v>62</v>
      </c>
      <c r="F346" s="19" t="s">
        <v>120</v>
      </c>
      <c r="G346" s="19" t="s">
        <v>53</v>
      </c>
      <c r="H346" s="20">
        <v>1970</v>
      </c>
      <c r="I346" s="86">
        <v>420</v>
      </c>
      <c r="J346" s="53">
        <v>412</v>
      </c>
      <c r="K346" s="102"/>
      <c r="L346" s="53"/>
    </row>
    <row r="347" spans="1:12" ht="15" customHeight="1" x14ac:dyDescent="0.2">
      <c r="A347" s="16">
        <f t="shared" si="5"/>
        <v>347</v>
      </c>
      <c r="B347" s="19" t="s">
        <v>738</v>
      </c>
      <c r="D347" s="19" t="s">
        <v>739</v>
      </c>
      <c r="E347" s="19" t="s">
        <v>471</v>
      </c>
      <c r="F347" s="19" t="s">
        <v>112</v>
      </c>
      <c r="G347" s="19" t="s">
        <v>53</v>
      </c>
      <c r="H347" s="20">
        <v>2020</v>
      </c>
      <c r="I347" s="86">
        <v>60.5</v>
      </c>
      <c r="J347" s="53">
        <v>44</v>
      </c>
      <c r="K347" s="102"/>
      <c r="L347" s="53"/>
    </row>
    <row r="348" spans="1:12" ht="15" customHeight="1" x14ac:dyDescent="0.2">
      <c r="A348" s="16">
        <f t="shared" si="5"/>
        <v>348</v>
      </c>
      <c r="B348" s="19" t="s">
        <v>740</v>
      </c>
      <c r="D348" s="19" t="s">
        <v>741</v>
      </c>
      <c r="E348" s="19" t="s">
        <v>471</v>
      </c>
      <c r="F348" s="19" t="s">
        <v>112</v>
      </c>
      <c r="G348" s="19" t="s">
        <v>53</v>
      </c>
      <c r="H348" s="20">
        <v>2020</v>
      </c>
      <c r="I348" s="86">
        <v>60.5</v>
      </c>
      <c r="J348" s="53">
        <v>44</v>
      </c>
      <c r="K348" s="102"/>
      <c r="L348" s="53"/>
    </row>
    <row r="349" spans="1:12" ht="15" customHeight="1" x14ac:dyDescent="0.2">
      <c r="A349" s="16">
        <f t="shared" si="5"/>
        <v>349</v>
      </c>
      <c r="B349" s="19" t="s">
        <v>742</v>
      </c>
      <c r="D349" s="19" t="s">
        <v>743</v>
      </c>
      <c r="E349" s="19" t="s">
        <v>471</v>
      </c>
      <c r="F349" s="19" t="s">
        <v>112</v>
      </c>
      <c r="G349" s="19" t="s">
        <v>53</v>
      </c>
      <c r="H349" s="20">
        <v>2019</v>
      </c>
      <c r="I349" s="86">
        <v>60.5</v>
      </c>
      <c r="J349" s="53">
        <v>44</v>
      </c>
      <c r="K349" s="102"/>
      <c r="L349" s="53"/>
    </row>
    <row r="350" spans="1:12" ht="15" customHeight="1" x14ac:dyDescent="0.2">
      <c r="A350" s="16">
        <f t="shared" si="5"/>
        <v>350</v>
      </c>
      <c r="B350" s="19" t="s">
        <v>744</v>
      </c>
      <c r="D350" s="19" t="s">
        <v>745</v>
      </c>
      <c r="E350" s="19" t="s">
        <v>471</v>
      </c>
      <c r="F350" s="19" t="s">
        <v>112</v>
      </c>
      <c r="G350" s="19" t="s">
        <v>53</v>
      </c>
      <c r="H350" s="20">
        <v>2019</v>
      </c>
      <c r="I350" s="86">
        <v>60.5</v>
      </c>
      <c r="J350" s="53">
        <v>44</v>
      </c>
      <c r="K350" s="102"/>
      <c r="L350" s="53"/>
    </row>
    <row r="351" spans="1:12" ht="15" customHeight="1" x14ac:dyDescent="0.2">
      <c r="A351" s="16">
        <f t="shared" si="5"/>
        <v>351</v>
      </c>
      <c r="B351" s="19" t="s">
        <v>746</v>
      </c>
      <c r="D351" s="19" t="s">
        <v>747</v>
      </c>
      <c r="E351" s="19" t="s">
        <v>471</v>
      </c>
      <c r="F351" s="19" t="s">
        <v>104</v>
      </c>
      <c r="G351" s="19" t="s">
        <v>53</v>
      </c>
      <c r="H351" s="20">
        <v>2009</v>
      </c>
      <c r="I351" s="86">
        <v>196.86</v>
      </c>
      <c r="J351" s="53">
        <v>160</v>
      </c>
      <c r="K351" s="102"/>
      <c r="L351" s="53"/>
    </row>
    <row r="352" spans="1:12" ht="15" customHeight="1" x14ac:dyDescent="0.2">
      <c r="A352" s="16">
        <f t="shared" si="5"/>
        <v>352</v>
      </c>
      <c r="B352" s="19" t="s">
        <v>748</v>
      </c>
      <c r="D352" s="19" t="s">
        <v>749</v>
      </c>
      <c r="E352" s="19" t="s">
        <v>471</v>
      </c>
      <c r="F352" s="19" t="s">
        <v>104</v>
      </c>
      <c r="G352" s="19" t="s">
        <v>53</v>
      </c>
      <c r="H352" s="20">
        <v>2009</v>
      </c>
      <c r="I352" s="86">
        <v>180.2</v>
      </c>
      <c r="J352" s="53">
        <v>125</v>
      </c>
      <c r="K352" s="102"/>
      <c r="L352" s="53"/>
    </row>
    <row r="353" spans="1:12" ht="15" customHeight="1" x14ac:dyDescent="0.2">
      <c r="A353" s="16">
        <f t="shared" si="5"/>
        <v>353</v>
      </c>
      <c r="B353" s="19" t="s">
        <v>750</v>
      </c>
      <c r="D353" s="19" t="s">
        <v>751</v>
      </c>
      <c r="E353" s="19" t="s">
        <v>94</v>
      </c>
      <c r="F353" s="19" t="s">
        <v>112</v>
      </c>
      <c r="G353" s="19" t="s">
        <v>95</v>
      </c>
      <c r="H353" s="20">
        <v>1967</v>
      </c>
      <c r="I353" s="86">
        <v>16.32</v>
      </c>
      <c r="J353" s="53">
        <v>13</v>
      </c>
      <c r="K353" s="102"/>
      <c r="L353" s="53"/>
    </row>
    <row r="354" spans="1:12" ht="15" customHeight="1" x14ac:dyDescent="0.2">
      <c r="A354" s="16">
        <f t="shared" si="5"/>
        <v>354</v>
      </c>
      <c r="B354" s="19" t="s">
        <v>752</v>
      </c>
      <c r="D354" s="19" t="s">
        <v>753</v>
      </c>
      <c r="E354" s="19" t="s">
        <v>94</v>
      </c>
      <c r="F354" s="19" t="s">
        <v>120</v>
      </c>
      <c r="G354" s="19" t="s">
        <v>95</v>
      </c>
      <c r="H354" s="20">
        <v>1958</v>
      </c>
      <c r="I354" s="86">
        <v>187.85</v>
      </c>
      <c r="J354" s="53">
        <v>169</v>
      </c>
      <c r="K354" s="102"/>
      <c r="L354" s="53"/>
    </row>
    <row r="355" spans="1:12" ht="15" customHeight="1" x14ac:dyDescent="0.2">
      <c r="A355" s="16">
        <f t="shared" si="5"/>
        <v>355</v>
      </c>
      <c r="B355" s="19" t="s">
        <v>754</v>
      </c>
      <c r="D355" s="19" t="s">
        <v>755</v>
      </c>
      <c r="E355" s="19" t="s">
        <v>94</v>
      </c>
      <c r="F355" s="19" t="s">
        <v>120</v>
      </c>
      <c r="G355" s="19" t="s">
        <v>95</v>
      </c>
      <c r="H355" s="20">
        <v>1958</v>
      </c>
      <c r="I355" s="86">
        <v>187.85</v>
      </c>
      <c r="J355" s="53">
        <v>169</v>
      </c>
      <c r="K355" s="102"/>
      <c r="L355" s="53"/>
    </row>
    <row r="356" spans="1:12" ht="15" customHeight="1" x14ac:dyDescent="0.2">
      <c r="A356" s="16">
        <f t="shared" si="5"/>
        <v>356</v>
      </c>
      <c r="B356" s="19" t="s">
        <v>756</v>
      </c>
      <c r="D356" s="19" t="s">
        <v>757</v>
      </c>
      <c r="E356" s="19" t="s">
        <v>94</v>
      </c>
      <c r="F356" s="19" t="s">
        <v>120</v>
      </c>
      <c r="G356" s="19" t="s">
        <v>95</v>
      </c>
      <c r="H356" s="20">
        <v>1961</v>
      </c>
      <c r="I356" s="86">
        <v>299.2</v>
      </c>
      <c r="J356" s="53">
        <v>240</v>
      </c>
      <c r="K356" s="102"/>
      <c r="L356" s="53"/>
    </row>
    <row r="357" spans="1:12" ht="15" customHeight="1" x14ac:dyDescent="0.2">
      <c r="A357" s="16">
        <f t="shared" si="5"/>
        <v>357</v>
      </c>
      <c r="B357" s="19" t="s">
        <v>758</v>
      </c>
      <c r="D357" s="19" t="s">
        <v>759</v>
      </c>
      <c r="E357" s="19" t="s">
        <v>94</v>
      </c>
      <c r="F357" s="19" t="s">
        <v>120</v>
      </c>
      <c r="G357" s="19" t="s">
        <v>95</v>
      </c>
      <c r="H357" s="20">
        <v>1968</v>
      </c>
      <c r="I357" s="86">
        <v>580.5</v>
      </c>
      <c r="J357" s="53">
        <v>527</v>
      </c>
      <c r="K357" s="102"/>
      <c r="L357" s="53"/>
    </row>
    <row r="358" spans="1:12" ht="15" customHeight="1" x14ac:dyDescent="0.2">
      <c r="A358" s="16">
        <f t="shared" si="5"/>
        <v>358</v>
      </c>
      <c r="B358" s="19" t="s">
        <v>760</v>
      </c>
      <c r="D358" s="19" t="s">
        <v>761</v>
      </c>
      <c r="E358" s="19" t="s">
        <v>762</v>
      </c>
      <c r="F358" s="19" t="s">
        <v>104</v>
      </c>
      <c r="G358" s="19" t="s">
        <v>150</v>
      </c>
      <c r="H358" s="20">
        <v>1987</v>
      </c>
      <c r="I358" s="86">
        <v>20</v>
      </c>
      <c r="J358" s="53">
        <v>20</v>
      </c>
      <c r="K358" s="102"/>
      <c r="L358" s="53"/>
    </row>
    <row r="359" spans="1:12" ht="15" customHeight="1" x14ac:dyDescent="0.2">
      <c r="A359" s="16">
        <f t="shared" si="5"/>
        <v>359</v>
      </c>
      <c r="B359" s="19" t="s">
        <v>763</v>
      </c>
      <c r="D359" s="19" t="s">
        <v>764</v>
      </c>
      <c r="E359" s="19" t="s">
        <v>762</v>
      </c>
      <c r="F359" s="19" t="s">
        <v>104</v>
      </c>
      <c r="G359" s="19" t="s">
        <v>150</v>
      </c>
      <c r="H359" s="20">
        <v>1987</v>
      </c>
      <c r="I359" s="86">
        <v>20</v>
      </c>
      <c r="J359" s="53">
        <v>20</v>
      </c>
      <c r="K359" s="102"/>
      <c r="L359" s="53"/>
    </row>
    <row r="360" spans="1:12" ht="15" customHeight="1" x14ac:dyDescent="0.2">
      <c r="A360" s="16">
        <f t="shared" si="5"/>
        <v>360</v>
      </c>
      <c r="B360" s="19" t="s">
        <v>765</v>
      </c>
      <c r="D360" s="19" t="s">
        <v>766</v>
      </c>
      <c r="E360" s="19" t="s">
        <v>762</v>
      </c>
      <c r="F360" s="19" t="s">
        <v>104</v>
      </c>
      <c r="G360" s="19" t="s">
        <v>150</v>
      </c>
      <c r="H360" s="20">
        <v>1987</v>
      </c>
      <c r="I360" s="86">
        <v>20</v>
      </c>
      <c r="J360" s="53">
        <v>20</v>
      </c>
      <c r="K360" s="102"/>
      <c r="L360" s="53"/>
    </row>
    <row r="361" spans="1:12" ht="15" customHeight="1" x14ac:dyDescent="0.2">
      <c r="A361" s="16">
        <f t="shared" si="5"/>
        <v>361</v>
      </c>
      <c r="B361" s="19" t="s">
        <v>767</v>
      </c>
      <c r="D361" s="19" t="s">
        <v>768</v>
      </c>
      <c r="E361" s="19" t="s">
        <v>762</v>
      </c>
      <c r="F361" s="19" t="s">
        <v>104</v>
      </c>
      <c r="G361" s="19" t="s">
        <v>150</v>
      </c>
      <c r="H361" s="20">
        <v>1987</v>
      </c>
      <c r="I361" s="86">
        <v>20</v>
      </c>
      <c r="J361" s="53">
        <v>17</v>
      </c>
      <c r="K361" s="102"/>
      <c r="L361" s="53"/>
    </row>
    <row r="362" spans="1:12" ht="15" customHeight="1" x14ac:dyDescent="0.2">
      <c r="A362" s="16">
        <f t="shared" si="5"/>
        <v>362</v>
      </c>
      <c r="B362" s="19" t="s">
        <v>769</v>
      </c>
      <c r="D362" s="19" t="s">
        <v>770</v>
      </c>
      <c r="E362" s="19" t="s">
        <v>56</v>
      </c>
      <c r="F362" s="19" t="s">
        <v>112</v>
      </c>
      <c r="G362" s="19" t="s">
        <v>53</v>
      </c>
      <c r="H362" s="20">
        <v>2009</v>
      </c>
      <c r="I362" s="86">
        <v>60.5</v>
      </c>
      <c r="J362" s="53">
        <v>44</v>
      </c>
      <c r="K362" s="102"/>
      <c r="L362" s="53"/>
    </row>
    <row r="363" spans="1:12" ht="15" customHeight="1" x14ac:dyDescent="0.2">
      <c r="A363" s="16">
        <f t="shared" si="5"/>
        <v>363</v>
      </c>
      <c r="B363" s="19" t="s">
        <v>771</v>
      </c>
      <c r="D363" s="19" t="s">
        <v>772</v>
      </c>
      <c r="E363" s="19" t="s">
        <v>56</v>
      </c>
      <c r="F363" s="19" t="s">
        <v>112</v>
      </c>
      <c r="G363" s="19" t="s">
        <v>53</v>
      </c>
      <c r="H363" s="20">
        <v>2009</v>
      </c>
      <c r="I363" s="86">
        <v>60.5</v>
      </c>
      <c r="J363" s="53">
        <v>44</v>
      </c>
      <c r="K363" s="102"/>
      <c r="L363" s="53"/>
    </row>
    <row r="364" spans="1:12" ht="15" customHeight="1" x14ac:dyDescent="0.2">
      <c r="A364" s="16">
        <f t="shared" si="5"/>
        <v>364</v>
      </c>
      <c r="B364" s="19" t="s">
        <v>773</v>
      </c>
      <c r="D364" s="19" t="s">
        <v>774</v>
      </c>
      <c r="E364" s="19" t="s">
        <v>56</v>
      </c>
      <c r="F364" s="19" t="s">
        <v>112</v>
      </c>
      <c r="G364" s="19" t="s">
        <v>53</v>
      </c>
      <c r="H364" s="20">
        <v>2009</v>
      </c>
      <c r="I364" s="86">
        <v>60.5</v>
      </c>
      <c r="J364" s="53">
        <v>44</v>
      </c>
      <c r="K364" s="102"/>
      <c r="L364" s="53"/>
    </row>
    <row r="365" spans="1:12" ht="15" customHeight="1" x14ac:dyDescent="0.2">
      <c r="A365" s="16">
        <f t="shared" si="5"/>
        <v>365</v>
      </c>
      <c r="B365" s="19" t="s">
        <v>775</v>
      </c>
      <c r="D365" s="19" t="s">
        <v>776</v>
      </c>
      <c r="E365" s="19" t="s">
        <v>56</v>
      </c>
      <c r="F365" s="19" t="s">
        <v>112</v>
      </c>
      <c r="G365" s="19" t="s">
        <v>53</v>
      </c>
      <c r="H365" s="20">
        <v>2009</v>
      </c>
      <c r="I365" s="86">
        <v>60.5</v>
      </c>
      <c r="J365" s="53">
        <v>44</v>
      </c>
      <c r="K365" s="102"/>
      <c r="L365" s="53"/>
    </row>
    <row r="366" spans="1:12" ht="15" customHeight="1" x14ac:dyDescent="0.2">
      <c r="A366" s="16">
        <f t="shared" si="5"/>
        <v>366</v>
      </c>
      <c r="B366" s="19" t="s">
        <v>777</v>
      </c>
      <c r="C366" s="19" t="s">
        <v>3057</v>
      </c>
      <c r="D366" s="19" t="s">
        <v>778</v>
      </c>
      <c r="E366" s="19" t="s">
        <v>779</v>
      </c>
      <c r="F366" s="19" t="s">
        <v>104</v>
      </c>
      <c r="G366" s="19" t="s">
        <v>40</v>
      </c>
      <c r="H366" s="20">
        <v>2004</v>
      </c>
      <c r="I366" s="86">
        <v>275</v>
      </c>
      <c r="J366" s="53">
        <v>241.4</v>
      </c>
      <c r="K366" s="102"/>
      <c r="L366" s="53"/>
    </row>
    <row r="367" spans="1:12" ht="15" customHeight="1" x14ac:dyDescent="0.2">
      <c r="A367" s="16">
        <f t="shared" si="5"/>
        <v>367</v>
      </c>
      <c r="B367" s="19" t="s">
        <v>780</v>
      </c>
      <c r="C367" s="19" t="s">
        <v>3057</v>
      </c>
      <c r="D367" s="19" t="s">
        <v>781</v>
      </c>
      <c r="E367" s="19" t="s">
        <v>779</v>
      </c>
      <c r="F367" s="19" t="s">
        <v>104</v>
      </c>
      <c r="G367" s="19" t="s">
        <v>40</v>
      </c>
      <c r="H367" s="20">
        <v>2004</v>
      </c>
      <c r="I367" s="86">
        <v>275</v>
      </c>
      <c r="J367" s="53">
        <v>241.4</v>
      </c>
      <c r="K367" s="102"/>
      <c r="L367" s="53"/>
    </row>
    <row r="368" spans="1:12" ht="15" customHeight="1" x14ac:dyDescent="0.2">
      <c r="A368" s="16">
        <f t="shared" si="5"/>
        <v>368</v>
      </c>
      <c r="B368" s="19" t="s">
        <v>782</v>
      </c>
      <c r="C368" s="19" t="s">
        <v>3057</v>
      </c>
      <c r="D368" s="19" t="s">
        <v>783</v>
      </c>
      <c r="E368" s="19" t="s">
        <v>779</v>
      </c>
      <c r="F368" s="19" t="s">
        <v>104</v>
      </c>
      <c r="G368" s="19" t="s">
        <v>40</v>
      </c>
      <c r="H368" s="20">
        <v>2004</v>
      </c>
      <c r="I368" s="86">
        <v>290</v>
      </c>
      <c r="J368" s="53">
        <v>298</v>
      </c>
      <c r="K368" s="102"/>
      <c r="L368" s="53"/>
    </row>
    <row r="369" spans="1:12" ht="15" customHeight="1" x14ac:dyDescent="0.2">
      <c r="A369" s="16">
        <f t="shared" si="5"/>
        <v>369</v>
      </c>
      <c r="B369" s="19" t="s">
        <v>784</v>
      </c>
      <c r="D369" s="19" t="s">
        <v>785</v>
      </c>
      <c r="E369" s="19" t="s">
        <v>219</v>
      </c>
      <c r="F369" s="19" t="s">
        <v>104</v>
      </c>
      <c r="G369" s="19" t="s">
        <v>40</v>
      </c>
      <c r="H369" s="20">
        <v>2002</v>
      </c>
      <c r="I369" s="86">
        <v>264.5</v>
      </c>
      <c r="J369" s="53">
        <v>238.5</v>
      </c>
      <c r="K369" s="102"/>
      <c r="L369" s="53"/>
    </row>
    <row r="370" spans="1:12" ht="15" customHeight="1" x14ac:dyDescent="0.2">
      <c r="A370" s="16">
        <f t="shared" si="5"/>
        <v>370</v>
      </c>
      <c r="B370" s="19" t="s">
        <v>786</v>
      </c>
      <c r="D370" s="19" t="s">
        <v>787</v>
      </c>
      <c r="E370" s="19" t="s">
        <v>219</v>
      </c>
      <c r="F370" s="19" t="s">
        <v>104</v>
      </c>
      <c r="G370" s="19" t="s">
        <v>40</v>
      </c>
      <c r="H370" s="20">
        <v>2002</v>
      </c>
      <c r="I370" s="86">
        <v>264.5</v>
      </c>
      <c r="J370" s="53">
        <v>230.5</v>
      </c>
      <c r="K370" s="102"/>
      <c r="L370" s="53"/>
    </row>
    <row r="371" spans="1:12" ht="15" customHeight="1" x14ac:dyDescent="0.2">
      <c r="A371" s="16">
        <f t="shared" si="5"/>
        <v>371</v>
      </c>
      <c r="B371" s="19" t="s">
        <v>788</v>
      </c>
      <c r="D371" s="19" t="s">
        <v>789</v>
      </c>
      <c r="E371" s="19" t="s">
        <v>219</v>
      </c>
      <c r="F371" s="19" t="s">
        <v>104</v>
      </c>
      <c r="G371" s="19" t="s">
        <v>40</v>
      </c>
      <c r="H371" s="20">
        <v>2002</v>
      </c>
      <c r="I371" s="86">
        <v>300</v>
      </c>
      <c r="J371" s="53">
        <v>268</v>
      </c>
      <c r="K371" s="102"/>
      <c r="L371" s="53"/>
    </row>
    <row r="372" spans="1:12" ht="15" customHeight="1" x14ac:dyDescent="0.2">
      <c r="A372" s="16">
        <f t="shared" si="5"/>
        <v>372</v>
      </c>
      <c r="B372" s="19" t="s">
        <v>3103</v>
      </c>
      <c r="D372" s="19" t="s">
        <v>3104</v>
      </c>
      <c r="E372" s="19" t="s">
        <v>219</v>
      </c>
      <c r="F372" s="19" t="s">
        <v>104</v>
      </c>
      <c r="G372" s="19" t="s">
        <v>40</v>
      </c>
      <c r="H372" s="20">
        <v>2017</v>
      </c>
      <c r="I372" s="53">
        <v>360</v>
      </c>
      <c r="J372" s="53">
        <v>327.8</v>
      </c>
      <c r="K372" s="102"/>
      <c r="L372" s="53"/>
    </row>
    <row r="373" spans="1:12" ht="15" customHeight="1" x14ac:dyDescent="0.2">
      <c r="A373" s="16">
        <f t="shared" si="5"/>
        <v>373</v>
      </c>
      <c r="B373" s="19" t="s">
        <v>3105</v>
      </c>
      <c r="D373" s="19" t="s">
        <v>3106</v>
      </c>
      <c r="E373" s="19" t="s">
        <v>219</v>
      </c>
      <c r="F373" s="19" t="s">
        <v>104</v>
      </c>
      <c r="G373" s="19" t="s">
        <v>40</v>
      </c>
      <c r="H373" s="20">
        <v>2017</v>
      </c>
      <c r="I373" s="53">
        <v>360</v>
      </c>
      <c r="J373" s="53">
        <v>329.3</v>
      </c>
      <c r="K373" s="102"/>
      <c r="L373" s="53"/>
    </row>
    <row r="374" spans="1:12" ht="15" customHeight="1" x14ac:dyDescent="0.2">
      <c r="A374" s="16">
        <f t="shared" si="5"/>
        <v>374</v>
      </c>
      <c r="B374" s="19" t="s">
        <v>3107</v>
      </c>
      <c r="D374" s="19" t="s">
        <v>3108</v>
      </c>
      <c r="E374" s="19" t="s">
        <v>219</v>
      </c>
      <c r="F374" s="19" t="s">
        <v>104</v>
      </c>
      <c r="G374" s="19" t="s">
        <v>40</v>
      </c>
      <c r="H374" s="20">
        <v>2017</v>
      </c>
      <c r="I374" s="53">
        <v>511.2</v>
      </c>
      <c r="J374" s="53">
        <v>458.3</v>
      </c>
      <c r="K374" s="102"/>
      <c r="L374" s="53"/>
    </row>
    <row r="375" spans="1:12" ht="15" customHeight="1" x14ac:dyDescent="0.2">
      <c r="A375" s="16">
        <f t="shared" si="5"/>
        <v>375</v>
      </c>
      <c r="B375" s="19" t="s">
        <v>790</v>
      </c>
      <c r="D375" s="19" t="s">
        <v>791</v>
      </c>
      <c r="E375" s="19" t="s">
        <v>792</v>
      </c>
      <c r="F375" s="19" t="s">
        <v>793</v>
      </c>
      <c r="G375" s="19" t="s">
        <v>40</v>
      </c>
      <c r="H375" s="20">
        <v>2012</v>
      </c>
      <c r="I375" s="86">
        <v>116.45</v>
      </c>
      <c r="J375" s="53">
        <v>105</v>
      </c>
      <c r="K375" s="102"/>
      <c r="L375" s="53"/>
    </row>
    <row r="376" spans="1:12" ht="15" customHeight="1" x14ac:dyDescent="0.2">
      <c r="A376" s="16">
        <f t="shared" si="5"/>
        <v>376</v>
      </c>
      <c r="B376" s="19" t="s">
        <v>2702</v>
      </c>
      <c r="D376" s="19" t="s">
        <v>794</v>
      </c>
      <c r="E376" s="19" t="s">
        <v>62</v>
      </c>
      <c r="F376" s="19" t="s">
        <v>793</v>
      </c>
      <c r="G376" s="19" t="s">
        <v>53</v>
      </c>
      <c r="H376" s="20">
        <v>2002</v>
      </c>
      <c r="I376" s="53">
        <v>9.8000000000000007</v>
      </c>
      <c r="J376" s="53">
        <v>9.8000000000000007</v>
      </c>
      <c r="K376" s="102"/>
      <c r="L376" s="53"/>
    </row>
    <row r="377" spans="1:12" ht="15" customHeight="1" x14ac:dyDescent="0.2">
      <c r="A377" s="16">
        <f t="shared" si="5"/>
        <v>377</v>
      </c>
      <c r="B377" s="19" t="s">
        <v>2670</v>
      </c>
      <c r="D377" s="19" t="s">
        <v>795</v>
      </c>
      <c r="E377" s="19" t="s">
        <v>62</v>
      </c>
      <c r="F377" s="19" t="s">
        <v>793</v>
      </c>
      <c r="G377" s="19" t="s">
        <v>53</v>
      </c>
      <c r="H377" s="20">
        <v>2005</v>
      </c>
      <c r="I377" s="53">
        <v>9.6</v>
      </c>
      <c r="J377" s="53">
        <v>9.6</v>
      </c>
      <c r="K377" s="102"/>
      <c r="L377" s="53"/>
    </row>
    <row r="378" spans="1:12" ht="15" customHeight="1" x14ac:dyDescent="0.2">
      <c r="A378" s="16">
        <f t="shared" si="5"/>
        <v>378</v>
      </c>
      <c r="B378" s="19" t="s">
        <v>796</v>
      </c>
      <c r="D378" s="19" t="s">
        <v>797</v>
      </c>
      <c r="E378" s="19" t="s">
        <v>240</v>
      </c>
      <c r="F378" s="19" t="s">
        <v>793</v>
      </c>
      <c r="G378" s="19" t="s">
        <v>40</v>
      </c>
      <c r="H378" s="20">
        <v>2011</v>
      </c>
      <c r="I378" s="53">
        <v>3.2</v>
      </c>
      <c r="J378" s="53">
        <v>3.2</v>
      </c>
      <c r="K378" s="102"/>
      <c r="L378" s="53"/>
    </row>
    <row r="379" spans="1:12" ht="15" customHeight="1" x14ac:dyDescent="0.2">
      <c r="A379" s="16">
        <f t="shared" si="5"/>
        <v>379</v>
      </c>
      <c r="B379" s="19" t="s">
        <v>798</v>
      </c>
      <c r="D379" s="19" t="s">
        <v>799</v>
      </c>
      <c r="E379" s="19" t="s">
        <v>389</v>
      </c>
      <c r="F379" s="19" t="s">
        <v>793</v>
      </c>
      <c r="G379" s="19" t="s">
        <v>40</v>
      </c>
      <c r="H379" s="20">
        <v>2015</v>
      </c>
      <c r="I379" s="53">
        <v>4</v>
      </c>
      <c r="J379" s="53">
        <v>4</v>
      </c>
      <c r="K379" s="102"/>
      <c r="L379" s="53"/>
    </row>
    <row r="380" spans="1:12" ht="15" customHeight="1" x14ac:dyDescent="0.2">
      <c r="A380" s="16">
        <f t="shared" si="5"/>
        <v>380</v>
      </c>
      <c r="B380" s="19" t="s">
        <v>800</v>
      </c>
      <c r="D380" s="19" t="s">
        <v>801</v>
      </c>
      <c r="E380" s="19" t="s">
        <v>62</v>
      </c>
      <c r="F380" s="19" t="s">
        <v>793</v>
      </c>
      <c r="G380" s="19" t="s">
        <v>53</v>
      </c>
      <c r="H380" s="20">
        <v>2013</v>
      </c>
      <c r="I380" s="53">
        <v>4.2</v>
      </c>
      <c r="J380" s="53">
        <v>4.2</v>
      </c>
      <c r="K380" s="102"/>
      <c r="L380" s="53"/>
    </row>
    <row r="381" spans="1:12" ht="15" customHeight="1" x14ac:dyDescent="0.2">
      <c r="A381" s="16">
        <f t="shared" si="5"/>
        <v>381</v>
      </c>
      <c r="B381" s="19" t="s">
        <v>802</v>
      </c>
      <c r="D381" s="19" t="s">
        <v>803</v>
      </c>
      <c r="E381" s="19" t="s">
        <v>210</v>
      </c>
      <c r="F381" s="19" t="s">
        <v>793</v>
      </c>
      <c r="G381" s="19" t="s">
        <v>53</v>
      </c>
      <c r="H381" s="20">
        <v>2007</v>
      </c>
      <c r="I381" s="53">
        <v>6.4</v>
      </c>
      <c r="J381" s="53">
        <v>6.4</v>
      </c>
      <c r="K381" s="102"/>
      <c r="L381" s="53"/>
    </row>
    <row r="382" spans="1:12" ht="15" customHeight="1" x14ac:dyDescent="0.2">
      <c r="A382" s="16">
        <f t="shared" si="5"/>
        <v>382</v>
      </c>
      <c r="B382" s="19" t="s">
        <v>804</v>
      </c>
      <c r="D382" s="19" t="s">
        <v>805</v>
      </c>
      <c r="E382" s="19" t="s">
        <v>240</v>
      </c>
      <c r="F382" s="19" t="s">
        <v>793</v>
      </c>
      <c r="G382" s="19" t="s">
        <v>40</v>
      </c>
      <c r="H382" s="20">
        <v>1988</v>
      </c>
      <c r="I382" s="53">
        <v>6.2</v>
      </c>
      <c r="J382" s="53">
        <v>6.2</v>
      </c>
      <c r="K382" s="102"/>
      <c r="L382" s="53"/>
    </row>
    <row r="383" spans="1:12" ht="15" customHeight="1" x14ac:dyDescent="0.2">
      <c r="A383" s="16">
        <f t="shared" si="5"/>
        <v>383</v>
      </c>
      <c r="B383" s="19" t="s">
        <v>806</v>
      </c>
      <c r="D383" s="19" t="s">
        <v>807</v>
      </c>
      <c r="E383" s="19" t="s">
        <v>240</v>
      </c>
      <c r="F383" s="19" t="s">
        <v>793</v>
      </c>
      <c r="G383" s="19" t="s">
        <v>40</v>
      </c>
      <c r="H383" s="20">
        <v>2009</v>
      </c>
      <c r="I383" s="53">
        <v>6.4</v>
      </c>
      <c r="J383" s="53">
        <v>6.4</v>
      </c>
      <c r="K383" s="102"/>
      <c r="L383" s="53"/>
    </row>
    <row r="384" spans="1:12" ht="15" customHeight="1" x14ac:dyDescent="0.2">
      <c r="A384" s="16">
        <f t="shared" si="5"/>
        <v>384</v>
      </c>
      <c r="B384" s="19" t="s">
        <v>808</v>
      </c>
      <c r="D384" s="19" t="s">
        <v>809</v>
      </c>
      <c r="E384" s="19" t="s">
        <v>810</v>
      </c>
      <c r="F384" s="19" t="s">
        <v>793</v>
      </c>
      <c r="G384" s="19" t="s">
        <v>53</v>
      </c>
      <c r="H384" s="20">
        <v>2011</v>
      </c>
      <c r="I384" s="53">
        <v>3.2</v>
      </c>
      <c r="J384" s="53">
        <v>3.2</v>
      </c>
      <c r="K384" s="102"/>
      <c r="L384" s="53"/>
    </row>
    <row r="385" spans="1:12" ht="15" customHeight="1" x14ac:dyDescent="0.2">
      <c r="A385" s="16">
        <f t="shared" si="5"/>
        <v>385</v>
      </c>
      <c r="B385" s="19" t="s">
        <v>811</v>
      </c>
      <c r="D385" s="19" t="s">
        <v>812</v>
      </c>
      <c r="E385" s="19" t="s">
        <v>813</v>
      </c>
      <c r="F385" s="19" t="s">
        <v>793</v>
      </c>
      <c r="G385" s="19" t="s">
        <v>40</v>
      </c>
      <c r="H385" s="20">
        <v>2010</v>
      </c>
      <c r="I385" s="53">
        <v>4.8</v>
      </c>
      <c r="J385" s="53">
        <v>4.8</v>
      </c>
      <c r="K385" s="102"/>
      <c r="L385" s="53"/>
    </row>
    <row r="386" spans="1:12" ht="15" customHeight="1" x14ac:dyDescent="0.2">
      <c r="A386" s="16">
        <f t="shared" si="5"/>
        <v>386</v>
      </c>
      <c r="B386" s="24" t="s">
        <v>814</v>
      </c>
      <c r="D386" s="24"/>
      <c r="E386" s="24"/>
      <c r="F386" s="24"/>
      <c r="G386" s="24"/>
      <c r="H386" s="25"/>
      <c r="I386" s="52">
        <f>SUM(I4:I385)</f>
        <v>72744.83</v>
      </c>
      <c r="J386" s="52">
        <f>SUM(J4:J385)</f>
        <v>64709.89999999998</v>
      </c>
      <c r="K386" s="102"/>
      <c r="L386" s="52"/>
    </row>
    <row r="387" spans="1:12" ht="15" customHeight="1" x14ac:dyDescent="0.2">
      <c r="A387" s="16">
        <f t="shared" si="5"/>
        <v>387</v>
      </c>
      <c r="B387" s="19"/>
      <c r="I387" s="86"/>
      <c r="J387" s="53"/>
      <c r="K387" s="102"/>
      <c r="L387" s="53"/>
    </row>
    <row r="388" spans="1:12" ht="15" customHeight="1" x14ac:dyDescent="0.2">
      <c r="A388" s="16">
        <f t="shared" si="5"/>
        <v>388</v>
      </c>
      <c r="B388" s="24" t="s">
        <v>815</v>
      </c>
      <c r="D388" s="24"/>
      <c r="E388" s="24"/>
      <c r="F388" s="24"/>
      <c r="G388" s="24"/>
      <c r="H388" s="25"/>
      <c r="I388" s="86"/>
      <c r="J388" s="52"/>
      <c r="K388" s="102"/>
      <c r="L388" s="52"/>
    </row>
    <row r="389" spans="1:12" ht="15" customHeight="1" x14ac:dyDescent="0.2">
      <c r="A389" s="16">
        <f t="shared" si="5"/>
        <v>389</v>
      </c>
      <c r="B389" s="19" t="s">
        <v>816</v>
      </c>
      <c r="C389" s="19" t="s">
        <v>2895</v>
      </c>
      <c r="D389" s="19" t="s">
        <v>817</v>
      </c>
      <c r="E389" s="19" t="s">
        <v>818</v>
      </c>
      <c r="F389" s="19" t="s">
        <v>112</v>
      </c>
      <c r="G389" s="19" t="s">
        <v>256</v>
      </c>
      <c r="H389" s="20">
        <v>2021</v>
      </c>
      <c r="I389" s="86">
        <v>25</v>
      </c>
      <c r="J389" s="53">
        <v>20</v>
      </c>
      <c r="K389" s="102"/>
      <c r="L389" s="53"/>
    </row>
    <row r="390" spans="1:12" ht="15" customHeight="1" x14ac:dyDescent="0.2">
      <c r="A390" s="16">
        <f t="shared" ref="A390:A453" si="6">A389+1</f>
        <v>390</v>
      </c>
      <c r="B390" s="19" t="s">
        <v>2987</v>
      </c>
      <c r="C390" s="19" t="s">
        <v>2606</v>
      </c>
      <c r="D390" s="19" t="s">
        <v>2988</v>
      </c>
      <c r="E390" s="19" t="s">
        <v>1866</v>
      </c>
      <c r="F390" s="19" t="s">
        <v>112</v>
      </c>
      <c r="G390" s="19" t="s">
        <v>46</v>
      </c>
      <c r="H390" s="20">
        <v>2023</v>
      </c>
      <c r="I390" s="86">
        <v>60.5</v>
      </c>
      <c r="J390" s="53">
        <v>44.6</v>
      </c>
      <c r="K390" s="102"/>
      <c r="L390" s="53"/>
    </row>
    <row r="391" spans="1:12" ht="15" customHeight="1" x14ac:dyDescent="0.2">
      <c r="A391" s="16">
        <f t="shared" si="6"/>
        <v>391</v>
      </c>
      <c r="B391" s="19" t="s">
        <v>2989</v>
      </c>
      <c r="C391" s="19" t="s">
        <v>2606</v>
      </c>
      <c r="D391" s="19" t="s">
        <v>2990</v>
      </c>
      <c r="E391" s="19" t="s">
        <v>1866</v>
      </c>
      <c r="F391" s="19" t="s">
        <v>112</v>
      </c>
      <c r="G391" s="19" t="s">
        <v>46</v>
      </c>
      <c r="H391" s="20">
        <v>2023</v>
      </c>
      <c r="I391" s="86">
        <v>60.5</v>
      </c>
      <c r="J391" s="53">
        <v>44.6</v>
      </c>
      <c r="K391" s="102"/>
      <c r="L391" s="53"/>
    </row>
    <row r="392" spans="1:12" ht="15" customHeight="1" x14ac:dyDescent="0.2">
      <c r="A392" s="16">
        <f t="shared" si="6"/>
        <v>392</v>
      </c>
      <c r="B392" s="19" t="s">
        <v>2991</v>
      </c>
      <c r="C392" s="19" t="s">
        <v>2606</v>
      </c>
      <c r="D392" s="19" t="s">
        <v>2992</v>
      </c>
      <c r="E392" s="19" t="s">
        <v>1866</v>
      </c>
      <c r="F392" s="19" t="s">
        <v>112</v>
      </c>
      <c r="G392" s="19" t="s">
        <v>46</v>
      </c>
      <c r="H392" s="20">
        <v>2023</v>
      </c>
      <c r="I392" s="86">
        <v>60.5</v>
      </c>
      <c r="J392" s="53">
        <v>44.6</v>
      </c>
      <c r="K392" s="102"/>
      <c r="L392" s="53"/>
    </row>
    <row r="393" spans="1:12" ht="15" customHeight="1" x14ac:dyDescent="0.2">
      <c r="A393" s="16">
        <f t="shared" si="6"/>
        <v>393</v>
      </c>
      <c r="B393" s="19" t="s">
        <v>2993</v>
      </c>
      <c r="C393" s="19" t="s">
        <v>2606</v>
      </c>
      <c r="D393" s="19" t="s">
        <v>2994</v>
      </c>
      <c r="E393" s="19" t="s">
        <v>1866</v>
      </c>
      <c r="F393" s="19" t="s">
        <v>112</v>
      </c>
      <c r="G393" s="19" t="s">
        <v>46</v>
      </c>
      <c r="H393" s="20">
        <v>2023</v>
      </c>
      <c r="I393" s="86">
        <v>60.5</v>
      </c>
      <c r="J393" s="53">
        <v>44.6</v>
      </c>
      <c r="K393" s="102"/>
      <c r="L393" s="53"/>
    </row>
    <row r="394" spans="1:12" ht="15" customHeight="1" x14ac:dyDescent="0.2">
      <c r="A394" s="16">
        <f t="shared" si="6"/>
        <v>394</v>
      </c>
      <c r="B394" s="19" t="s">
        <v>2890</v>
      </c>
      <c r="C394" s="19" t="s">
        <v>2896</v>
      </c>
      <c r="D394" s="19" t="s">
        <v>2891</v>
      </c>
      <c r="E394" s="19" t="s">
        <v>177</v>
      </c>
      <c r="F394" s="19" t="s">
        <v>112</v>
      </c>
      <c r="G394" s="19" t="s">
        <v>95</v>
      </c>
      <c r="H394" s="20">
        <v>2023</v>
      </c>
      <c r="I394" s="86">
        <v>41.65</v>
      </c>
      <c r="J394" s="53">
        <v>39</v>
      </c>
      <c r="K394" s="102"/>
      <c r="L394" s="53"/>
    </row>
    <row r="395" spans="1:12" ht="15" customHeight="1" x14ac:dyDescent="0.2">
      <c r="A395" s="16">
        <f t="shared" si="6"/>
        <v>395</v>
      </c>
      <c r="B395" s="19" t="s">
        <v>2770</v>
      </c>
      <c r="C395" s="19" t="s">
        <v>2896</v>
      </c>
      <c r="D395" s="19" t="s">
        <v>2771</v>
      </c>
      <c r="E395" s="19" t="s">
        <v>177</v>
      </c>
      <c r="F395" s="19" t="s">
        <v>112</v>
      </c>
      <c r="G395" s="19" t="s">
        <v>95</v>
      </c>
      <c r="H395" s="20">
        <v>2023</v>
      </c>
      <c r="I395" s="86">
        <v>41.65</v>
      </c>
      <c r="J395" s="53">
        <v>39</v>
      </c>
      <c r="K395" s="102"/>
      <c r="L395" s="53"/>
    </row>
    <row r="396" spans="1:12" ht="15" customHeight="1" x14ac:dyDescent="0.2">
      <c r="A396" s="16">
        <f t="shared" si="6"/>
        <v>396</v>
      </c>
      <c r="B396" s="19" t="s">
        <v>2399</v>
      </c>
      <c r="C396" s="19" t="s">
        <v>2897</v>
      </c>
      <c r="D396" s="19" t="s">
        <v>819</v>
      </c>
      <c r="E396" s="19" t="s">
        <v>818</v>
      </c>
      <c r="F396" s="19" t="s">
        <v>104</v>
      </c>
      <c r="G396" s="19" t="s">
        <v>256</v>
      </c>
      <c r="H396" s="20">
        <v>2021</v>
      </c>
      <c r="I396" s="86">
        <v>20</v>
      </c>
      <c r="J396" s="53">
        <v>18</v>
      </c>
      <c r="K396" s="102"/>
      <c r="L396" s="53"/>
    </row>
    <row r="397" spans="1:12" ht="15" customHeight="1" x14ac:dyDescent="0.2">
      <c r="A397" s="16">
        <f t="shared" si="6"/>
        <v>397</v>
      </c>
      <c r="B397" s="19" t="s">
        <v>820</v>
      </c>
      <c r="C397" s="19" t="s">
        <v>2897</v>
      </c>
      <c r="D397" s="19" t="s">
        <v>821</v>
      </c>
      <c r="E397" s="19" t="s">
        <v>818</v>
      </c>
      <c r="F397" s="19" t="s">
        <v>104</v>
      </c>
      <c r="G397" s="19" t="s">
        <v>256</v>
      </c>
      <c r="H397" s="20">
        <v>2021</v>
      </c>
      <c r="I397" s="86">
        <v>20</v>
      </c>
      <c r="J397" s="53">
        <v>18</v>
      </c>
      <c r="K397" s="102"/>
      <c r="L397" s="53"/>
    </row>
    <row r="398" spans="1:12" ht="15" customHeight="1" x14ac:dyDescent="0.2">
      <c r="A398" s="16">
        <f t="shared" si="6"/>
        <v>398</v>
      </c>
      <c r="B398" s="19" t="s">
        <v>822</v>
      </c>
      <c r="C398" s="19" t="s">
        <v>2897</v>
      </c>
      <c r="D398" s="19" t="s">
        <v>823</v>
      </c>
      <c r="E398" s="19" t="s">
        <v>818</v>
      </c>
      <c r="F398" s="19" t="s">
        <v>104</v>
      </c>
      <c r="G398" s="19" t="s">
        <v>256</v>
      </c>
      <c r="H398" s="20">
        <v>2021</v>
      </c>
      <c r="I398" s="86">
        <v>58.9</v>
      </c>
      <c r="J398" s="53">
        <v>38</v>
      </c>
      <c r="K398" s="102"/>
      <c r="L398" s="53"/>
    </row>
    <row r="399" spans="1:12" ht="15" customHeight="1" x14ac:dyDescent="0.2">
      <c r="A399" s="16">
        <f t="shared" si="6"/>
        <v>399</v>
      </c>
      <c r="B399" s="19" t="s">
        <v>824</v>
      </c>
      <c r="C399" s="19" t="s">
        <v>2898</v>
      </c>
      <c r="D399" s="19" t="s">
        <v>825</v>
      </c>
      <c r="E399" s="19" t="s">
        <v>818</v>
      </c>
      <c r="F399" s="19" t="s">
        <v>112</v>
      </c>
      <c r="G399" s="19" t="s">
        <v>256</v>
      </c>
      <c r="H399" s="20">
        <v>2021</v>
      </c>
      <c r="I399" s="86">
        <v>18.7</v>
      </c>
      <c r="J399" s="53">
        <v>14</v>
      </c>
      <c r="K399" s="102"/>
      <c r="L399" s="53"/>
    </row>
    <row r="400" spans="1:12" ht="15" customHeight="1" x14ac:dyDescent="0.2">
      <c r="A400" s="16">
        <f t="shared" si="6"/>
        <v>400</v>
      </c>
      <c r="B400" s="19" t="s">
        <v>826</v>
      </c>
      <c r="C400" s="19" t="s">
        <v>2898</v>
      </c>
      <c r="D400" s="19" t="s">
        <v>827</v>
      </c>
      <c r="E400" s="19" t="s">
        <v>818</v>
      </c>
      <c r="F400" s="19" t="s">
        <v>112</v>
      </c>
      <c r="G400" s="19" t="s">
        <v>256</v>
      </c>
      <c r="H400" s="20">
        <v>2021</v>
      </c>
      <c r="I400" s="86">
        <v>26.6</v>
      </c>
      <c r="J400" s="53">
        <v>17</v>
      </c>
      <c r="K400" s="102"/>
      <c r="L400" s="53"/>
    </row>
    <row r="401" spans="1:12" ht="15" customHeight="1" x14ac:dyDescent="0.2">
      <c r="A401" s="16">
        <f t="shared" si="6"/>
        <v>401</v>
      </c>
      <c r="B401" s="24" t="s">
        <v>828</v>
      </c>
      <c r="C401" s="24"/>
      <c r="D401" s="24"/>
      <c r="E401" s="24"/>
      <c r="F401" s="24"/>
      <c r="G401" s="24"/>
      <c r="H401" s="25"/>
      <c r="I401" s="52">
        <f>SUM(I389:I400)</f>
        <v>494.49999999999994</v>
      </c>
      <c r="J401" s="52">
        <f>SUM(J389:J400)</f>
        <v>381.4</v>
      </c>
      <c r="K401" s="102"/>
      <c r="L401" s="52"/>
    </row>
    <row r="402" spans="1:12" ht="15" customHeight="1" x14ac:dyDescent="0.2">
      <c r="A402" s="16">
        <f t="shared" si="6"/>
        <v>402</v>
      </c>
      <c r="B402" s="24"/>
      <c r="C402" s="24"/>
      <c r="D402" s="24"/>
      <c r="E402" s="24"/>
      <c r="F402" s="24"/>
      <c r="G402" s="24"/>
      <c r="H402" s="25"/>
      <c r="I402" s="86"/>
      <c r="J402" s="52"/>
      <c r="K402" s="102"/>
      <c r="L402" s="52"/>
    </row>
    <row r="403" spans="1:12" ht="15" customHeight="1" x14ac:dyDescent="0.2">
      <c r="A403" s="16">
        <f t="shared" si="6"/>
        <v>403</v>
      </c>
      <c r="B403" s="19" t="s">
        <v>829</v>
      </c>
      <c r="D403" s="19" t="s">
        <v>830</v>
      </c>
      <c r="I403" s="86">
        <v>0</v>
      </c>
      <c r="J403" s="53">
        <v>0</v>
      </c>
      <c r="K403" s="102"/>
      <c r="L403" s="53"/>
    </row>
    <row r="404" spans="1:12" ht="15" customHeight="1" x14ac:dyDescent="0.2">
      <c r="A404" s="16">
        <f t="shared" si="6"/>
        <v>404</v>
      </c>
      <c r="B404" s="19" t="s">
        <v>831</v>
      </c>
      <c r="D404" s="19" t="s">
        <v>832</v>
      </c>
      <c r="I404" s="53">
        <f>I386+I401+I403</f>
        <v>73239.33</v>
      </c>
      <c r="J404" s="53">
        <f>J386+J401+J403</f>
        <v>65091.299999999981</v>
      </c>
      <c r="K404" s="102"/>
      <c r="L404" s="53"/>
    </row>
    <row r="405" spans="1:12" ht="15" customHeight="1" x14ac:dyDescent="0.2">
      <c r="A405" s="16">
        <f t="shared" si="6"/>
        <v>405</v>
      </c>
      <c r="B405" s="19"/>
      <c r="I405" s="86"/>
      <c r="J405" s="53"/>
      <c r="K405" s="102"/>
      <c r="L405" s="53"/>
    </row>
    <row r="406" spans="1:12" ht="15" customHeight="1" x14ac:dyDescent="0.2">
      <c r="A406" s="16">
        <f t="shared" si="6"/>
        <v>406</v>
      </c>
      <c r="B406" s="24" t="s">
        <v>833</v>
      </c>
      <c r="C406" s="24"/>
      <c r="D406" s="24"/>
      <c r="E406" s="24"/>
      <c r="F406" s="24"/>
      <c r="G406" s="24"/>
      <c r="H406" s="25"/>
      <c r="I406" s="86"/>
      <c r="J406" s="52"/>
      <c r="K406" s="102"/>
      <c r="L406" s="52"/>
    </row>
    <row r="407" spans="1:12" ht="15" customHeight="1" x14ac:dyDescent="0.2">
      <c r="A407" s="16">
        <f t="shared" si="6"/>
        <v>407</v>
      </c>
      <c r="B407" s="19" t="s">
        <v>834</v>
      </c>
      <c r="D407" s="19" t="s">
        <v>835</v>
      </c>
      <c r="E407" s="19" t="s">
        <v>836</v>
      </c>
      <c r="F407" s="19" t="s">
        <v>837</v>
      </c>
      <c r="G407" s="19" t="s">
        <v>150</v>
      </c>
      <c r="H407" s="20">
        <v>1983</v>
      </c>
      <c r="I407" s="86">
        <v>34.700000000000003</v>
      </c>
      <c r="J407" s="53">
        <v>37.9</v>
      </c>
      <c r="K407" s="102"/>
      <c r="L407" s="53"/>
    </row>
    <row r="408" spans="1:12" ht="15" customHeight="1" x14ac:dyDescent="0.2">
      <c r="A408" s="16">
        <f t="shared" si="6"/>
        <v>408</v>
      </c>
      <c r="B408" s="19" t="s">
        <v>838</v>
      </c>
      <c r="D408" s="19" t="s">
        <v>839</v>
      </c>
      <c r="E408" s="19" t="s">
        <v>836</v>
      </c>
      <c r="F408" s="19" t="s">
        <v>837</v>
      </c>
      <c r="G408" s="19" t="s">
        <v>150</v>
      </c>
      <c r="H408" s="20">
        <v>1983</v>
      </c>
      <c r="I408" s="86">
        <v>34.700000000000003</v>
      </c>
      <c r="J408" s="53">
        <v>37.9</v>
      </c>
      <c r="K408" s="102"/>
      <c r="L408" s="53"/>
    </row>
    <row r="409" spans="1:12" ht="15" customHeight="1" x14ac:dyDescent="0.2">
      <c r="A409" s="16">
        <f t="shared" si="6"/>
        <v>409</v>
      </c>
      <c r="B409" s="19" t="s">
        <v>840</v>
      </c>
      <c r="D409" s="19" t="s">
        <v>841</v>
      </c>
      <c r="E409" s="19" t="s">
        <v>210</v>
      </c>
      <c r="F409" s="19" t="s">
        <v>837</v>
      </c>
      <c r="G409" s="19" t="s">
        <v>53</v>
      </c>
      <c r="H409" s="20">
        <v>1940</v>
      </c>
      <c r="I409" s="86">
        <v>9</v>
      </c>
      <c r="J409" s="53">
        <v>8</v>
      </c>
      <c r="K409" s="102"/>
      <c r="L409" s="53"/>
    </row>
    <row r="410" spans="1:12" ht="15" customHeight="1" x14ac:dyDescent="0.2">
      <c r="A410" s="16">
        <f t="shared" si="6"/>
        <v>410</v>
      </c>
      <c r="B410" s="19" t="s">
        <v>842</v>
      </c>
      <c r="D410" s="19" t="s">
        <v>843</v>
      </c>
      <c r="E410" s="19" t="s">
        <v>210</v>
      </c>
      <c r="F410" s="19" t="s">
        <v>837</v>
      </c>
      <c r="G410" s="19" t="s">
        <v>53</v>
      </c>
      <c r="H410" s="20">
        <v>1940</v>
      </c>
      <c r="I410" s="86">
        <v>9</v>
      </c>
      <c r="J410" s="53">
        <v>9</v>
      </c>
      <c r="K410" s="102"/>
      <c r="L410" s="53"/>
    </row>
    <row r="411" spans="1:12" ht="15" customHeight="1" x14ac:dyDescent="0.2">
      <c r="A411" s="16">
        <f t="shared" si="6"/>
        <v>411</v>
      </c>
      <c r="B411" s="19" t="s">
        <v>844</v>
      </c>
      <c r="D411" s="19" t="s">
        <v>845</v>
      </c>
      <c r="E411" s="19" t="s">
        <v>272</v>
      </c>
      <c r="F411" s="19" t="s">
        <v>837</v>
      </c>
      <c r="G411" s="19" t="s">
        <v>53</v>
      </c>
      <c r="H411" s="20">
        <v>1938</v>
      </c>
      <c r="I411" s="86">
        <v>18.3</v>
      </c>
      <c r="J411" s="53">
        <v>16</v>
      </c>
      <c r="K411" s="102"/>
      <c r="L411" s="53"/>
    </row>
    <row r="412" spans="1:12" ht="15" customHeight="1" x14ac:dyDescent="0.2">
      <c r="A412" s="16">
        <f t="shared" si="6"/>
        <v>412</v>
      </c>
      <c r="B412" s="19" t="s">
        <v>846</v>
      </c>
      <c r="D412" s="19" t="s">
        <v>847</v>
      </c>
      <c r="E412" s="19" t="s">
        <v>272</v>
      </c>
      <c r="F412" s="19" t="s">
        <v>837</v>
      </c>
      <c r="G412" s="19" t="s">
        <v>53</v>
      </c>
      <c r="H412" s="20">
        <v>1938</v>
      </c>
      <c r="I412" s="86">
        <v>18.3</v>
      </c>
      <c r="J412" s="53">
        <v>16</v>
      </c>
      <c r="K412" s="102"/>
      <c r="L412" s="53"/>
    </row>
    <row r="413" spans="1:12" ht="15" customHeight="1" x14ac:dyDescent="0.2">
      <c r="A413" s="16">
        <f t="shared" si="6"/>
        <v>413</v>
      </c>
      <c r="B413" s="19" t="s">
        <v>848</v>
      </c>
      <c r="D413" s="19" t="s">
        <v>849</v>
      </c>
      <c r="E413" s="19" t="s">
        <v>272</v>
      </c>
      <c r="F413" s="19" t="s">
        <v>837</v>
      </c>
      <c r="G413" s="19" t="s">
        <v>53</v>
      </c>
      <c r="H413" s="20">
        <v>1950</v>
      </c>
      <c r="I413" s="86">
        <v>18.3</v>
      </c>
      <c r="J413" s="53">
        <v>17</v>
      </c>
      <c r="K413" s="102"/>
      <c r="L413" s="53"/>
    </row>
    <row r="414" spans="1:12" ht="15" customHeight="1" x14ac:dyDescent="0.2">
      <c r="A414" s="16">
        <f t="shared" si="6"/>
        <v>414</v>
      </c>
      <c r="B414" s="19" t="s">
        <v>850</v>
      </c>
      <c r="D414" s="19" t="s">
        <v>851</v>
      </c>
      <c r="E414" s="19" t="s">
        <v>476</v>
      </c>
      <c r="F414" s="19" t="s">
        <v>837</v>
      </c>
      <c r="G414" s="19" t="s">
        <v>40</v>
      </c>
      <c r="H414" s="20">
        <v>1944</v>
      </c>
      <c r="I414" s="86">
        <v>50.8</v>
      </c>
      <c r="J414" s="53">
        <v>49.5</v>
      </c>
      <c r="K414" s="102"/>
      <c r="L414" s="53"/>
    </row>
    <row r="415" spans="1:12" ht="15" customHeight="1" x14ac:dyDescent="0.2">
      <c r="A415" s="16">
        <f t="shared" si="6"/>
        <v>415</v>
      </c>
      <c r="B415" s="19" t="s">
        <v>852</v>
      </c>
      <c r="D415" s="19" t="s">
        <v>853</v>
      </c>
      <c r="E415" s="19" t="s">
        <v>476</v>
      </c>
      <c r="F415" s="19" t="s">
        <v>837</v>
      </c>
      <c r="G415" s="19" t="s">
        <v>40</v>
      </c>
      <c r="H415" s="20">
        <v>1948</v>
      </c>
      <c r="I415" s="86">
        <v>50.8</v>
      </c>
      <c r="J415" s="53">
        <v>49.5</v>
      </c>
      <c r="K415" s="102"/>
      <c r="L415" s="53"/>
    </row>
    <row r="416" spans="1:12" ht="15" customHeight="1" x14ac:dyDescent="0.2">
      <c r="A416" s="16">
        <f t="shared" si="6"/>
        <v>416</v>
      </c>
      <c r="B416" s="19" t="s">
        <v>854</v>
      </c>
      <c r="D416" s="19" t="s">
        <v>855</v>
      </c>
      <c r="E416" s="19" t="s">
        <v>856</v>
      </c>
      <c r="F416" s="19" t="s">
        <v>837</v>
      </c>
      <c r="G416" s="19" t="s">
        <v>53</v>
      </c>
      <c r="H416" s="20">
        <v>2005</v>
      </c>
      <c r="I416" s="86">
        <v>9.6</v>
      </c>
      <c r="J416" s="53">
        <v>9.6</v>
      </c>
      <c r="K416" s="102"/>
      <c r="L416" s="53"/>
    </row>
    <row r="417" spans="1:12" ht="15" customHeight="1" x14ac:dyDescent="0.2">
      <c r="A417" s="16">
        <f t="shared" si="6"/>
        <v>417</v>
      </c>
      <c r="B417" s="19" t="s">
        <v>857</v>
      </c>
      <c r="D417" s="19" t="s">
        <v>858</v>
      </c>
      <c r="E417" s="19" t="s">
        <v>859</v>
      </c>
      <c r="F417" s="19" t="s">
        <v>837</v>
      </c>
      <c r="G417" s="19" t="s">
        <v>53</v>
      </c>
      <c r="H417" s="20">
        <v>1954</v>
      </c>
      <c r="I417" s="86">
        <v>10.5</v>
      </c>
      <c r="J417" s="53">
        <v>12</v>
      </c>
      <c r="K417" s="102"/>
      <c r="L417" s="53"/>
    </row>
    <row r="418" spans="1:12" ht="15" customHeight="1" x14ac:dyDescent="0.2">
      <c r="A418" s="16">
        <f t="shared" si="6"/>
        <v>418</v>
      </c>
      <c r="B418" s="19" t="s">
        <v>860</v>
      </c>
      <c r="D418" s="19" t="s">
        <v>861</v>
      </c>
      <c r="E418" s="19" t="s">
        <v>859</v>
      </c>
      <c r="F418" s="19" t="s">
        <v>837</v>
      </c>
      <c r="G418" s="19" t="s">
        <v>53</v>
      </c>
      <c r="H418" s="20">
        <v>1954</v>
      </c>
      <c r="I418" s="86">
        <v>10.5</v>
      </c>
      <c r="J418" s="53">
        <v>12</v>
      </c>
      <c r="K418" s="102"/>
      <c r="L418" s="53"/>
    </row>
    <row r="419" spans="1:12" ht="15" customHeight="1" x14ac:dyDescent="0.2">
      <c r="A419" s="16">
        <f t="shared" si="6"/>
        <v>419</v>
      </c>
      <c r="B419" s="19" t="s">
        <v>862</v>
      </c>
      <c r="D419" s="19" t="s">
        <v>863</v>
      </c>
      <c r="E419" s="19" t="s">
        <v>859</v>
      </c>
      <c r="F419" s="19" t="s">
        <v>837</v>
      </c>
      <c r="G419" s="19" t="s">
        <v>53</v>
      </c>
      <c r="H419" s="20">
        <v>1954</v>
      </c>
      <c r="I419" s="86">
        <v>10.5</v>
      </c>
      <c r="J419" s="53">
        <v>12</v>
      </c>
      <c r="K419" s="102"/>
      <c r="L419" s="53"/>
    </row>
    <row r="420" spans="1:12" ht="15" customHeight="1" x14ac:dyDescent="0.2">
      <c r="A420" s="16">
        <f t="shared" si="6"/>
        <v>420</v>
      </c>
      <c r="B420" s="19" t="s">
        <v>864</v>
      </c>
      <c r="D420" s="19" t="s">
        <v>865</v>
      </c>
      <c r="E420" s="19" t="s">
        <v>866</v>
      </c>
      <c r="F420" s="19" t="s">
        <v>837</v>
      </c>
      <c r="G420" s="19" t="s">
        <v>53</v>
      </c>
      <c r="H420" s="20">
        <v>1951</v>
      </c>
      <c r="I420" s="86">
        <v>27</v>
      </c>
      <c r="J420" s="53">
        <v>29</v>
      </c>
      <c r="K420" s="102"/>
      <c r="L420" s="53"/>
    </row>
    <row r="421" spans="1:12" ht="15" customHeight="1" x14ac:dyDescent="0.2">
      <c r="A421" s="16">
        <f t="shared" si="6"/>
        <v>421</v>
      </c>
      <c r="B421" s="19" t="s">
        <v>867</v>
      </c>
      <c r="D421" s="19" t="s">
        <v>868</v>
      </c>
      <c r="E421" s="19" t="s">
        <v>866</v>
      </c>
      <c r="F421" s="19" t="s">
        <v>837</v>
      </c>
      <c r="G421" s="19" t="s">
        <v>53</v>
      </c>
      <c r="H421" s="20">
        <v>1951</v>
      </c>
      <c r="I421" s="86">
        <v>27</v>
      </c>
      <c r="J421" s="53">
        <v>29</v>
      </c>
      <c r="K421" s="102"/>
      <c r="L421" s="53"/>
    </row>
    <row r="422" spans="1:12" ht="15" customHeight="1" x14ac:dyDescent="0.2">
      <c r="A422" s="16">
        <f t="shared" si="6"/>
        <v>422</v>
      </c>
      <c r="B422" s="19" t="s">
        <v>869</v>
      </c>
      <c r="D422" s="19" t="s">
        <v>870</v>
      </c>
      <c r="E422" s="19" t="s">
        <v>810</v>
      </c>
      <c r="F422" s="19" t="s">
        <v>837</v>
      </c>
      <c r="G422" s="19" t="s">
        <v>53</v>
      </c>
      <c r="H422" s="20">
        <v>1989</v>
      </c>
      <c r="I422" s="86">
        <v>6</v>
      </c>
      <c r="J422" s="53">
        <v>6</v>
      </c>
      <c r="K422" s="102"/>
      <c r="L422" s="53"/>
    </row>
    <row r="423" spans="1:12" ht="15" customHeight="1" x14ac:dyDescent="0.2">
      <c r="A423" s="16">
        <f t="shared" si="6"/>
        <v>423</v>
      </c>
      <c r="B423" s="19" t="s">
        <v>871</v>
      </c>
      <c r="D423" s="19" t="s">
        <v>872</v>
      </c>
      <c r="E423" s="19" t="s">
        <v>272</v>
      </c>
      <c r="F423" s="19" t="s">
        <v>837</v>
      </c>
      <c r="G423" s="19" t="s">
        <v>53</v>
      </c>
      <c r="H423" s="20">
        <v>1938</v>
      </c>
      <c r="I423" s="86">
        <v>15</v>
      </c>
      <c r="J423" s="53">
        <v>14</v>
      </c>
      <c r="K423" s="102"/>
      <c r="L423" s="53"/>
    </row>
    <row r="424" spans="1:12" ht="15" customHeight="1" x14ac:dyDescent="0.2">
      <c r="A424" s="16">
        <f t="shared" si="6"/>
        <v>424</v>
      </c>
      <c r="B424" s="19" t="s">
        <v>873</v>
      </c>
      <c r="D424" s="19" t="s">
        <v>874</v>
      </c>
      <c r="E424" s="19" t="s">
        <v>866</v>
      </c>
      <c r="F424" s="19" t="s">
        <v>837</v>
      </c>
      <c r="G424" s="19" t="s">
        <v>53</v>
      </c>
      <c r="H424" s="20">
        <v>1951</v>
      </c>
      <c r="I424" s="86">
        <v>19.8</v>
      </c>
      <c r="J424" s="53">
        <v>21</v>
      </c>
      <c r="K424" s="102"/>
      <c r="L424" s="53"/>
    </row>
    <row r="425" spans="1:12" ht="15" customHeight="1" x14ac:dyDescent="0.2">
      <c r="A425" s="16">
        <f t="shared" si="6"/>
        <v>425</v>
      </c>
      <c r="B425" s="19" t="s">
        <v>875</v>
      </c>
      <c r="D425" s="19" t="s">
        <v>876</v>
      </c>
      <c r="E425" s="19" t="s">
        <v>866</v>
      </c>
      <c r="F425" s="19" t="s">
        <v>837</v>
      </c>
      <c r="G425" s="19" t="s">
        <v>53</v>
      </c>
      <c r="H425" s="20">
        <v>1951</v>
      </c>
      <c r="I425" s="86">
        <v>19.8</v>
      </c>
      <c r="J425" s="53">
        <v>20</v>
      </c>
      <c r="K425" s="102"/>
      <c r="L425" s="53"/>
    </row>
    <row r="426" spans="1:12" ht="15" customHeight="1" x14ac:dyDescent="0.2">
      <c r="A426" s="16">
        <f t="shared" si="6"/>
        <v>426</v>
      </c>
      <c r="B426" s="19" t="s">
        <v>877</v>
      </c>
      <c r="D426" s="19" t="s">
        <v>878</v>
      </c>
      <c r="E426" s="19" t="s">
        <v>210</v>
      </c>
      <c r="F426" s="19" t="s">
        <v>837</v>
      </c>
      <c r="G426" s="19" t="s">
        <v>53</v>
      </c>
      <c r="H426" s="20">
        <v>1941</v>
      </c>
      <c r="I426" s="86">
        <v>36</v>
      </c>
      <c r="J426" s="53">
        <v>36</v>
      </c>
      <c r="K426" s="102"/>
      <c r="L426" s="53"/>
    </row>
    <row r="427" spans="1:12" ht="15" customHeight="1" x14ac:dyDescent="0.2">
      <c r="A427" s="16">
        <f t="shared" si="6"/>
        <v>427</v>
      </c>
      <c r="B427" s="19" t="s">
        <v>879</v>
      </c>
      <c r="D427" s="19" t="s">
        <v>880</v>
      </c>
      <c r="E427" s="19" t="s">
        <v>210</v>
      </c>
      <c r="F427" s="19" t="s">
        <v>837</v>
      </c>
      <c r="G427" s="19" t="s">
        <v>53</v>
      </c>
      <c r="H427" s="20">
        <v>1941</v>
      </c>
      <c r="I427" s="86">
        <v>36</v>
      </c>
      <c r="J427" s="53">
        <v>36</v>
      </c>
      <c r="K427" s="102"/>
      <c r="L427" s="53"/>
    </row>
    <row r="428" spans="1:12" ht="15" customHeight="1" x14ac:dyDescent="0.2">
      <c r="A428" s="16">
        <f t="shared" si="6"/>
        <v>428</v>
      </c>
      <c r="B428" s="19" t="s">
        <v>881</v>
      </c>
      <c r="D428" s="19" t="s">
        <v>882</v>
      </c>
      <c r="E428" s="19" t="s">
        <v>210</v>
      </c>
      <c r="F428" s="19" t="s">
        <v>837</v>
      </c>
      <c r="G428" s="19" t="s">
        <v>53</v>
      </c>
      <c r="H428" s="20">
        <v>1941</v>
      </c>
      <c r="I428" s="86">
        <v>36</v>
      </c>
      <c r="J428" s="53">
        <v>36</v>
      </c>
      <c r="K428" s="102"/>
      <c r="L428" s="53"/>
    </row>
    <row r="429" spans="1:12" ht="15" customHeight="1" x14ac:dyDescent="0.2">
      <c r="A429" s="16">
        <f t="shared" si="6"/>
        <v>429</v>
      </c>
      <c r="B429" s="19" t="s">
        <v>883</v>
      </c>
      <c r="D429" s="19" t="s">
        <v>884</v>
      </c>
      <c r="E429" s="19" t="s">
        <v>132</v>
      </c>
      <c r="F429" s="19" t="s">
        <v>837</v>
      </c>
      <c r="G429" s="19" t="s">
        <v>40</v>
      </c>
      <c r="H429" s="20">
        <v>1953</v>
      </c>
      <c r="I429" s="86">
        <v>21</v>
      </c>
      <c r="J429" s="53">
        <v>22</v>
      </c>
      <c r="K429" s="102"/>
      <c r="L429" s="53"/>
    </row>
    <row r="430" spans="1:12" ht="15" customHeight="1" x14ac:dyDescent="0.2">
      <c r="A430" s="16">
        <f t="shared" si="6"/>
        <v>430</v>
      </c>
      <c r="B430" s="19" t="s">
        <v>885</v>
      </c>
      <c r="D430" s="19" t="s">
        <v>886</v>
      </c>
      <c r="E430" s="19" t="s">
        <v>132</v>
      </c>
      <c r="F430" s="19" t="s">
        <v>837</v>
      </c>
      <c r="G430" s="19" t="s">
        <v>40</v>
      </c>
      <c r="H430" s="20">
        <v>1953</v>
      </c>
      <c r="I430" s="86">
        <v>21</v>
      </c>
      <c r="J430" s="53">
        <v>22</v>
      </c>
      <c r="K430" s="102"/>
      <c r="L430" s="53"/>
    </row>
    <row r="431" spans="1:12" ht="15" customHeight="1" x14ac:dyDescent="0.2">
      <c r="A431" s="16">
        <f t="shared" si="6"/>
        <v>431</v>
      </c>
      <c r="B431" s="24" t="s">
        <v>887</v>
      </c>
      <c r="C431" s="24"/>
      <c r="D431" s="24"/>
      <c r="E431" s="24"/>
      <c r="F431" s="24"/>
      <c r="G431" s="24"/>
      <c r="H431" s="25"/>
      <c r="I431" s="52">
        <f>SUM(I407:I430)</f>
        <v>549.6</v>
      </c>
      <c r="J431" s="52">
        <f>SUM(J407:J430)</f>
        <v>557.4</v>
      </c>
      <c r="K431" s="102"/>
      <c r="L431" s="52"/>
    </row>
    <row r="432" spans="1:12" ht="15" customHeight="1" x14ac:dyDescent="0.2">
      <c r="A432" s="16">
        <f t="shared" si="6"/>
        <v>432</v>
      </c>
      <c r="B432" s="19" t="s">
        <v>888</v>
      </c>
      <c r="D432" s="19" t="s">
        <v>889</v>
      </c>
      <c r="I432" s="53">
        <v>549.6</v>
      </c>
      <c r="J432" s="53">
        <v>468</v>
      </c>
      <c r="K432" s="103"/>
      <c r="L432" s="53"/>
    </row>
    <row r="433" spans="1:12" ht="15" customHeight="1" x14ac:dyDescent="0.2">
      <c r="A433" s="16">
        <f t="shared" si="6"/>
        <v>433</v>
      </c>
      <c r="B433" s="24"/>
      <c r="C433" s="24"/>
      <c r="D433" s="24"/>
      <c r="E433" s="24"/>
      <c r="F433" s="24"/>
      <c r="G433" s="24"/>
      <c r="H433" s="25"/>
      <c r="I433" s="86"/>
      <c r="J433" s="52"/>
      <c r="K433" s="102"/>
      <c r="L433" s="52"/>
    </row>
    <row r="434" spans="1:12" ht="15" customHeight="1" x14ac:dyDescent="0.2">
      <c r="A434" s="16">
        <f t="shared" si="6"/>
        <v>434</v>
      </c>
      <c r="B434" s="24" t="s">
        <v>890</v>
      </c>
      <c r="C434" s="24"/>
      <c r="D434" s="24"/>
      <c r="E434" s="24"/>
      <c r="F434" s="24"/>
      <c r="G434" s="24"/>
      <c r="H434" s="25"/>
      <c r="I434" s="86"/>
      <c r="J434" s="52"/>
      <c r="K434" s="102"/>
      <c r="L434" s="52"/>
    </row>
    <row r="435" spans="1:12" ht="15" customHeight="1" x14ac:dyDescent="0.2">
      <c r="A435" s="16">
        <f t="shared" si="6"/>
        <v>435</v>
      </c>
      <c r="B435" s="19" t="s">
        <v>891</v>
      </c>
      <c r="D435" s="19" t="s">
        <v>892</v>
      </c>
      <c r="E435" s="19" t="s">
        <v>348</v>
      </c>
      <c r="F435" s="19" t="s">
        <v>837</v>
      </c>
      <c r="G435" s="19" t="s">
        <v>40</v>
      </c>
      <c r="H435" s="20">
        <v>2014</v>
      </c>
      <c r="I435" s="53">
        <v>1.4</v>
      </c>
      <c r="J435" s="53">
        <v>1.4</v>
      </c>
      <c r="K435" s="102"/>
      <c r="L435" s="53"/>
    </row>
    <row r="436" spans="1:12" ht="15" customHeight="1" x14ac:dyDescent="0.2">
      <c r="A436" s="16">
        <f t="shared" si="6"/>
        <v>436</v>
      </c>
      <c r="B436" s="19" t="s">
        <v>893</v>
      </c>
      <c r="D436" s="19" t="s">
        <v>2511</v>
      </c>
      <c r="E436" s="19" t="s">
        <v>894</v>
      </c>
      <c r="F436" s="19" t="s">
        <v>837</v>
      </c>
      <c r="G436" s="19" t="s">
        <v>53</v>
      </c>
      <c r="H436" s="20">
        <v>1931</v>
      </c>
      <c r="I436" s="53">
        <v>4.8</v>
      </c>
      <c r="J436" s="53">
        <v>4.8</v>
      </c>
      <c r="K436" s="102"/>
      <c r="L436" s="53"/>
    </row>
    <row r="437" spans="1:12" ht="15" customHeight="1" x14ac:dyDescent="0.2">
      <c r="A437" s="16">
        <f t="shared" si="6"/>
        <v>437</v>
      </c>
      <c r="B437" s="19" t="s">
        <v>895</v>
      </c>
      <c r="D437" s="19" t="s">
        <v>896</v>
      </c>
      <c r="E437" s="19" t="s">
        <v>335</v>
      </c>
      <c r="F437" s="19" t="s">
        <v>837</v>
      </c>
      <c r="G437" s="19" t="s">
        <v>53</v>
      </c>
      <c r="H437" s="20">
        <v>1928</v>
      </c>
      <c r="I437" s="53">
        <v>7.7</v>
      </c>
      <c r="J437" s="53">
        <v>7.7</v>
      </c>
      <c r="K437" s="102"/>
      <c r="L437" s="53"/>
    </row>
    <row r="438" spans="1:12" ht="15" customHeight="1" x14ac:dyDescent="0.2">
      <c r="A438" s="16">
        <f t="shared" si="6"/>
        <v>438</v>
      </c>
      <c r="B438" s="19" t="s">
        <v>897</v>
      </c>
      <c r="D438" s="19" t="s">
        <v>898</v>
      </c>
      <c r="E438" s="19" t="s">
        <v>335</v>
      </c>
      <c r="F438" s="19" t="s">
        <v>837</v>
      </c>
      <c r="G438" s="19" t="s">
        <v>53</v>
      </c>
      <c r="H438" s="20">
        <v>1928</v>
      </c>
      <c r="I438" s="53">
        <v>3.6</v>
      </c>
      <c r="J438" s="53">
        <v>3.6</v>
      </c>
      <c r="K438" s="102"/>
      <c r="L438" s="53"/>
    </row>
    <row r="439" spans="1:12" ht="15" customHeight="1" x14ac:dyDescent="0.2">
      <c r="A439" s="16">
        <f t="shared" si="6"/>
        <v>439</v>
      </c>
      <c r="B439" s="19" t="s">
        <v>899</v>
      </c>
      <c r="D439" s="19" t="s">
        <v>900</v>
      </c>
      <c r="E439" s="19" t="s">
        <v>240</v>
      </c>
      <c r="F439" s="19" t="s">
        <v>837</v>
      </c>
      <c r="G439" s="19" t="s">
        <v>40</v>
      </c>
      <c r="H439" s="20">
        <v>1991</v>
      </c>
      <c r="I439" s="53">
        <v>2.2000000000000002</v>
      </c>
      <c r="J439" s="53">
        <v>2.2000000000000002</v>
      </c>
      <c r="K439" s="102"/>
      <c r="L439" s="53"/>
    </row>
    <row r="440" spans="1:12" ht="15" customHeight="1" x14ac:dyDescent="0.2">
      <c r="A440" s="16">
        <f t="shared" si="6"/>
        <v>440</v>
      </c>
      <c r="B440" s="24" t="s">
        <v>901</v>
      </c>
      <c r="C440" s="24"/>
      <c r="D440" s="24"/>
      <c r="E440" s="24"/>
      <c r="F440" s="24"/>
      <c r="G440" s="24"/>
      <c r="H440" s="25"/>
      <c r="I440" s="52">
        <f>SUM(I435:I439)</f>
        <v>19.7</v>
      </c>
      <c r="J440" s="52">
        <f>SUM(J435:J439)</f>
        <v>19.7</v>
      </c>
      <c r="K440" s="102"/>
      <c r="L440" s="52"/>
    </row>
    <row r="441" spans="1:12" ht="15" customHeight="1" x14ac:dyDescent="0.2">
      <c r="A441" s="16">
        <f t="shared" si="6"/>
        <v>441</v>
      </c>
      <c r="B441" s="19" t="s">
        <v>902</v>
      </c>
      <c r="D441" s="19" t="s">
        <v>903</v>
      </c>
      <c r="I441" s="53">
        <v>19.7</v>
      </c>
      <c r="J441" s="53">
        <v>15</v>
      </c>
      <c r="K441" s="102"/>
      <c r="L441" s="53"/>
    </row>
    <row r="442" spans="1:12" ht="15" customHeight="1" x14ac:dyDescent="0.2">
      <c r="A442" s="16">
        <f t="shared" si="6"/>
        <v>442</v>
      </c>
      <c r="B442" s="24"/>
      <c r="C442" s="24"/>
      <c r="D442" s="24"/>
      <c r="E442" s="24"/>
      <c r="F442" s="24"/>
      <c r="G442" s="24"/>
      <c r="H442" s="25"/>
      <c r="I442" s="86"/>
      <c r="J442" s="52"/>
      <c r="K442" s="102"/>
      <c r="L442" s="52"/>
    </row>
    <row r="443" spans="1:12" ht="15" customHeight="1" x14ac:dyDescent="0.2">
      <c r="A443" s="16">
        <f t="shared" si="6"/>
        <v>443</v>
      </c>
      <c r="B443" s="19" t="s">
        <v>904</v>
      </c>
      <c r="D443" s="19" t="s">
        <v>905</v>
      </c>
      <c r="I443" s="53">
        <f>-6*(I432/I431)</f>
        <v>-6</v>
      </c>
      <c r="J443" s="53">
        <f>-6*(J432/J431)</f>
        <v>-5.0376749192680297</v>
      </c>
      <c r="K443" s="102"/>
      <c r="L443" s="53"/>
    </row>
    <row r="444" spans="1:12" ht="15" customHeight="1" x14ac:dyDescent="0.2">
      <c r="A444" s="16">
        <f t="shared" si="6"/>
        <v>444</v>
      </c>
      <c r="B444" s="19" t="s">
        <v>2400</v>
      </c>
      <c r="D444" s="19" t="s">
        <v>906</v>
      </c>
      <c r="I444" s="53">
        <f>I432+I441+I443</f>
        <v>563.30000000000007</v>
      </c>
      <c r="J444" s="53">
        <f>J432+J441+J443</f>
        <v>477.96232508073194</v>
      </c>
      <c r="K444" s="102"/>
      <c r="L444" s="53"/>
    </row>
    <row r="445" spans="1:12" ht="15" customHeight="1" x14ac:dyDescent="0.2">
      <c r="A445" s="16">
        <f t="shared" si="6"/>
        <v>445</v>
      </c>
      <c r="B445" s="24"/>
      <c r="C445" s="24"/>
      <c r="D445" s="24"/>
      <c r="E445" s="24"/>
      <c r="F445" s="24"/>
      <c r="G445" s="24"/>
      <c r="H445" s="25"/>
      <c r="I445" s="86"/>
      <c r="J445" s="52"/>
      <c r="K445" s="102"/>
      <c r="L445" s="52"/>
    </row>
    <row r="446" spans="1:12" ht="15" customHeight="1" x14ac:dyDescent="0.2">
      <c r="A446" s="16">
        <f t="shared" si="6"/>
        <v>446</v>
      </c>
      <c r="B446" s="24" t="s">
        <v>907</v>
      </c>
      <c r="C446" s="24"/>
      <c r="D446" s="24"/>
      <c r="E446" s="24"/>
      <c r="F446" s="24"/>
      <c r="G446" s="24"/>
      <c r="H446" s="25"/>
      <c r="I446" s="86"/>
      <c r="J446" s="52"/>
      <c r="K446" s="102"/>
      <c r="L446" s="52"/>
    </row>
    <row r="447" spans="1:12" ht="15" customHeight="1" x14ac:dyDescent="0.2">
      <c r="A447" s="16">
        <f t="shared" si="6"/>
        <v>447</v>
      </c>
      <c r="B447" s="19" t="s">
        <v>908</v>
      </c>
      <c r="D447" s="19" t="s">
        <v>909</v>
      </c>
      <c r="E447" s="19" t="s">
        <v>255</v>
      </c>
      <c r="F447" s="19" t="s">
        <v>241</v>
      </c>
      <c r="G447" s="19" t="s">
        <v>256</v>
      </c>
      <c r="H447" s="20">
        <v>2016</v>
      </c>
      <c r="I447" s="86">
        <v>56.04</v>
      </c>
      <c r="J447" s="53">
        <v>54</v>
      </c>
      <c r="K447" s="102"/>
      <c r="L447" s="53"/>
    </row>
    <row r="448" spans="1:12" ht="15" customHeight="1" x14ac:dyDescent="0.2">
      <c r="A448" s="16">
        <f t="shared" si="6"/>
        <v>448</v>
      </c>
      <c r="B448" s="19" t="s">
        <v>910</v>
      </c>
      <c r="D448" s="19" t="s">
        <v>911</v>
      </c>
      <c r="E448" s="19" t="s">
        <v>255</v>
      </c>
      <c r="F448" s="19" t="s">
        <v>241</v>
      </c>
      <c r="G448" s="19" t="s">
        <v>256</v>
      </c>
      <c r="H448" s="20">
        <v>2016</v>
      </c>
      <c r="I448" s="86">
        <v>56.04</v>
      </c>
      <c r="J448" s="53">
        <v>54</v>
      </c>
      <c r="K448" s="102"/>
      <c r="L448" s="53"/>
    </row>
    <row r="449" spans="1:12" ht="15" customHeight="1" x14ac:dyDescent="0.2">
      <c r="A449" s="16">
        <f t="shared" si="6"/>
        <v>449</v>
      </c>
      <c r="B449" s="19" t="s">
        <v>912</v>
      </c>
      <c r="D449" s="19" t="s">
        <v>913</v>
      </c>
      <c r="E449" s="19" t="s">
        <v>255</v>
      </c>
      <c r="F449" s="19" t="s">
        <v>241</v>
      </c>
      <c r="G449" s="19" t="s">
        <v>256</v>
      </c>
      <c r="H449" s="20">
        <v>2016</v>
      </c>
      <c r="I449" s="86">
        <v>56.04</v>
      </c>
      <c r="J449" s="53">
        <v>54</v>
      </c>
      <c r="K449" s="102"/>
      <c r="L449" s="53"/>
    </row>
    <row r="450" spans="1:12" ht="15" customHeight="1" x14ac:dyDescent="0.2">
      <c r="A450" s="16">
        <f t="shared" si="6"/>
        <v>450</v>
      </c>
      <c r="B450" s="19" t="s">
        <v>914</v>
      </c>
      <c r="D450" s="19" t="s">
        <v>915</v>
      </c>
      <c r="E450" s="19" t="s">
        <v>255</v>
      </c>
      <c r="F450" s="19" t="s">
        <v>112</v>
      </c>
      <c r="G450" s="19" t="s">
        <v>256</v>
      </c>
      <c r="H450" s="20">
        <v>2016</v>
      </c>
      <c r="I450" s="86">
        <v>202</v>
      </c>
      <c r="J450" s="53">
        <v>190</v>
      </c>
      <c r="K450" s="102"/>
      <c r="L450" s="53"/>
    </row>
    <row r="451" spans="1:12" ht="15" customHeight="1" x14ac:dyDescent="0.2">
      <c r="A451" s="16">
        <f t="shared" si="6"/>
        <v>451</v>
      </c>
      <c r="B451" s="19" t="s">
        <v>916</v>
      </c>
      <c r="D451" s="19" t="s">
        <v>917</v>
      </c>
      <c r="E451" s="19" t="s">
        <v>255</v>
      </c>
      <c r="F451" s="19" t="s">
        <v>112</v>
      </c>
      <c r="G451" s="19" t="s">
        <v>256</v>
      </c>
      <c r="H451" s="20">
        <v>2016</v>
      </c>
      <c r="I451" s="86">
        <v>202</v>
      </c>
      <c r="J451" s="53">
        <v>190</v>
      </c>
      <c r="K451" s="102"/>
      <c r="L451" s="53"/>
    </row>
    <row r="452" spans="1:12" ht="15" customHeight="1" x14ac:dyDescent="0.2">
      <c r="A452" s="16">
        <f t="shared" si="6"/>
        <v>452</v>
      </c>
      <c r="B452" s="19" t="s">
        <v>918</v>
      </c>
      <c r="D452" s="19" t="s">
        <v>919</v>
      </c>
      <c r="E452" s="19" t="s">
        <v>920</v>
      </c>
      <c r="F452" s="19" t="s">
        <v>104</v>
      </c>
      <c r="G452" s="19" t="s">
        <v>40</v>
      </c>
      <c r="H452" s="20">
        <v>2000</v>
      </c>
      <c r="I452" s="86">
        <v>185</v>
      </c>
      <c r="J452" s="53">
        <v>160</v>
      </c>
      <c r="K452" s="102"/>
      <c r="L452" s="53"/>
    </row>
    <row r="453" spans="1:12" ht="15" customHeight="1" x14ac:dyDescent="0.2">
      <c r="A453" s="16">
        <f t="shared" si="6"/>
        <v>453</v>
      </c>
      <c r="B453" s="19" t="s">
        <v>921</v>
      </c>
      <c r="D453" s="19" t="s">
        <v>922</v>
      </c>
      <c r="E453" s="19" t="s">
        <v>920</v>
      </c>
      <c r="F453" s="19" t="s">
        <v>104</v>
      </c>
      <c r="G453" s="19" t="s">
        <v>40</v>
      </c>
      <c r="H453" s="20">
        <v>2000</v>
      </c>
      <c r="I453" s="86">
        <v>185</v>
      </c>
      <c r="J453" s="53">
        <v>160</v>
      </c>
      <c r="K453" s="102"/>
      <c r="L453" s="53"/>
    </row>
    <row r="454" spans="1:12" ht="15" customHeight="1" x14ac:dyDescent="0.2">
      <c r="A454" s="16">
        <f t="shared" ref="A454:A518" si="7">A453+1</f>
        <v>454</v>
      </c>
      <c r="B454" s="19" t="s">
        <v>923</v>
      </c>
      <c r="D454" s="19" t="s">
        <v>924</v>
      </c>
      <c r="E454" s="19" t="s">
        <v>920</v>
      </c>
      <c r="F454" s="19" t="s">
        <v>104</v>
      </c>
      <c r="G454" s="19" t="s">
        <v>40</v>
      </c>
      <c r="H454" s="20">
        <v>2000</v>
      </c>
      <c r="I454" s="86">
        <v>185</v>
      </c>
      <c r="J454" s="53">
        <v>160</v>
      </c>
      <c r="K454" s="102"/>
      <c r="L454" s="53"/>
    </row>
    <row r="455" spans="1:12" ht="15" customHeight="1" x14ac:dyDescent="0.2">
      <c r="A455" s="16">
        <f t="shared" si="7"/>
        <v>455</v>
      </c>
      <c r="B455" s="19" t="s">
        <v>925</v>
      </c>
      <c r="D455" s="19" t="s">
        <v>926</v>
      </c>
      <c r="E455" s="19" t="s">
        <v>920</v>
      </c>
      <c r="F455" s="19" t="s">
        <v>104</v>
      </c>
      <c r="G455" s="19" t="s">
        <v>40</v>
      </c>
      <c r="H455" s="20">
        <v>2000</v>
      </c>
      <c r="I455" s="86">
        <v>400</v>
      </c>
      <c r="J455" s="53">
        <v>400</v>
      </c>
      <c r="K455" s="102"/>
      <c r="L455" s="53"/>
    </row>
    <row r="456" spans="1:12" ht="15" customHeight="1" x14ac:dyDescent="0.2">
      <c r="A456" s="16">
        <f t="shared" si="7"/>
        <v>456</v>
      </c>
      <c r="B456" s="19" t="s">
        <v>927</v>
      </c>
      <c r="D456" s="19" t="s">
        <v>928</v>
      </c>
      <c r="E456" s="19" t="s">
        <v>72</v>
      </c>
      <c r="F456" s="19" t="s">
        <v>104</v>
      </c>
      <c r="G456" s="19" t="s">
        <v>40</v>
      </c>
      <c r="H456" s="20">
        <v>2001</v>
      </c>
      <c r="I456" s="86">
        <v>179</v>
      </c>
      <c r="J456" s="53">
        <v>156</v>
      </c>
      <c r="K456" s="102"/>
      <c r="L456" s="53"/>
    </row>
    <row r="457" spans="1:12" ht="15" customHeight="1" x14ac:dyDescent="0.2">
      <c r="A457" s="16">
        <f t="shared" si="7"/>
        <v>457</v>
      </c>
      <c r="B457" s="19" t="s">
        <v>929</v>
      </c>
      <c r="D457" s="19" t="s">
        <v>930</v>
      </c>
      <c r="E457" s="19" t="s">
        <v>72</v>
      </c>
      <c r="F457" s="19" t="s">
        <v>104</v>
      </c>
      <c r="G457" s="19" t="s">
        <v>40</v>
      </c>
      <c r="H457" s="20">
        <v>2001</v>
      </c>
      <c r="I457" s="86">
        <v>179</v>
      </c>
      <c r="J457" s="53">
        <v>135</v>
      </c>
      <c r="K457" s="102"/>
      <c r="L457" s="53"/>
    </row>
    <row r="458" spans="1:12" ht="15" customHeight="1" x14ac:dyDescent="0.2">
      <c r="A458" s="16">
        <f t="shared" si="7"/>
        <v>458</v>
      </c>
      <c r="B458" s="19" t="s">
        <v>931</v>
      </c>
      <c r="D458" s="19" t="s">
        <v>932</v>
      </c>
      <c r="E458" s="19" t="s">
        <v>72</v>
      </c>
      <c r="F458" s="19" t="s">
        <v>104</v>
      </c>
      <c r="G458" s="19" t="s">
        <v>40</v>
      </c>
      <c r="H458" s="20">
        <v>2001</v>
      </c>
      <c r="I458" s="86">
        <v>179</v>
      </c>
      <c r="J458" s="53">
        <v>153</v>
      </c>
      <c r="K458" s="102"/>
      <c r="L458" s="53"/>
    </row>
    <row r="459" spans="1:12" ht="15" customHeight="1" x14ac:dyDescent="0.2">
      <c r="A459" s="16">
        <f t="shared" si="7"/>
        <v>459</v>
      </c>
      <c r="B459" s="19" t="s">
        <v>933</v>
      </c>
      <c r="D459" s="19" t="s">
        <v>934</v>
      </c>
      <c r="E459" s="19" t="s">
        <v>72</v>
      </c>
      <c r="F459" s="19" t="s">
        <v>104</v>
      </c>
      <c r="G459" s="19" t="s">
        <v>40</v>
      </c>
      <c r="H459" s="20">
        <v>2001</v>
      </c>
      <c r="I459" s="86">
        <v>400</v>
      </c>
      <c r="J459" s="53">
        <v>402</v>
      </c>
      <c r="K459" s="102"/>
      <c r="L459" s="53"/>
    </row>
    <row r="460" spans="1:12" ht="15" customHeight="1" x14ac:dyDescent="0.2">
      <c r="A460" s="16">
        <f t="shared" si="7"/>
        <v>460</v>
      </c>
      <c r="B460" s="19" t="s">
        <v>935</v>
      </c>
      <c r="D460" s="19" t="s">
        <v>936</v>
      </c>
      <c r="E460" s="19" t="s">
        <v>937</v>
      </c>
      <c r="F460" s="19" t="s">
        <v>104</v>
      </c>
      <c r="G460" s="19" t="s">
        <v>40</v>
      </c>
      <c r="H460" s="20">
        <v>2003</v>
      </c>
      <c r="I460" s="86">
        <v>185</v>
      </c>
      <c r="J460" s="53">
        <v>151</v>
      </c>
      <c r="K460" s="102"/>
      <c r="L460" s="53"/>
    </row>
    <row r="461" spans="1:12" ht="15" customHeight="1" x14ac:dyDescent="0.2">
      <c r="A461" s="16">
        <f t="shared" si="7"/>
        <v>461</v>
      </c>
      <c r="B461" s="19" t="s">
        <v>938</v>
      </c>
      <c r="D461" s="19" t="s">
        <v>939</v>
      </c>
      <c r="E461" s="19" t="s">
        <v>937</v>
      </c>
      <c r="F461" s="19" t="s">
        <v>104</v>
      </c>
      <c r="G461" s="19" t="s">
        <v>40</v>
      </c>
      <c r="H461" s="20">
        <v>2003</v>
      </c>
      <c r="I461" s="86">
        <v>185</v>
      </c>
      <c r="J461" s="53">
        <v>148</v>
      </c>
      <c r="K461" s="102"/>
      <c r="L461" s="53"/>
    </row>
    <row r="462" spans="1:12" ht="15" customHeight="1" x14ac:dyDescent="0.2">
      <c r="A462" s="16">
        <f t="shared" si="7"/>
        <v>462</v>
      </c>
      <c r="B462" s="19" t="s">
        <v>940</v>
      </c>
      <c r="D462" s="19" t="s">
        <v>941</v>
      </c>
      <c r="E462" s="19" t="s">
        <v>937</v>
      </c>
      <c r="F462" s="19" t="s">
        <v>104</v>
      </c>
      <c r="G462" s="19" t="s">
        <v>40</v>
      </c>
      <c r="H462" s="20">
        <v>2003</v>
      </c>
      <c r="I462" s="86">
        <v>318</v>
      </c>
      <c r="J462" s="53">
        <v>310</v>
      </c>
      <c r="K462" s="102"/>
      <c r="L462" s="53"/>
    </row>
    <row r="463" spans="1:12" ht="15" customHeight="1" x14ac:dyDescent="0.2">
      <c r="A463" s="16">
        <f t="shared" si="7"/>
        <v>463</v>
      </c>
      <c r="B463" s="19" t="s">
        <v>942</v>
      </c>
      <c r="D463" s="19" t="s">
        <v>943</v>
      </c>
      <c r="E463" s="19" t="s">
        <v>937</v>
      </c>
      <c r="F463" s="19" t="s">
        <v>104</v>
      </c>
      <c r="G463" s="19" t="s">
        <v>40</v>
      </c>
      <c r="H463" s="20">
        <v>2003</v>
      </c>
      <c r="I463" s="86">
        <v>185</v>
      </c>
      <c r="J463" s="53">
        <v>150</v>
      </c>
      <c r="K463" s="102"/>
      <c r="L463" s="53"/>
    </row>
    <row r="464" spans="1:12" ht="15" customHeight="1" x14ac:dyDescent="0.2">
      <c r="A464" s="16">
        <f t="shared" si="7"/>
        <v>464</v>
      </c>
      <c r="B464" s="19" t="s">
        <v>944</v>
      </c>
      <c r="D464" s="19" t="s">
        <v>945</v>
      </c>
      <c r="E464" s="19" t="s">
        <v>937</v>
      </c>
      <c r="F464" s="19" t="s">
        <v>104</v>
      </c>
      <c r="G464" s="19" t="s">
        <v>40</v>
      </c>
      <c r="H464" s="20">
        <v>2003</v>
      </c>
      <c r="I464" s="86">
        <v>185</v>
      </c>
      <c r="J464" s="53">
        <v>152</v>
      </c>
      <c r="K464" s="102"/>
      <c r="L464" s="53"/>
    </row>
    <row r="465" spans="1:12" ht="15" customHeight="1" x14ac:dyDescent="0.2">
      <c r="A465" s="16">
        <f t="shared" si="7"/>
        <v>465</v>
      </c>
      <c r="B465" s="19" t="s">
        <v>946</v>
      </c>
      <c r="D465" s="19" t="s">
        <v>947</v>
      </c>
      <c r="E465" s="19" t="s">
        <v>937</v>
      </c>
      <c r="F465" s="19" t="s">
        <v>104</v>
      </c>
      <c r="G465" s="19" t="s">
        <v>40</v>
      </c>
      <c r="H465" s="20">
        <v>2003</v>
      </c>
      <c r="I465" s="86">
        <v>318</v>
      </c>
      <c r="J465" s="53">
        <v>311</v>
      </c>
      <c r="K465" s="102"/>
      <c r="L465" s="53"/>
    </row>
    <row r="466" spans="1:12" ht="15" customHeight="1" x14ac:dyDescent="0.2">
      <c r="A466" s="16">
        <f t="shared" si="7"/>
        <v>466</v>
      </c>
      <c r="B466" s="24" t="s">
        <v>13</v>
      </c>
      <c r="C466" s="24"/>
      <c r="D466" s="24"/>
      <c r="E466" s="24"/>
      <c r="F466" s="24"/>
      <c r="G466" s="24"/>
      <c r="H466" s="25"/>
      <c r="I466" s="52">
        <f>SUM(I447:I465)</f>
        <v>3840.12</v>
      </c>
      <c r="J466" s="52">
        <f>SUM(J447:J465)</f>
        <v>3490</v>
      </c>
      <c r="K466" s="102"/>
      <c r="L466" s="52"/>
    </row>
    <row r="467" spans="1:12" ht="15" customHeight="1" x14ac:dyDescent="0.2">
      <c r="A467" s="16">
        <f t="shared" si="7"/>
        <v>467</v>
      </c>
      <c r="B467" s="24"/>
      <c r="C467" s="24"/>
      <c r="D467" s="24"/>
      <c r="E467" s="24"/>
      <c r="F467" s="24"/>
      <c r="G467" s="24"/>
      <c r="H467" s="25"/>
      <c r="I467" s="86"/>
      <c r="J467" s="52"/>
      <c r="K467" s="102"/>
      <c r="L467" s="52"/>
    </row>
    <row r="468" spans="1:12" ht="15" customHeight="1" x14ac:dyDescent="0.2">
      <c r="A468" s="16">
        <f t="shared" si="7"/>
        <v>468</v>
      </c>
      <c r="B468" s="24" t="s">
        <v>948</v>
      </c>
      <c r="C468" s="24"/>
      <c r="D468" s="24"/>
      <c r="E468" s="24"/>
      <c r="F468" s="24"/>
      <c r="G468" s="24"/>
      <c r="H468" s="25"/>
      <c r="I468" s="86"/>
      <c r="J468" s="52"/>
      <c r="K468" s="102"/>
      <c r="L468" s="52"/>
    </row>
    <row r="469" spans="1:12" ht="15" customHeight="1" x14ac:dyDescent="0.2">
      <c r="A469" s="16">
        <f t="shared" si="7"/>
        <v>469</v>
      </c>
      <c r="B469" s="19" t="s">
        <v>908</v>
      </c>
      <c r="D469" s="19" t="s">
        <v>949</v>
      </c>
      <c r="E469" s="19" t="s">
        <v>255</v>
      </c>
      <c r="F469" s="19" t="s">
        <v>241</v>
      </c>
      <c r="G469" s="19" t="s">
        <v>256</v>
      </c>
      <c r="H469" s="20">
        <v>2017</v>
      </c>
      <c r="I469" s="86">
        <v>-56</v>
      </c>
      <c r="J469" s="53">
        <v>-54</v>
      </c>
      <c r="K469" s="102"/>
      <c r="L469" s="53"/>
    </row>
    <row r="470" spans="1:12" ht="15" customHeight="1" x14ac:dyDescent="0.2">
      <c r="A470" s="16">
        <f t="shared" si="7"/>
        <v>470</v>
      </c>
      <c r="B470" s="19" t="s">
        <v>910</v>
      </c>
      <c r="D470" s="19" t="s">
        <v>950</v>
      </c>
      <c r="E470" s="19" t="s">
        <v>255</v>
      </c>
      <c r="F470" s="19" t="s">
        <v>241</v>
      </c>
      <c r="G470" s="19" t="s">
        <v>256</v>
      </c>
      <c r="H470" s="20">
        <v>2017</v>
      </c>
      <c r="I470" s="86">
        <v>-56</v>
      </c>
      <c r="J470" s="53">
        <v>-54</v>
      </c>
      <c r="K470" s="102"/>
      <c r="L470" s="53"/>
    </row>
    <row r="471" spans="1:12" ht="15" customHeight="1" x14ac:dyDescent="0.2">
      <c r="A471" s="16">
        <f t="shared" si="7"/>
        <v>471</v>
      </c>
      <c r="B471" s="19" t="s">
        <v>912</v>
      </c>
      <c r="D471" s="19" t="s">
        <v>951</v>
      </c>
      <c r="E471" s="19" t="s">
        <v>255</v>
      </c>
      <c r="F471" s="19" t="s">
        <v>241</v>
      </c>
      <c r="G471" s="19" t="s">
        <v>256</v>
      </c>
      <c r="H471" s="20">
        <v>2017</v>
      </c>
      <c r="I471" s="86">
        <v>-56</v>
      </c>
      <c r="J471" s="53">
        <v>-54</v>
      </c>
      <c r="K471" s="102"/>
      <c r="L471" s="53"/>
    </row>
    <row r="472" spans="1:12" ht="15" customHeight="1" x14ac:dyDescent="0.2">
      <c r="A472" s="16">
        <f t="shared" si="7"/>
        <v>472</v>
      </c>
      <c r="B472" s="19" t="s">
        <v>914</v>
      </c>
      <c r="D472" s="19" t="s">
        <v>952</v>
      </c>
      <c r="E472" s="19" t="s">
        <v>255</v>
      </c>
      <c r="F472" s="19" t="s">
        <v>112</v>
      </c>
      <c r="G472" s="19" t="s">
        <v>256</v>
      </c>
      <c r="H472" s="20">
        <v>2017</v>
      </c>
      <c r="I472" s="86">
        <v>-202</v>
      </c>
      <c r="J472" s="53">
        <v>-190</v>
      </c>
      <c r="K472" s="102"/>
      <c r="L472" s="53"/>
    </row>
    <row r="473" spans="1:12" ht="15" customHeight="1" x14ac:dyDescent="0.2">
      <c r="A473" s="16">
        <f t="shared" si="7"/>
        <v>473</v>
      </c>
      <c r="B473" s="19" t="s">
        <v>916</v>
      </c>
      <c r="D473" s="19" t="s">
        <v>953</v>
      </c>
      <c r="E473" s="19" t="s">
        <v>255</v>
      </c>
      <c r="F473" s="19" t="s">
        <v>112</v>
      </c>
      <c r="G473" s="19" t="s">
        <v>256</v>
      </c>
      <c r="H473" s="20">
        <v>2017</v>
      </c>
      <c r="I473" s="86">
        <v>-202</v>
      </c>
      <c r="J473" s="53">
        <v>-190</v>
      </c>
      <c r="K473" s="102"/>
      <c r="L473" s="53"/>
    </row>
    <row r="474" spans="1:12" ht="15" customHeight="1" x14ac:dyDescent="0.2">
      <c r="A474" s="16">
        <f t="shared" si="7"/>
        <v>474</v>
      </c>
      <c r="B474" s="19" t="s">
        <v>942</v>
      </c>
      <c r="D474" s="19" t="s">
        <v>3149</v>
      </c>
      <c r="E474" s="19" t="s">
        <v>937</v>
      </c>
      <c r="F474" s="19" t="s">
        <v>104</v>
      </c>
      <c r="G474" s="19" t="s">
        <v>40</v>
      </c>
      <c r="H474" s="20">
        <v>2003</v>
      </c>
      <c r="I474" s="86">
        <v>-185</v>
      </c>
      <c r="J474" s="53">
        <v>-150</v>
      </c>
      <c r="K474" s="102"/>
      <c r="L474" s="53"/>
    </row>
    <row r="475" spans="1:12" ht="15" customHeight="1" x14ac:dyDescent="0.2">
      <c r="A475" s="16">
        <f t="shared" si="7"/>
        <v>475</v>
      </c>
      <c r="B475" s="24" t="s">
        <v>954</v>
      </c>
      <c r="C475" s="24"/>
      <c r="D475" s="24"/>
      <c r="E475" s="24"/>
      <c r="F475" s="24"/>
      <c r="G475" s="24"/>
      <c r="H475" s="25"/>
      <c r="I475" s="52">
        <f>SUM(I469:I474)</f>
        <v>-757</v>
      </c>
      <c r="J475" s="52">
        <f>SUM(J469:J474)</f>
        <v>-692</v>
      </c>
      <c r="K475" s="102"/>
      <c r="L475" s="52"/>
    </row>
    <row r="476" spans="1:12" ht="15" customHeight="1" x14ac:dyDescent="0.2">
      <c r="A476" s="16">
        <f t="shared" si="7"/>
        <v>476</v>
      </c>
      <c r="B476" s="24"/>
      <c r="C476" s="24"/>
      <c r="D476" s="24"/>
      <c r="E476" s="24"/>
      <c r="F476" s="24"/>
      <c r="G476" s="24"/>
      <c r="H476" s="25"/>
      <c r="I476" s="86"/>
      <c r="J476" s="52"/>
      <c r="K476" s="102"/>
      <c r="L476" s="52"/>
    </row>
    <row r="477" spans="1:12" ht="15" customHeight="1" x14ac:dyDescent="0.2">
      <c r="A477" s="16">
        <f t="shared" si="7"/>
        <v>477</v>
      </c>
      <c r="B477" s="19" t="s">
        <v>2703</v>
      </c>
      <c r="D477" s="19" t="s">
        <v>955</v>
      </c>
      <c r="I477" s="86">
        <v>712.75</v>
      </c>
      <c r="J477" s="53">
        <v>703.5</v>
      </c>
      <c r="K477" s="102"/>
      <c r="L477" s="53"/>
    </row>
    <row r="478" spans="1:12" ht="15" customHeight="1" x14ac:dyDescent="0.2">
      <c r="A478" s="16">
        <f t="shared" si="7"/>
        <v>478</v>
      </c>
      <c r="B478" s="24"/>
      <c r="C478" s="24"/>
      <c r="D478" s="24"/>
      <c r="E478" s="24"/>
      <c r="F478" s="24"/>
      <c r="G478" s="24"/>
      <c r="H478" s="25"/>
      <c r="I478" s="86"/>
      <c r="J478" s="52"/>
      <c r="K478" s="102"/>
      <c r="L478" s="52"/>
    </row>
    <row r="479" spans="1:12" ht="15" customHeight="1" x14ac:dyDescent="0.2">
      <c r="A479" s="16">
        <f t="shared" si="7"/>
        <v>479</v>
      </c>
      <c r="B479" s="19" t="s">
        <v>956</v>
      </c>
      <c r="D479" s="19" t="s">
        <v>957</v>
      </c>
      <c r="I479" s="86">
        <v>9575</v>
      </c>
      <c r="J479" s="53">
        <v>2940</v>
      </c>
      <c r="K479" s="102"/>
      <c r="L479" s="53"/>
    </row>
    <row r="480" spans="1:12" ht="15" customHeight="1" x14ac:dyDescent="0.2">
      <c r="A480" s="16">
        <f t="shared" si="7"/>
        <v>480</v>
      </c>
      <c r="B480" s="19" t="s">
        <v>958</v>
      </c>
      <c r="D480" s="19" t="s">
        <v>959</v>
      </c>
      <c r="I480" s="86"/>
      <c r="J480" s="53">
        <v>-71</v>
      </c>
      <c r="K480" s="102"/>
      <c r="L480" s="53"/>
    </row>
    <row r="481" spans="1:12" ht="15" customHeight="1" x14ac:dyDescent="0.2">
      <c r="A481" s="16">
        <f t="shared" si="7"/>
        <v>481</v>
      </c>
      <c r="B481" s="24"/>
      <c r="C481" s="24"/>
      <c r="D481" s="24"/>
      <c r="E481" s="24"/>
      <c r="F481" s="24"/>
      <c r="G481" s="24"/>
      <c r="H481" s="25"/>
      <c r="I481" s="86"/>
      <c r="J481" s="52"/>
      <c r="K481" s="102"/>
      <c r="L481" s="52"/>
    </row>
    <row r="482" spans="1:12" ht="15" customHeight="1" x14ac:dyDescent="0.2">
      <c r="A482" s="16">
        <f t="shared" si="7"/>
        <v>482</v>
      </c>
      <c r="B482" s="24" t="s">
        <v>960</v>
      </c>
      <c r="C482" s="24"/>
      <c r="D482" s="24"/>
      <c r="E482" s="24"/>
      <c r="F482" s="24"/>
      <c r="G482" s="24"/>
      <c r="H482" s="25"/>
      <c r="I482" s="86"/>
      <c r="J482" s="52"/>
      <c r="K482" s="102"/>
      <c r="L482" s="52"/>
    </row>
    <row r="483" spans="1:12" ht="15" customHeight="1" x14ac:dyDescent="0.2">
      <c r="A483" s="16">
        <f t="shared" si="7"/>
        <v>483</v>
      </c>
      <c r="B483" s="19" t="s">
        <v>2621</v>
      </c>
      <c r="D483" s="19" t="s">
        <v>961</v>
      </c>
      <c r="E483" s="19" t="s">
        <v>962</v>
      </c>
      <c r="F483" s="19" t="s">
        <v>963</v>
      </c>
      <c r="G483" s="19" t="s">
        <v>150</v>
      </c>
      <c r="H483" s="20">
        <v>2022</v>
      </c>
      <c r="I483" s="86">
        <v>225.6</v>
      </c>
      <c r="J483" s="53">
        <v>225.6</v>
      </c>
      <c r="K483" s="102"/>
      <c r="L483" s="53"/>
    </row>
    <row r="484" spans="1:12" ht="15" customHeight="1" x14ac:dyDescent="0.2">
      <c r="A484" s="16">
        <f t="shared" si="7"/>
        <v>484</v>
      </c>
      <c r="B484" s="19" t="s">
        <v>964</v>
      </c>
      <c r="D484" s="19" t="s">
        <v>965</v>
      </c>
      <c r="E484" s="19" t="s">
        <v>962</v>
      </c>
      <c r="F484" s="19" t="s">
        <v>963</v>
      </c>
      <c r="G484" s="19" t="s">
        <v>150</v>
      </c>
      <c r="H484" s="20">
        <v>2022</v>
      </c>
      <c r="I484" s="86">
        <v>141</v>
      </c>
      <c r="J484" s="53">
        <v>141</v>
      </c>
      <c r="K484" s="102"/>
      <c r="L484" s="53"/>
    </row>
    <row r="485" spans="1:12" ht="15" customHeight="1" x14ac:dyDescent="0.2">
      <c r="A485" s="16">
        <f t="shared" si="7"/>
        <v>485</v>
      </c>
      <c r="B485" s="19" t="s">
        <v>967</v>
      </c>
      <c r="D485" s="19" t="s">
        <v>968</v>
      </c>
      <c r="E485" s="19" t="s">
        <v>969</v>
      </c>
      <c r="F485" s="19" t="s">
        <v>963</v>
      </c>
      <c r="G485" s="19" t="s">
        <v>150</v>
      </c>
      <c r="H485" s="20">
        <v>2021</v>
      </c>
      <c r="I485" s="86">
        <v>36.700000000000003</v>
      </c>
      <c r="J485" s="53">
        <v>36.700000000000003</v>
      </c>
      <c r="K485" s="102"/>
      <c r="L485" s="53"/>
    </row>
    <row r="486" spans="1:12" ht="15" customHeight="1" x14ac:dyDescent="0.2">
      <c r="A486" s="16">
        <f t="shared" si="7"/>
        <v>486</v>
      </c>
      <c r="B486" s="19" t="s">
        <v>970</v>
      </c>
      <c r="D486" s="19" t="s">
        <v>971</v>
      </c>
      <c r="E486" s="19" t="s">
        <v>969</v>
      </c>
      <c r="F486" s="19" t="s">
        <v>963</v>
      </c>
      <c r="G486" s="19" t="s">
        <v>150</v>
      </c>
      <c r="H486" s="20">
        <v>2021</v>
      </c>
      <c r="I486" s="86">
        <v>35.799999999999997</v>
      </c>
      <c r="J486" s="53">
        <v>35.799999999999997</v>
      </c>
      <c r="K486" s="102"/>
      <c r="L486" s="53"/>
    </row>
    <row r="487" spans="1:12" ht="15" customHeight="1" x14ac:dyDescent="0.2">
      <c r="A487" s="16">
        <f t="shared" si="7"/>
        <v>487</v>
      </c>
      <c r="B487" s="19" t="s">
        <v>972</v>
      </c>
      <c r="D487" s="19" t="s">
        <v>973</v>
      </c>
      <c r="E487" s="19" t="s">
        <v>969</v>
      </c>
      <c r="F487" s="19" t="s">
        <v>963</v>
      </c>
      <c r="G487" s="19" t="s">
        <v>150</v>
      </c>
      <c r="H487" s="20">
        <v>2021</v>
      </c>
      <c r="I487" s="86">
        <v>177.7</v>
      </c>
      <c r="J487" s="53">
        <v>177.7</v>
      </c>
      <c r="K487" s="102"/>
      <c r="L487" s="53"/>
    </row>
    <row r="488" spans="1:12" ht="15" customHeight="1" x14ac:dyDescent="0.2">
      <c r="A488" s="16">
        <f t="shared" si="7"/>
        <v>488</v>
      </c>
      <c r="B488" s="19" t="s">
        <v>974</v>
      </c>
      <c r="D488" s="19" t="s">
        <v>975</v>
      </c>
      <c r="E488" s="19" t="s">
        <v>976</v>
      </c>
      <c r="F488" s="19" t="s">
        <v>963</v>
      </c>
      <c r="G488" s="19" t="s">
        <v>53</v>
      </c>
      <c r="H488" s="20">
        <v>2012</v>
      </c>
      <c r="I488" s="86">
        <v>99.83</v>
      </c>
      <c r="J488" s="53">
        <v>99.8</v>
      </c>
      <c r="K488" s="102"/>
      <c r="L488" s="53"/>
    </row>
    <row r="489" spans="1:12" ht="15" customHeight="1" x14ac:dyDescent="0.2">
      <c r="A489" s="16">
        <f t="shared" si="7"/>
        <v>489</v>
      </c>
      <c r="B489" s="19" t="s">
        <v>1541</v>
      </c>
      <c r="D489" s="19" t="s">
        <v>1542</v>
      </c>
      <c r="E489" s="19" t="s">
        <v>2779</v>
      </c>
      <c r="F489" s="19" t="s">
        <v>963</v>
      </c>
      <c r="G489" s="19" t="s">
        <v>40</v>
      </c>
      <c r="H489" s="20">
        <v>2023</v>
      </c>
      <c r="I489" s="86">
        <v>13.9</v>
      </c>
      <c r="J489" s="53">
        <v>13.9</v>
      </c>
      <c r="K489" s="102"/>
      <c r="L489" s="53"/>
    </row>
    <row r="490" spans="1:12" ht="15" customHeight="1" x14ac:dyDescent="0.2">
      <c r="A490" s="16">
        <f t="shared" si="7"/>
        <v>490</v>
      </c>
      <c r="B490" s="19" t="s">
        <v>1544</v>
      </c>
      <c r="D490" s="19" t="s">
        <v>1545</v>
      </c>
      <c r="E490" s="19" t="s">
        <v>2779</v>
      </c>
      <c r="F490" s="19" t="s">
        <v>963</v>
      </c>
      <c r="G490" s="19" t="s">
        <v>40</v>
      </c>
      <c r="H490" s="20">
        <v>2023</v>
      </c>
      <c r="I490" s="86">
        <v>135.4</v>
      </c>
      <c r="J490" s="53">
        <v>135.4</v>
      </c>
      <c r="K490" s="102"/>
      <c r="L490" s="53"/>
    </row>
    <row r="491" spans="1:12" ht="15" customHeight="1" x14ac:dyDescent="0.2">
      <c r="A491" s="16">
        <f t="shared" si="7"/>
        <v>491</v>
      </c>
      <c r="B491" s="19" t="s">
        <v>2622</v>
      </c>
      <c r="D491" s="19" t="s">
        <v>1546</v>
      </c>
      <c r="E491" s="19" t="s">
        <v>2779</v>
      </c>
      <c r="F491" s="19" t="s">
        <v>963</v>
      </c>
      <c r="G491" s="19" t="s">
        <v>40</v>
      </c>
      <c r="H491" s="20">
        <v>2023</v>
      </c>
      <c r="I491" s="86">
        <v>7</v>
      </c>
      <c r="J491" s="53">
        <v>7</v>
      </c>
      <c r="K491" s="102"/>
      <c r="L491" s="53"/>
    </row>
    <row r="492" spans="1:12" ht="15" customHeight="1" x14ac:dyDescent="0.2">
      <c r="A492" s="16">
        <f t="shared" si="7"/>
        <v>492</v>
      </c>
      <c r="B492" s="19" t="s">
        <v>1547</v>
      </c>
      <c r="D492" s="19" t="s">
        <v>1548</v>
      </c>
      <c r="E492" s="19" t="s">
        <v>2779</v>
      </c>
      <c r="F492" s="19" t="s">
        <v>963</v>
      </c>
      <c r="G492" s="19" t="s">
        <v>40</v>
      </c>
      <c r="H492" s="20">
        <v>2023</v>
      </c>
      <c r="I492" s="86">
        <v>143.80000000000001</v>
      </c>
      <c r="J492" s="53">
        <v>143.80000000000001</v>
      </c>
      <c r="K492" s="102"/>
      <c r="L492" s="53"/>
    </row>
    <row r="493" spans="1:12" ht="15" customHeight="1" x14ac:dyDescent="0.2">
      <c r="A493" s="16">
        <f t="shared" si="7"/>
        <v>493</v>
      </c>
      <c r="B493" s="19" t="s">
        <v>977</v>
      </c>
      <c r="D493" s="19" t="s">
        <v>978</v>
      </c>
      <c r="E493" s="19" t="s">
        <v>979</v>
      </c>
      <c r="F493" s="19" t="s">
        <v>963</v>
      </c>
      <c r="G493" s="19" t="s">
        <v>150</v>
      </c>
      <c r="H493" s="20">
        <v>2021</v>
      </c>
      <c r="I493" s="86">
        <v>180.12</v>
      </c>
      <c r="J493" s="53">
        <v>180.1</v>
      </c>
      <c r="K493" s="102"/>
      <c r="L493" s="53"/>
    </row>
    <row r="494" spans="1:12" ht="15" customHeight="1" x14ac:dyDescent="0.2">
      <c r="A494" s="16">
        <f t="shared" si="7"/>
        <v>494</v>
      </c>
      <c r="B494" s="19" t="s">
        <v>980</v>
      </c>
      <c r="D494" s="19" t="s">
        <v>981</v>
      </c>
      <c r="E494" s="19" t="s">
        <v>979</v>
      </c>
      <c r="F494" s="19" t="s">
        <v>963</v>
      </c>
      <c r="G494" s="19" t="s">
        <v>150</v>
      </c>
      <c r="H494" s="20">
        <v>2021</v>
      </c>
      <c r="I494" s="86">
        <v>145.63999999999999</v>
      </c>
      <c r="J494" s="53">
        <v>145.6</v>
      </c>
      <c r="K494" s="102"/>
      <c r="L494" s="53"/>
    </row>
    <row r="495" spans="1:12" ht="15" customHeight="1" x14ac:dyDescent="0.2">
      <c r="A495" s="16">
        <f t="shared" si="7"/>
        <v>495</v>
      </c>
      <c r="B495" s="19" t="s">
        <v>982</v>
      </c>
      <c r="D495" s="19" t="s">
        <v>983</v>
      </c>
      <c r="E495" s="19" t="s">
        <v>979</v>
      </c>
      <c r="F495" s="19" t="s">
        <v>963</v>
      </c>
      <c r="G495" s="19" t="s">
        <v>150</v>
      </c>
      <c r="H495" s="20">
        <v>2021</v>
      </c>
      <c r="I495" s="86">
        <v>199.26</v>
      </c>
      <c r="J495" s="53">
        <v>199.3</v>
      </c>
      <c r="K495" s="102"/>
      <c r="L495" s="53"/>
    </row>
    <row r="496" spans="1:12" ht="15" customHeight="1" x14ac:dyDescent="0.2">
      <c r="A496" s="16">
        <f t="shared" si="7"/>
        <v>496</v>
      </c>
      <c r="B496" s="19" t="s">
        <v>984</v>
      </c>
      <c r="D496" s="19" t="s">
        <v>985</v>
      </c>
      <c r="E496" s="19" t="s">
        <v>986</v>
      </c>
      <c r="F496" s="19" t="s">
        <v>987</v>
      </c>
      <c r="G496" s="19" t="s">
        <v>46</v>
      </c>
      <c r="H496" s="20">
        <v>2016</v>
      </c>
      <c r="I496" s="86">
        <v>100</v>
      </c>
      <c r="J496" s="53">
        <v>100</v>
      </c>
      <c r="K496" s="102"/>
      <c r="L496" s="53"/>
    </row>
    <row r="497" spans="1:12" ht="15" customHeight="1" x14ac:dyDescent="0.2">
      <c r="A497" s="16">
        <f t="shared" si="7"/>
        <v>497</v>
      </c>
      <c r="B497" s="19" t="s">
        <v>988</v>
      </c>
      <c r="D497" s="19" t="s">
        <v>989</v>
      </c>
      <c r="E497" s="19" t="s">
        <v>986</v>
      </c>
      <c r="F497" s="19" t="s">
        <v>987</v>
      </c>
      <c r="G497" s="19" t="s">
        <v>46</v>
      </c>
      <c r="H497" s="20">
        <v>2016</v>
      </c>
      <c r="I497" s="86">
        <v>102</v>
      </c>
      <c r="J497" s="53">
        <v>102</v>
      </c>
      <c r="K497" s="102"/>
      <c r="L497" s="53"/>
    </row>
    <row r="498" spans="1:12" ht="15" customHeight="1" x14ac:dyDescent="0.2">
      <c r="A498" s="16">
        <f t="shared" si="7"/>
        <v>498</v>
      </c>
      <c r="B498" s="19" t="s">
        <v>990</v>
      </c>
      <c r="D498" s="19" t="s">
        <v>991</v>
      </c>
      <c r="E498" s="19" t="s">
        <v>992</v>
      </c>
      <c r="F498" s="19" t="s">
        <v>963</v>
      </c>
      <c r="G498" s="19" t="s">
        <v>150</v>
      </c>
      <c r="H498" s="20">
        <v>2021</v>
      </c>
      <c r="I498" s="86">
        <v>90.2</v>
      </c>
      <c r="J498" s="53">
        <v>90.2</v>
      </c>
      <c r="K498" s="102"/>
      <c r="L498" s="53"/>
    </row>
    <row r="499" spans="1:12" ht="15" customHeight="1" x14ac:dyDescent="0.2">
      <c r="A499" s="16">
        <f t="shared" si="7"/>
        <v>499</v>
      </c>
      <c r="B499" s="19" t="s">
        <v>993</v>
      </c>
      <c r="D499" s="19" t="s">
        <v>994</v>
      </c>
      <c r="E499" s="19" t="s">
        <v>992</v>
      </c>
      <c r="F499" s="19" t="s">
        <v>963</v>
      </c>
      <c r="G499" s="19" t="s">
        <v>150</v>
      </c>
      <c r="H499" s="20">
        <v>2021</v>
      </c>
      <c r="I499" s="86">
        <v>70.5</v>
      </c>
      <c r="J499" s="53">
        <v>70.5</v>
      </c>
      <c r="K499" s="102"/>
      <c r="L499" s="53"/>
    </row>
    <row r="500" spans="1:12" ht="15" customHeight="1" x14ac:dyDescent="0.2">
      <c r="A500" s="16">
        <f t="shared" si="7"/>
        <v>500</v>
      </c>
      <c r="B500" s="19" t="s">
        <v>995</v>
      </c>
      <c r="D500" s="19" t="s">
        <v>996</v>
      </c>
      <c r="E500" s="19" t="s">
        <v>371</v>
      </c>
      <c r="F500" s="19" t="s">
        <v>963</v>
      </c>
      <c r="G500" s="19" t="s">
        <v>40</v>
      </c>
      <c r="H500" s="20">
        <v>2007</v>
      </c>
      <c r="I500" s="86">
        <v>120</v>
      </c>
      <c r="J500" s="53">
        <v>120</v>
      </c>
      <c r="K500" s="102"/>
      <c r="L500" s="53"/>
    </row>
    <row r="501" spans="1:12" ht="15" customHeight="1" x14ac:dyDescent="0.2">
      <c r="A501" s="16">
        <f t="shared" si="7"/>
        <v>501</v>
      </c>
      <c r="B501" s="19" t="s">
        <v>997</v>
      </c>
      <c r="C501" s="19" t="s">
        <v>3036</v>
      </c>
      <c r="D501" s="19" t="s">
        <v>998</v>
      </c>
      <c r="E501" s="19" t="s">
        <v>962</v>
      </c>
      <c r="F501" s="19" t="s">
        <v>963</v>
      </c>
      <c r="G501" s="19" t="s">
        <v>150</v>
      </c>
      <c r="H501" s="20">
        <v>2013</v>
      </c>
      <c r="I501" s="86">
        <v>132.84</v>
      </c>
      <c r="J501" s="53">
        <v>132.80000000000001</v>
      </c>
      <c r="K501" s="102"/>
      <c r="L501" s="53"/>
    </row>
    <row r="502" spans="1:12" ht="15" customHeight="1" x14ac:dyDescent="0.2">
      <c r="A502" s="16">
        <f t="shared" si="7"/>
        <v>502</v>
      </c>
      <c r="B502" s="19" t="s">
        <v>999</v>
      </c>
      <c r="C502" s="19" t="s">
        <v>3036</v>
      </c>
      <c r="D502" s="19" t="s">
        <v>1000</v>
      </c>
      <c r="E502" s="19" t="s">
        <v>962</v>
      </c>
      <c r="F502" s="19" t="s">
        <v>963</v>
      </c>
      <c r="G502" s="19" t="s">
        <v>150</v>
      </c>
      <c r="H502" s="20">
        <v>2013</v>
      </c>
      <c r="I502" s="86">
        <v>6.96</v>
      </c>
      <c r="J502" s="53">
        <v>6.9</v>
      </c>
      <c r="K502" s="102"/>
      <c r="L502" s="53"/>
    </row>
    <row r="503" spans="1:12" ht="15" customHeight="1" x14ac:dyDescent="0.2">
      <c r="A503" s="16">
        <f t="shared" si="7"/>
        <v>503</v>
      </c>
      <c r="B503" s="19" t="s">
        <v>1001</v>
      </c>
      <c r="D503" s="19" t="s">
        <v>1002</v>
      </c>
      <c r="E503" s="19" t="s">
        <v>962</v>
      </c>
      <c r="F503" s="19" t="s">
        <v>963</v>
      </c>
      <c r="G503" s="19" t="s">
        <v>150</v>
      </c>
      <c r="H503" s="20">
        <v>2020</v>
      </c>
      <c r="I503" s="86">
        <v>92.5</v>
      </c>
      <c r="J503" s="53">
        <v>6.9</v>
      </c>
      <c r="K503" s="102"/>
      <c r="L503" s="53"/>
    </row>
    <row r="504" spans="1:12" ht="15" customHeight="1" x14ac:dyDescent="0.2">
      <c r="A504" s="16">
        <f t="shared" si="7"/>
        <v>504</v>
      </c>
      <c r="B504" s="19" t="s">
        <v>1003</v>
      </c>
      <c r="D504" s="19" t="s">
        <v>1004</v>
      </c>
      <c r="E504" s="19" t="s">
        <v>962</v>
      </c>
      <c r="F504" s="19" t="s">
        <v>963</v>
      </c>
      <c r="G504" s="19" t="s">
        <v>150</v>
      </c>
      <c r="H504" s="20">
        <v>2020</v>
      </c>
      <c r="I504" s="86">
        <v>6.86</v>
      </c>
      <c r="J504" s="53">
        <v>92.5</v>
      </c>
      <c r="K504" s="102"/>
      <c r="L504" s="53"/>
    </row>
    <row r="505" spans="1:12" ht="15" customHeight="1" x14ac:dyDescent="0.2">
      <c r="A505" s="16">
        <f t="shared" si="7"/>
        <v>505</v>
      </c>
      <c r="B505" s="19" t="s">
        <v>1005</v>
      </c>
      <c r="D505" s="19" t="s">
        <v>1006</v>
      </c>
      <c r="E505" s="19" t="s">
        <v>962</v>
      </c>
      <c r="F505" s="19" t="s">
        <v>963</v>
      </c>
      <c r="G505" s="19" t="s">
        <v>150</v>
      </c>
      <c r="H505" s="20">
        <v>2020</v>
      </c>
      <c r="I505" s="86">
        <v>13.7</v>
      </c>
      <c r="J505" s="53">
        <v>13.4</v>
      </c>
      <c r="K505" s="102"/>
      <c r="L505" s="53"/>
    </row>
    <row r="506" spans="1:12" ht="15" customHeight="1" x14ac:dyDescent="0.2">
      <c r="A506" s="16">
        <f t="shared" si="7"/>
        <v>506</v>
      </c>
      <c r="B506" s="19" t="s">
        <v>1007</v>
      </c>
      <c r="D506" s="19" t="s">
        <v>1008</v>
      </c>
      <c r="E506" s="19" t="s">
        <v>962</v>
      </c>
      <c r="F506" s="19" t="s">
        <v>963</v>
      </c>
      <c r="G506" s="19" t="s">
        <v>150</v>
      </c>
      <c r="H506" s="20">
        <v>2020</v>
      </c>
      <c r="I506" s="86">
        <v>186.5</v>
      </c>
      <c r="J506" s="53">
        <v>182.4</v>
      </c>
      <c r="K506" s="102"/>
      <c r="L506" s="53"/>
    </row>
    <row r="507" spans="1:12" ht="15" customHeight="1" x14ac:dyDescent="0.2">
      <c r="A507" s="16">
        <f t="shared" si="7"/>
        <v>507</v>
      </c>
      <c r="B507" s="19" t="s">
        <v>1009</v>
      </c>
      <c r="D507" s="19" t="s">
        <v>1010</v>
      </c>
      <c r="E507" s="19" t="s">
        <v>1011</v>
      </c>
      <c r="F507" s="19" t="s">
        <v>963</v>
      </c>
      <c r="G507" s="19" t="s">
        <v>150</v>
      </c>
      <c r="H507" s="20">
        <v>2020</v>
      </c>
      <c r="I507" s="86">
        <v>162</v>
      </c>
      <c r="J507" s="53">
        <v>162</v>
      </c>
      <c r="K507" s="102"/>
      <c r="L507" s="53"/>
    </row>
    <row r="508" spans="1:12" ht="15" customHeight="1" x14ac:dyDescent="0.2">
      <c r="A508" s="16">
        <f t="shared" si="7"/>
        <v>508</v>
      </c>
      <c r="B508" s="19" t="s">
        <v>3109</v>
      </c>
      <c r="D508" s="19" t="s">
        <v>3110</v>
      </c>
      <c r="E508" s="19" t="s">
        <v>3111</v>
      </c>
      <c r="F508" s="19" t="s">
        <v>1012</v>
      </c>
      <c r="G508" s="19" t="s">
        <v>256</v>
      </c>
      <c r="H508" s="20">
        <v>2015</v>
      </c>
      <c r="I508" s="53">
        <v>149.85</v>
      </c>
      <c r="J508" s="53">
        <v>149.80000000000001</v>
      </c>
      <c r="K508" s="102"/>
      <c r="L508" s="53"/>
    </row>
    <row r="509" spans="1:12" ht="15" customHeight="1" x14ac:dyDescent="0.2">
      <c r="A509" s="16">
        <f t="shared" si="7"/>
        <v>509</v>
      </c>
      <c r="B509" s="19" t="s">
        <v>1013</v>
      </c>
      <c r="D509" s="19" t="s">
        <v>1014</v>
      </c>
      <c r="E509" s="19" t="s">
        <v>1015</v>
      </c>
      <c r="F509" s="19" t="s">
        <v>987</v>
      </c>
      <c r="G509" s="19" t="s">
        <v>46</v>
      </c>
      <c r="H509" s="20">
        <v>2017</v>
      </c>
      <c r="I509" s="86">
        <v>120</v>
      </c>
      <c r="J509" s="53">
        <v>120</v>
      </c>
      <c r="K509" s="102"/>
      <c r="L509" s="53"/>
    </row>
    <row r="510" spans="1:12" ht="15" customHeight="1" x14ac:dyDescent="0.2">
      <c r="A510" s="16">
        <f t="shared" si="7"/>
        <v>510</v>
      </c>
      <c r="B510" s="19" t="s">
        <v>1016</v>
      </c>
      <c r="D510" s="19" t="s">
        <v>1017</v>
      </c>
      <c r="E510" s="19" t="s">
        <v>1015</v>
      </c>
      <c r="F510" s="19" t="s">
        <v>987</v>
      </c>
      <c r="G510" s="19" t="s">
        <v>46</v>
      </c>
      <c r="H510" s="20">
        <v>2017</v>
      </c>
      <c r="I510" s="86">
        <v>108</v>
      </c>
      <c r="J510" s="53">
        <v>108</v>
      </c>
      <c r="K510" s="102"/>
      <c r="L510" s="53"/>
    </row>
    <row r="511" spans="1:12" ht="15" customHeight="1" x14ac:dyDescent="0.2">
      <c r="A511" s="16">
        <f t="shared" si="7"/>
        <v>511</v>
      </c>
      <c r="B511" s="19" t="s">
        <v>1018</v>
      </c>
      <c r="D511" s="19" t="s">
        <v>1019</v>
      </c>
      <c r="E511" s="19" t="s">
        <v>1020</v>
      </c>
      <c r="F511" s="19" t="s">
        <v>963</v>
      </c>
      <c r="G511" s="19" t="s">
        <v>40</v>
      </c>
      <c r="H511" s="20">
        <v>2017</v>
      </c>
      <c r="I511" s="86">
        <v>44.9</v>
      </c>
      <c r="J511" s="53">
        <v>44.9</v>
      </c>
      <c r="K511" s="102"/>
      <c r="L511" s="53"/>
    </row>
    <row r="512" spans="1:12" ht="15" customHeight="1" x14ac:dyDescent="0.2">
      <c r="A512" s="16">
        <f t="shared" si="7"/>
        <v>512</v>
      </c>
      <c r="B512" s="19" t="s">
        <v>1021</v>
      </c>
      <c r="D512" s="19" t="s">
        <v>1022</v>
      </c>
      <c r="E512" s="19" t="s">
        <v>1020</v>
      </c>
      <c r="F512" s="19" t="s">
        <v>963</v>
      </c>
      <c r="G512" s="19" t="s">
        <v>40</v>
      </c>
      <c r="H512" s="20">
        <v>2017</v>
      </c>
      <c r="I512" s="86">
        <v>55.7</v>
      </c>
      <c r="J512" s="53">
        <v>55.7</v>
      </c>
      <c r="K512" s="102"/>
      <c r="L512" s="53"/>
    </row>
    <row r="513" spans="1:12" ht="15" customHeight="1" x14ac:dyDescent="0.2">
      <c r="A513" s="16">
        <f t="shared" si="7"/>
        <v>513</v>
      </c>
      <c r="B513" s="19" t="s">
        <v>1023</v>
      </c>
      <c r="D513" s="19" t="s">
        <v>1024</v>
      </c>
      <c r="E513" s="19" t="s">
        <v>1025</v>
      </c>
      <c r="F513" s="19" t="s">
        <v>963</v>
      </c>
      <c r="G513" s="19" t="s">
        <v>150</v>
      </c>
      <c r="H513" s="20">
        <v>2006</v>
      </c>
      <c r="I513" s="86">
        <v>120.6</v>
      </c>
      <c r="J513" s="53">
        <v>120.6</v>
      </c>
      <c r="K513" s="102"/>
      <c r="L513" s="53"/>
    </row>
    <row r="514" spans="1:12" ht="15" customHeight="1" x14ac:dyDescent="0.2">
      <c r="A514" s="16">
        <f t="shared" si="7"/>
        <v>514</v>
      </c>
      <c r="B514" s="19" t="s">
        <v>1026</v>
      </c>
      <c r="D514" s="19" t="s">
        <v>1027</v>
      </c>
      <c r="E514" s="19" t="s">
        <v>1025</v>
      </c>
      <c r="F514" s="19" t="s">
        <v>963</v>
      </c>
      <c r="G514" s="19" t="s">
        <v>150</v>
      </c>
      <c r="H514" s="20">
        <v>2007</v>
      </c>
      <c r="I514" s="86">
        <v>115.5</v>
      </c>
      <c r="J514" s="53">
        <v>115.5</v>
      </c>
      <c r="K514" s="102"/>
      <c r="L514" s="53"/>
    </row>
    <row r="515" spans="1:12" ht="15" customHeight="1" x14ac:dyDescent="0.2">
      <c r="A515" s="16">
        <f t="shared" si="7"/>
        <v>515</v>
      </c>
      <c r="B515" s="19" t="s">
        <v>1028</v>
      </c>
      <c r="D515" s="19" t="s">
        <v>1029</v>
      </c>
      <c r="E515" s="19" t="s">
        <v>1025</v>
      </c>
      <c r="F515" s="19" t="s">
        <v>963</v>
      </c>
      <c r="G515" s="19" t="s">
        <v>150</v>
      </c>
      <c r="H515" s="20">
        <v>2007</v>
      </c>
      <c r="I515" s="86">
        <v>117</v>
      </c>
      <c r="J515" s="53">
        <v>117</v>
      </c>
      <c r="K515" s="102"/>
      <c r="L515" s="53"/>
    </row>
    <row r="516" spans="1:12" ht="15" customHeight="1" x14ac:dyDescent="0.2">
      <c r="A516" s="16">
        <f t="shared" si="7"/>
        <v>516</v>
      </c>
      <c r="B516" s="19" t="s">
        <v>1030</v>
      </c>
      <c r="D516" s="19" t="s">
        <v>1031</v>
      </c>
      <c r="E516" s="19" t="s">
        <v>1025</v>
      </c>
      <c r="F516" s="19" t="s">
        <v>963</v>
      </c>
      <c r="G516" s="19" t="s">
        <v>150</v>
      </c>
      <c r="H516" s="20">
        <v>2008</v>
      </c>
      <c r="I516" s="86">
        <v>170.2</v>
      </c>
      <c r="J516" s="53">
        <v>170.2</v>
      </c>
      <c r="K516" s="102"/>
      <c r="L516" s="53"/>
    </row>
    <row r="517" spans="1:12" ht="15" customHeight="1" x14ac:dyDescent="0.2">
      <c r="A517" s="16">
        <f t="shared" si="7"/>
        <v>517</v>
      </c>
      <c r="B517" s="19" t="s">
        <v>1032</v>
      </c>
      <c r="D517" s="19" t="s">
        <v>1033</v>
      </c>
      <c r="E517" s="19" t="s">
        <v>1034</v>
      </c>
      <c r="F517" s="19" t="s">
        <v>963</v>
      </c>
      <c r="G517" s="19" t="s">
        <v>150</v>
      </c>
      <c r="H517" s="20">
        <v>2009</v>
      </c>
      <c r="I517" s="86">
        <v>89</v>
      </c>
      <c r="J517" s="53">
        <v>88</v>
      </c>
      <c r="K517" s="102"/>
      <c r="L517" s="53"/>
    </row>
    <row r="518" spans="1:12" ht="15" customHeight="1" x14ac:dyDescent="0.2">
      <c r="A518" s="16">
        <f t="shared" si="7"/>
        <v>518</v>
      </c>
      <c r="B518" s="19" t="s">
        <v>1035</v>
      </c>
      <c r="D518" s="19" t="s">
        <v>1036</v>
      </c>
      <c r="E518" s="19" t="s">
        <v>1034</v>
      </c>
      <c r="F518" s="19" t="s">
        <v>963</v>
      </c>
      <c r="G518" s="19" t="s">
        <v>150</v>
      </c>
      <c r="H518" s="20">
        <v>2009</v>
      </c>
      <c r="I518" s="86">
        <v>91</v>
      </c>
      <c r="J518" s="53">
        <v>90</v>
      </c>
      <c r="K518" s="102"/>
      <c r="L518" s="53"/>
    </row>
    <row r="519" spans="1:12" ht="15" customHeight="1" x14ac:dyDescent="0.2">
      <c r="A519" s="16">
        <f t="shared" ref="A519:A582" si="8">A518+1</f>
        <v>519</v>
      </c>
      <c r="B519" s="19" t="s">
        <v>1037</v>
      </c>
      <c r="D519" s="19" t="s">
        <v>1038</v>
      </c>
      <c r="E519" s="19" t="s">
        <v>859</v>
      </c>
      <c r="F519" s="19" t="s">
        <v>963</v>
      </c>
      <c r="G519" s="19" t="s">
        <v>53</v>
      </c>
      <c r="H519" s="20">
        <v>2019</v>
      </c>
      <c r="I519" s="86">
        <v>115.2</v>
      </c>
      <c r="J519" s="53">
        <v>115.2</v>
      </c>
      <c r="K519" s="102"/>
      <c r="L519" s="53"/>
    </row>
    <row r="520" spans="1:12" ht="15" customHeight="1" x14ac:dyDescent="0.2">
      <c r="A520" s="16">
        <f t="shared" si="8"/>
        <v>520</v>
      </c>
      <c r="B520" s="19" t="s">
        <v>1039</v>
      </c>
      <c r="D520" s="19" t="s">
        <v>1040</v>
      </c>
      <c r="E520" s="19" t="s">
        <v>859</v>
      </c>
      <c r="F520" s="19" t="s">
        <v>963</v>
      </c>
      <c r="G520" s="19" t="s">
        <v>53</v>
      </c>
      <c r="H520" s="20">
        <v>2019</v>
      </c>
      <c r="I520" s="86">
        <v>122.4</v>
      </c>
      <c r="J520" s="53">
        <v>122.4</v>
      </c>
      <c r="K520" s="102"/>
      <c r="L520" s="53"/>
    </row>
    <row r="521" spans="1:12" ht="15" customHeight="1" x14ac:dyDescent="0.2">
      <c r="A521" s="16">
        <f t="shared" si="8"/>
        <v>521</v>
      </c>
      <c r="B521" s="19" t="s">
        <v>1553</v>
      </c>
      <c r="D521" s="19" t="s">
        <v>1554</v>
      </c>
      <c r="E521" s="19" t="s">
        <v>1555</v>
      </c>
      <c r="F521" s="19" t="s">
        <v>963</v>
      </c>
      <c r="G521" s="19" t="s">
        <v>150</v>
      </c>
      <c r="H521" s="20">
        <v>2022</v>
      </c>
      <c r="I521" s="86">
        <v>148.4</v>
      </c>
      <c r="J521" s="53">
        <v>148.4</v>
      </c>
      <c r="K521" s="102"/>
      <c r="L521" s="53"/>
    </row>
    <row r="522" spans="1:12" ht="15" customHeight="1" x14ac:dyDescent="0.2">
      <c r="A522" s="16">
        <f t="shared" si="8"/>
        <v>522</v>
      </c>
      <c r="B522" s="19" t="s">
        <v>1041</v>
      </c>
      <c r="D522" s="19" t="s">
        <v>1042</v>
      </c>
      <c r="E522" s="19" t="s">
        <v>1043</v>
      </c>
      <c r="F522" s="19" t="s">
        <v>963</v>
      </c>
      <c r="G522" s="19" t="s">
        <v>150</v>
      </c>
      <c r="H522" s="20">
        <v>2004</v>
      </c>
      <c r="I522" s="86">
        <v>123.1</v>
      </c>
      <c r="J522" s="53">
        <v>123.1</v>
      </c>
      <c r="K522" s="102"/>
      <c r="L522" s="53"/>
    </row>
    <row r="523" spans="1:12" ht="15" customHeight="1" x14ac:dyDescent="0.2">
      <c r="A523" s="16">
        <f t="shared" si="8"/>
        <v>523</v>
      </c>
      <c r="B523" s="19" t="s">
        <v>1044</v>
      </c>
      <c r="D523" s="19" t="s">
        <v>1045</v>
      </c>
      <c r="E523" s="19" t="s">
        <v>636</v>
      </c>
      <c r="F523" s="19" t="s">
        <v>987</v>
      </c>
      <c r="G523" s="19" t="s">
        <v>46</v>
      </c>
      <c r="H523" s="20">
        <v>2016</v>
      </c>
      <c r="I523" s="86">
        <v>165</v>
      </c>
      <c r="J523" s="53">
        <v>165</v>
      </c>
      <c r="K523" s="102"/>
      <c r="L523" s="53"/>
    </row>
    <row r="524" spans="1:12" ht="15" customHeight="1" x14ac:dyDescent="0.2">
      <c r="A524" s="16">
        <f t="shared" si="8"/>
        <v>524</v>
      </c>
      <c r="B524" s="19" t="s">
        <v>1046</v>
      </c>
      <c r="D524" s="19" t="s">
        <v>1047</v>
      </c>
      <c r="E524" s="19" t="s">
        <v>1048</v>
      </c>
      <c r="F524" s="19" t="s">
        <v>963</v>
      </c>
      <c r="G524" s="19" t="s">
        <v>150</v>
      </c>
      <c r="H524" s="20">
        <v>2007</v>
      </c>
      <c r="I524" s="86">
        <v>134.41999999999999</v>
      </c>
      <c r="J524" s="53">
        <v>130.5</v>
      </c>
      <c r="K524" s="102"/>
      <c r="L524" s="53"/>
    </row>
    <row r="525" spans="1:12" ht="15" customHeight="1" x14ac:dyDescent="0.2">
      <c r="A525" s="16">
        <f t="shared" si="8"/>
        <v>525</v>
      </c>
      <c r="B525" s="19" t="s">
        <v>1049</v>
      </c>
      <c r="D525" s="19" t="s">
        <v>1050</v>
      </c>
      <c r="E525" s="19" t="s">
        <v>1048</v>
      </c>
      <c r="F525" s="19" t="s">
        <v>963</v>
      </c>
      <c r="G525" s="19" t="s">
        <v>150</v>
      </c>
      <c r="H525" s="20">
        <v>2007</v>
      </c>
      <c r="I525" s="86">
        <v>123.6</v>
      </c>
      <c r="J525" s="53">
        <v>120</v>
      </c>
      <c r="K525" s="102"/>
      <c r="L525" s="53"/>
    </row>
    <row r="526" spans="1:12" ht="15" customHeight="1" x14ac:dyDescent="0.2">
      <c r="A526" s="16">
        <f t="shared" si="8"/>
        <v>526</v>
      </c>
      <c r="B526" s="19" t="s">
        <v>1051</v>
      </c>
      <c r="D526" s="19" t="s">
        <v>1052</v>
      </c>
      <c r="E526" s="19" t="s">
        <v>1053</v>
      </c>
      <c r="F526" s="19" t="s">
        <v>1012</v>
      </c>
      <c r="G526" s="19" t="s">
        <v>256</v>
      </c>
      <c r="H526" s="20">
        <v>2019</v>
      </c>
      <c r="I526" s="86">
        <v>210.1</v>
      </c>
      <c r="J526" s="53">
        <v>210.1</v>
      </c>
      <c r="K526" s="102"/>
      <c r="L526" s="53"/>
    </row>
    <row r="527" spans="1:12" ht="15" customHeight="1" x14ac:dyDescent="0.2">
      <c r="A527" s="16">
        <f t="shared" si="8"/>
        <v>527</v>
      </c>
      <c r="B527" s="19" t="s">
        <v>1054</v>
      </c>
      <c r="C527" s="19" t="s">
        <v>3037</v>
      </c>
      <c r="D527" s="19" t="s">
        <v>1055</v>
      </c>
      <c r="E527" s="19" t="s">
        <v>1056</v>
      </c>
      <c r="F527" s="19" t="s">
        <v>963</v>
      </c>
      <c r="G527" s="19" t="s">
        <v>150</v>
      </c>
      <c r="H527" s="20">
        <v>2007</v>
      </c>
      <c r="I527" s="86">
        <v>231.7</v>
      </c>
      <c r="J527" s="53">
        <v>231.7</v>
      </c>
      <c r="K527" s="102"/>
      <c r="L527" s="53"/>
    </row>
    <row r="528" spans="1:12" ht="15" customHeight="1" x14ac:dyDescent="0.2">
      <c r="A528" s="16">
        <f t="shared" si="8"/>
        <v>528</v>
      </c>
      <c r="B528" s="19" t="s">
        <v>1057</v>
      </c>
      <c r="C528" s="19" t="s">
        <v>3037</v>
      </c>
      <c r="D528" s="19" t="s">
        <v>1058</v>
      </c>
      <c r="E528" s="19" t="s">
        <v>1056</v>
      </c>
      <c r="F528" s="19" t="s">
        <v>963</v>
      </c>
      <c r="G528" s="19" t="s">
        <v>150</v>
      </c>
      <c r="H528" s="20">
        <v>2007</v>
      </c>
      <c r="I528" s="86">
        <v>149.5</v>
      </c>
      <c r="J528" s="53">
        <v>149.5</v>
      </c>
      <c r="K528" s="102"/>
      <c r="L528" s="53"/>
    </row>
    <row r="529" spans="1:12" ht="15" customHeight="1" x14ac:dyDescent="0.2">
      <c r="A529" s="16">
        <f t="shared" si="8"/>
        <v>529</v>
      </c>
      <c r="B529" s="19" t="s">
        <v>1059</v>
      </c>
      <c r="C529" s="19" t="s">
        <v>3037</v>
      </c>
      <c r="D529" s="19" t="s">
        <v>1060</v>
      </c>
      <c r="E529" s="19" t="s">
        <v>1056</v>
      </c>
      <c r="F529" s="19" t="s">
        <v>963</v>
      </c>
      <c r="G529" s="19" t="s">
        <v>150</v>
      </c>
      <c r="H529" s="20">
        <v>2008</v>
      </c>
      <c r="I529" s="86">
        <v>200.9</v>
      </c>
      <c r="J529" s="53">
        <v>200.9</v>
      </c>
      <c r="K529" s="102"/>
      <c r="L529" s="53"/>
    </row>
    <row r="530" spans="1:12" ht="15" customHeight="1" x14ac:dyDescent="0.2">
      <c r="A530" s="16">
        <f t="shared" si="8"/>
        <v>530</v>
      </c>
      <c r="B530" s="19" t="s">
        <v>1061</v>
      </c>
      <c r="C530" s="19" t="s">
        <v>3038</v>
      </c>
      <c r="D530" s="19" t="s">
        <v>1062</v>
      </c>
      <c r="E530" s="19" t="s">
        <v>1056</v>
      </c>
      <c r="F530" s="19" t="s">
        <v>963</v>
      </c>
      <c r="G530" s="19" t="s">
        <v>150</v>
      </c>
      <c r="H530" s="20">
        <v>2008</v>
      </c>
      <c r="I530" s="86">
        <v>121.5</v>
      </c>
      <c r="J530" s="53">
        <v>121.5</v>
      </c>
      <c r="K530" s="102"/>
      <c r="L530" s="53"/>
    </row>
    <row r="531" spans="1:12" ht="15" customHeight="1" x14ac:dyDescent="0.2">
      <c r="A531" s="16">
        <f t="shared" si="8"/>
        <v>531</v>
      </c>
      <c r="B531" s="19" t="s">
        <v>1063</v>
      </c>
      <c r="D531" s="19" t="s">
        <v>1064</v>
      </c>
      <c r="E531" s="19" t="s">
        <v>407</v>
      </c>
      <c r="F531" s="19" t="s">
        <v>963</v>
      </c>
      <c r="G531" s="19" t="s">
        <v>53</v>
      </c>
      <c r="H531" s="20">
        <v>2010</v>
      </c>
      <c r="I531" s="86">
        <v>75</v>
      </c>
      <c r="J531" s="53">
        <v>75</v>
      </c>
      <c r="K531" s="102"/>
      <c r="L531" s="53"/>
    </row>
    <row r="532" spans="1:12" ht="15" customHeight="1" x14ac:dyDescent="0.2">
      <c r="A532" s="16">
        <f t="shared" si="8"/>
        <v>532</v>
      </c>
      <c r="B532" s="19" t="s">
        <v>1065</v>
      </c>
      <c r="D532" s="19" t="s">
        <v>1066</v>
      </c>
      <c r="E532" s="19" t="s">
        <v>407</v>
      </c>
      <c r="F532" s="19" t="s">
        <v>963</v>
      </c>
      <c r="G532" s="19" t="s">
        <v>53</v>
      </c>
      <c r="H532" s="20">
        <v>2010</v>
      </c>
      <c r="I532" s="86">
        <v>75</v>
      </c>
      <c r="J532" s="53">
        <v>75</v>
      </c>
      <c r="K532" s="102"/>
      <c r="L532" s="53"/>
    </row>
    <row r="533" spans="1:12" ht="15" customHeight="1" x14ac:dyDescent="0.2">
      <c r="A533" s="16">
        <f t="shared" si="8"/>
        <v>533</v>
      </c>
      <c r="B533" s="19" t="s">
        <v>1067</v>
      </c>
      <c r="D533" s="19" t="s">
        <v>1068</v>
      </c>
      <c r="E533" s="19" t="s">
        <v>636</v>
      </c>
      <c r="F533" s="19" t="s">
        <v>987</v>
      </c>
      <c r="G533" s="19" t="s">
        <v>46</v>
      </c>
      <c r="H533" s="20">
        <v>2021</v>
      </c>
      <c r="I533" s="86">
        <v>173.25</v>
      </c>
      <c r="J533" s="53">
        <v>173.3</v>
      </c>
      <c r="K533" s="102"/>
      <c r="L533" s="53"/>
    </row>
    <row r="534" spans="1:12" ht="15" customHeight="1" x14ac:dyDescent="0.2">
      <c r="A534" s="16">
        <f t="shared" si="8"/>
        <v>534</v>
      </c>
      <c r="B534" s="19" t="s">
        <v>1069</v>
      </c>
      <c r="D534" s="19" t="s">
        <v>1070</v>
      </c>
      <c r="E534" s="19" t="s">
        <v>1071</v>
      </c>
      <c r="F534" s="19" t="s">
        <v>963</v>
      </c>
      <c r="G534" s="19" t="s">
        <v>150</v>
      </c>
      <c r="H534" s="20">
        <v>2008</v>
      </c>
      <c r="I534" s="86">
        <v>126.5</v>
      </c>
      <c r="J534" s="53">
        <v>126.5</v>
      </c>
      <c r="K534" s="102"/>
      <c r="L534" s="53"/>
    </row>
    <row r="535" spans="1:12" ht="15" customHeight="1" x14ac:dyDescent="0.2">
      <c r="A535" s="16">
        <f t="shared" si="8"/>
        <v>535</v>
      </c>
      <c r="B535" s="19" t="s">
        <v>1072</v>
      </c>
      <c r="D535" s="19" t="s">
        <v>1073</v>
      </c>
      <c r="E535" s="19" t="s">
        <v>115</v>
      </c>
      <c r="F535" s="19" t="s">
        <v>987</v>
      </c>
      <c r="G535" s="19" t="s">
        <v>46</v>
      </c>
      <c r="H535" s="20">
        <v>2017</v>
      </c>
      <c r="I535" s="86">
        <v>150.6</v>
      </c>
      <c r="J535" s="53">
        <v>150.6</v>
      </c>
      <c r="K535" s="102"/>
      <c r="L535" s="53"/>
    </row>
    <row r="536" spans="1:12" ht="15" customHeight="1" x14ac:dyDescent="0.2">
      <c r="A536" s="16">
        <f t="shared" si="8"/>
        <v>536</v>
      </c>
      <c r="B536" s="19" t="s">
        <v>1074</v>
      </c>
      <c r="D536" s="19" t="s">
        <v>1075</v>
      </c>
      <c r="E536" s="19" t="s">
        <v>115</v>
      </c>
      <c r="F536" s="19" t="s">
        <v>987</v>
      </c>
      <c r="G536" s="19" t="s">
        <v>46</v>
      </c>
      <c r="H536" s="20">
        <v>2017</v>
      </c>
      <c r="I536" s="86">
        <v>98.4</v>
      </c>
      <c r="J536" s="53">
        <v>98.4</v>
      </c>
      <c r="K536" s="102"/>
      <c r="L536" s="53"/>
    </row>
    <row r="537" spans="1:12" ht="15" customHeight="1" x14ac:dyDescent="0.2">
      <c r="A537" s="16">
        <f t="shared" si="8"/>
        <v>537</v>
      </c>
      <c r="B537" s="19" t="s">
        <v>1076</v>
      </c>
      <c r="D537" s="19" t="s">
        <v>1077</v>
      </c>
      <c r="E537" s="19" t="s">
        <v>1078</v>
      </c>
      <c r="F537" s="19" t="s">
        <v>1012</v>
      </c>
      <c r="G537" s="19" t="s">
        <v>256</v>
      </c>
      <c r="H537" s="20">
        <v>2017</v>
      </c>
      <c r="I537" s="86">
        <v>50.4</v>
      </c>
      <c r="J537" s="53">
        <v>50.4</v>
      </c>
      <c r="K537" s="102"/>
      <c r="L537" s="53"/>
    </row>
    <row r="538" spans="1:12" ht="15" customHeight="1" x14ac:dyDescent="0.2">
      <c r="A538" s="16">
        <f t="shared" si="8"/>
        <v>538</v>
      </c>
      <c r="B538" s="19" t="s">
        <v>1079</v>
      </c>
      <c r="D538" s="19" t="s">
        <v>1080</v>
      </c>
      <c r="E538" s="19" t="s">
        <v>1081</v>
      </c>
      <c r="F538" s="19" t="s">
        <v>987</v>
      </c>
      <c r="G538" s="19" t="s">
        <v>46</v>
      </c>
      <c r="H538" s="20">
        <v>2022</v>
      </c>
      <c r="I538" s="86">
        <v>220</v>
      </c>
      <c r="J538" s="53">
        <v>220</v>
      </c>
      <c r="K538" s="102"/>
      <c r="L538" s="53"/>
    </row>
    <row r="539" spans="1:12" ht="15" customHeight="1" x14ac:dyDescent="0.2">
      <c r="A539" s="16">
        <f t="shared" si="8"/>
        <v>539</v>
      </c>
      <c r="B539" s="19" t="s">
        <v>1082</v>
      </c>
      <c r="D539" s="19" t="s">
        <v>1083</v>
      </c>
      <c r="E539" s="19" t="s">
        <v>1048</v>
      </c>
      <c r="F539" s="19" t="s">
        <v>963</v>
      </c>
      <c r="G539" s="19" t="s">
        <v>150</v>
      </c>
      <c r="H539" s="20">
        <v>2017</v>
      </c>
      <c r="I539" s="86">
        <v>126.5</v>
      </c>
      <c r="J539" s="53">
        <v>126.5</v>
      </c>
      <c r="K539" s="102"/>
      <c r="L539" s="53"/>
    </row>
    <row r="540" spans="1:12" ht="15" customHeight="1" x14ac:dyDescent="0.2">
      <c r="A540" s="16">
        <f t="shared" si="8"/>
        <v>540</v>
      </c>
      <c r="B540" s="19" t="s">
        <v>1084</v>
      </c>
      <c r="D540" s="19" t="s">
        <v>1085</v>
      </c>
      <c r="E540" s="19" t="s">
        <v>1048</v>
      </c>
      <c r="F540" s="19" t="s">
        <v>963</v>
      </c>
      <c r="G540" s="19" t="s">
        <v>150</v>
      </c>
      <c r="H540" s="20">
        <v>2017</v>
      </c>
      <c r="I540" s="86">
        <v>126.5</v>
      </c>
      <c r="J540" s="53">
        <v>126.5</v>
      </c>
      <c r="K540" s="102"/>
      <c r="L540" s="53"/>
    </row>
    <row r="541" spans="1:12" ht="15" customHeight="1" x14ac:dyDescent="0.2">
      <c r="A541" s="16">
        <f t="shared" si="8"/>
        <v>541</v>
      </c>
      <c r="B541" s="19" t="s">
        <v>3112</v>
      </c>
      <c r="C541" s="19" t="s">
        <v>3113</v>
      </c>
      <c r="D541" s="19" t="s">
        <v>3114</v>
      </c>
      <c r="E541" s="19" t="s">
        <v>1086</v>
      </c>
      <c r="F541" s="19" t="s">
        <v>963</v>
      </c>
      <c r="G541" s="19" t="s">
        <v>150</v>
      </c>
      <c r="H541" s="20">
        <v>2022</v>
      </c>
      <c r="I541" s="53">
        <v>65.790000000000006</v>
      </c>
      <c r="J541" s="53">
        <v>53.1</v>
      </c>
      <c r="K541" s="102"/>
      <c r="L541" s="53"/>
    </row>
    <row r="542" spans="1:12" ht="15" customHeight="1" x14ac:dyDescent="0.2">
      <c r="A542" s="16">
        <f t="shared" si="8"/>
        <v>542</v>
      </c>
      <c r="B542" s="19" t="s">
        <v>3115</v>
      </c>
      <c r="C542" s="19" t="s">
        <v>3113</v>
      </c>
      <c r="D542" s="19" t="s">
        <v>3116</v>
      </c>
      <c r="E542" s="19" t="s">
        <v>1086</v>
      </c>
      <c r="F542" s="19" t="s">
        <v>963</v>
      </c>
      <c r="G542" s="19" t="s">
        <v>150</v>
      </c>
      <c r="H542" s="20">
        <v>2022</v>
      </c>
      <c r="I542" s="53">
        <v>65.790000000000006</v>
      </c>
      <c r="J542" s="53">
        <v>50.4</v>
      </c>
      <c r="K542" s="102"/>
      <c r="L542" s="53"/>
    </row>
    <row r="543" spans="1:12" ht="15" customHeight="1" x14ac:dyDescent="0.2">
      <c r="A543" s="16">
        <f t="shared" si="8"/>
        <v>543</v>
      </c>
      <c r="B543" s="19" t="s">
        <v>3117</v>
      </c>
      <c r="C543" s="19" t="s">
        <v>3113</v>
      </c>
      <c r="D543" s="19" t="s">
        <v>3118</v>
      </c>
      <c r="E543" s="19" t="s">
        <v>1086</v>
      </c>
      <c r="F543" s="19" t="s">
        <v>963</v>
      </c>
      <c r="G543" s="19" t="s">
        <v>150</v>
      </c>
      <c r="H543" s="20">
        <v>2022</v>
      </c>
      <c r="I543" s="53">
        <v>23.93</v>
      </c>
      <c r="J543" s="53">
        <v>18.7</v>
      </c>
      <c r="K543" s="102"/>
      <c r="L543" s="53"/>
    </row>
    <row r="544" spans="1:12" ht="15" customHeight="1" x14ac:dyDescent="0.2">
      <c r="A544" s="16">
        <f t="shared" si="8"/>
        <v>544</v>
      </c>
      <c r="B544" s="19" t="s">
        <v>3119</v>
      </c>
      <c r="C544" s="19" t="s">
        <v>3113</v>
      </c>
      <c r="D544" s="19" t="s">
        <v>3120</v>
      </c>
      <c r="E544" s="19" t="s">
        <v>1086</v>
      </c>
      <c r="F544" s="19" t="s">
        <v>963</v>
      </c>
      <c r="G544" s="19" t="s">
        <v>150</v>
      </c>
      <c r="H544" s="20">
        <v>2022</v>
      </c>
      <c r="I544" s="53">
        <v>14.74</v>
      </c>
      <c r="J544" s="53">
        <v>8</v>
      </c>
      <c r="K544" s="102"/>
      <c r="L544" s="53"/>
    </row>
    <row r="545" spans="1:12" ht="15" customHeight="1" x14ac:dyDescent="0.2">
      <c r="A545" s="16">
        <f t="shared" si="8"/>
        <v>545</v>
      </c>
      <c r="B545" s="19" t="s">
        <v>1087</v>
      </c>
      <c r="D545" s="19" t="s">
        <v>1088</v>
      </c>
      <c r="E545" s="19" t="s">
        <v>1089</v>
      </c>
      <c r="F545" s="19" t="s">
        <v>1012</v>
      </c>
      <c r="G545" s="19" t="s">
        <v>256</v>
      </c>
      <c r="H545" s="20">
        <v>2016</v>
      </c>
      <c r="I545" s="86">
        <v>100.24</v>
      </c>
      <c r="J545" s="53">
        <v>100.2</v>
      </c>
      <c r="K545" s="102"/>
      <c r="L545" s="53"/>
    </row>
    <row r="546" spans="1:12" ht="15" customHeight="1" x14ac:dyDescent="0.2">
      <c r="A546" s="16">
        <f t="shared" si="8"/>
        <v>546</v>
      </c>
      <c r="B546" s="19" t="s">
        <v>1090</v>
      </c>
      <c r="D546" s="19" t="s">
        <v>1091</v>
      </c>
      <c r="E546" s="19" t="s">
        <v>1089</v>
      </c>
      <c r="F546" s="19" t="s">
        <v>1012</v>
      </c>
      <c r="G546" s="19" t="s">
        <v>256</v>
      </c>
      <c r="H546" s="20">
        <v>2016</v>
      </c>
      <c r="I546" s="86">
        <v>100.24</v>
      </c>
      <c r="J546" s="53">
        <v>100.2</v>
      </c>
      <c r="K546" s="102"/>
      <c r="L546" s="53"/>
    </row>
    <row r="547" spans="1:12" ht="15" customHeight="1" x14ac:dyDescent="0.2">
      <c r="A547" s="16">
        <f t="shared" si="8"/>
        <v>547</v>
      </c>
      <c r="B547" s="19" t="s">
        <v>1092</v>
      </c>
      <c r="D547" s="19" t="s">
        <v>1093</v>
      </c>
      <c r="E547" s="19" t="s">
        <v>1015</v>
      </c>
      <c r="F547" s="19" t="s">
        <v>987</v>
      </c>
      <c r="G547" s="19" t="s">
        <v>46</v>
      </c>
      <c r="H547" s="20">
        <v>2021</v>
      </c>
      <c r="I547" s="86">
        <v>101.2</v>
      </c>
      <c r="J547" s="53">
        <v>98</v>
      </c>
      <c r="K547" s="102"/>
      <c r="L547" s="53"/>
    </row>
    <row r="548" spans="1:12" ht="15" customHeight="1" x14ac:dyDescent="0.2">
      <c r="A548" s="16">
        <f t="shared" si="8"/>
        <v>548</v>
      </c>
      <c r="B548" s="19" t="s">
        <v>1094</v>
      </c>
      <c r="D548" s="19" t="s">
        <v>1095</v>
      </c>
      <c r="E548" s="19" t="s">
        <v>1015</v>
      </c>
      <c r="F548" s="19" t="s">
        <v>987</v>
      </c>
      <c r="G548" s="19" t="s">
        <v>46</v>
      </c>
      <c r="H548" s="20">
        <v>2021</v>
      </c>
      <c r="I548" s="86">
        <v>99</v>
      </c>
      <c r="J548" s="53">
        <v>96</v>
      </c>
      <c r="K548" s="102"/>
      <c r="L548" s="53"/>
    </row>
    <row r="549" spans="1:12" ht="15" customHeight="1" x14ac:dyDescent="0.2">
      <c r="A549" s="16">
        <f t="shared" si="8"/>
        <v>549</v>
      </c>
      <c r="B549" s="19" t="s">
        <v>1096</v>
      </c>
      <c r="D549" s="19" t="s">
        <v>1097</v>
      </c>
      <c r="E549" s="19" t="s">
        <v>149</v>
      </c>
      <c r="F549" s="19" t="s">
        <v>963</v>
      </c>
      <c r="G549" s="19" t="s">
        <v>150</v>
      </c>
      <c r="H549" s="20">
        <v>2008</v>
      </c>
      <c r="I549" s="86">
        <v>121.9</v>
      </c>
      <c r="J549" s="53">
        <v>121.9</v>
      </c>
      <c r="K549" s="102"/>
      <c r="L549" s="53"/>
    </row>
    <row r="550" spans="1:12" ht="15" customHeight="1" x14ac:dyDescent="0.2">
      <c r="A550" s="16">
        <f t="shared" si="8"/>
        <v>550</v>
      </c>
      <c r="B550" s="19" t="s">
        <v>1098</v>
      </c>
      <c r="D550" s="19" t="s">
        <v>1099</v>
      </c>
      <c r="E550" s="19" t="s">
        <v>962</v>
      </c>
      <c r="F550" s="19" t="s">
        <v>963</v>
      </c>
      <c r="G550" s="19" t="s">
        <v>150</v>
      </c>
      <c r="H550" s="20">
        <v>2017</v>
      </c>
      <c r="I550" s="86">
        <v>101.31</v>
      </c>
      <c r="J550" s="53">
        <v>98.9</v>
      </c>
      <c r="K550" s="102"/>
      <c r="L550" s="53"/>
    </row>
    <row r="551" spans="1:12" ht="15" customHeight="1" x14ac:dyDescent="0.2">
      <c r="A551" s="16">
        <f t="shared" si="8"/>
        <v>551</v>
      </c>
      <c r="B551" s="19" t="s">
        <v>1100</v>
      </c>
      <c r="D551" s="19" t="s">
        <v>1101</v>
      </c>
      <c r="E551" s="19" t="s">
        <v>962</v>
      </c>
      <c r="F551" s="19" t="s">
        <v>963</v>
      </c>
      <c r="G551" s="19" t="s">
        <v>150</v>
      </c>
      <c r="H551" s="20">
        <v>2017</v>
      </c>
      <c r="I551" s="86">
        <v>134.29</v>
      </c>
      <c r="J551" s="53">
        <v>131.1</v>
      </c>
      <c r="K551" s="102"/>
      <c r="L551" s="53"/>
    </row>
    <row r="552" spans="1:12" ht="15" customHeight="1" x14ac:dyDescent="0.2">
      <c r="A552" s="16">
        <f t="shared" si="8"/>
        <v>552</v>
      </c>
      <c r="B552" s="19" t="s">
        <v>1570</v>
      </c>
      <c r="D552" s="19" t="s">
        <v>1571</v>
      </c>
      <c r="E552" s="19" t="s">
        <v>1015</v>
      </c>
      <c r="F552" s="19" t="s">
        <v>987</v>
      </c>
      <c r="G552" s="19" t="s">
        <v>46</v>
      </c>
      <c r="H552" s="20">
        <v>2022</v>
      </c>
      <c r="I552" s="86">
        <v>171.6</v>
      </c>
      <c r="J552" s="53">
        <v>171.6</v>
      </c>
      <c r="K552" s="102"/>
      <c r="L552" s="53"/>
    </row>
    <row r="553" spans="1:12" ht="15" customHeight="1" x14ac:dyDescent="0.2">
      <c r="A553" s="16">
        <f t="shared" si="8"/>
        <v>553</v>
      </c>
      <c r="B553" s="19" t="s">
        <v>1572</v>
      </c>
      <c r="D553" s="19" t="s">
        <v>1573</v>
      </c>
      <c r="E553" s="19" t="s">
        <v>1015</v>
      </c>
      <c r="F553" s="19" t="s">
        <v>987</v>
      </c>
      <c r="G553" s="19" t="s">
        <v>46</v>
      </c>
      <c r="H553" s="20">
        <v>2022</v>
      </c>
      <c r="I553" s="86">
        <v>28.6</v>
      </c>
      <c r="J553" s="53">
        <v>28.6</v>
      </c>
      <c r="K553" s="102"/>
      <c r="L553" s="53"/>
    </row>
    <row r="554" spans="1:12" ht="15" customHeight="1" x14ac:dyDescent="0.2">
      <c r="A554" s="16">
        <f t="shared" si="8"/>
        <v>554</v>
      </c>
      <c r="B554" s="19" t="s">
        <v>1102</v>
      </c>
      <c r="D554" s="19" t="s">
        <v>1103</v>
      </c>
      <c r="E554" s="19" t="s">
        <v>636</v>
      </c>
      <c r="F554" s="19" t="s">
        <v>987</v>
      </c>
      <c r="G554" s="19" t="s">
        <v>46</v>
      </c>
      <c r="H554" s="20">
        <v>2021</v>
      </c>
      <c r="I554" s="86">
        <v>25.2</v>
      </c>
      <c r="J554" s="53">
        <v>25.2</v>
      </c>
      <c r="K554" s="102"/>
      <c r="L554" s="53"/>
    </row>
    <row r="555" spans="1:12" ht="15" customHeight="1" x14ac:dyDescent="0.2">
      <c r="A555" s="16">
        <f t="shared" si="8"/>
        <v>555</v>
      </c>
      <c r="B555" s="19" t="s">
        <v>3121</v>
      </c>
      <c r="D555" s="19" t="s">
        <v>3122</v>
      </c>
      <c r="E555" s="19" t="s">
        <v>2348</v>
      </c>
      <c r="F555" s="19" t="s">
        <v>1012</v>
      </c>
      <c r="G555" s="19" t="s">
        <v>256</v>
      </c>
      <c r="H555" s="20">
        <v>2017</v>
      </c>
      <c r="I555" s="53">
        <v>163.19999999999999</v>
      </c>
      <c r="J555" s="53">
        <v>163.19999999999999</v>
      </c>
      <c r="K555" s="102"/>
      <c r="L555" s="53"/>
    </row>
    <row r="556" spans="1:12" ht="15" customHeight="1" x14ac:dyDescent="0.2">
      <c r="A556" s="16">
        <f t="shared" si="8"/>
        <v>556</v>
      </c>
      <c r="B556" s="19" t="s">
        <v>1104</v>
      </c>
      <c r="D556" s="19" t="s">
        <v>1105</v>
      </c>
      <c r="E556" s="19" t="s">
        <v>1106</v>
      </c>
      <c r="F556" s="19" t="s">
        <v>963</v>
      </c>
      <c r="G556" s="19" t="s">
        <v>40</v>
      </c>
      <c r="H556" s="20">
        <v>2018</v>
      </c>
      <c r="I556" s="86">
        <v>200</v>
      </c>
      <c r="J556" s="53">
        <v>200</v>
      </c>
      <c r="K556" s="102"/>
      <c r="L556" s="53"/>
    </row>
    <row r="557" spans="1:12" ht="15" customHeight="1" x14ac:dyDescent="0.2">
      <c r="A557" s="16">
        <f t="shared" si="8"/>
        <v>557</v>
      </c>
      <c r="B557" s="19" t="s">
        <v>1107</v>
      </c>
      <c r="D557" s="19" t="s">
        <v>1108</v>
      </c>
      <c r="E557" s="19" t="s">
        <v>1048</v>
      </c>
      <c r="F557" s="19" t="s">
        <v>963</v>
      </c>
      <c r="G557" s="19" t="s">
        <v>150</v>
      </c>
      <c r="H557" s="20">
        <v>2017</v>
      </c>
      <c r="I557" s="86">
        <v>79.8</v>
      </c>
      <c r="J557" s="53">
        <v>79.8</v>
      </c>
      <c r="K557" s="102"/>
      <c r="L557" s="53"/>
    </row>
    <row r="558" spans="1:12" ht="15" customHeight="1" x14ac:dyDescent="0.2">
      <c r="A558" s="16">
        <f t="shared" si="8"/>
        <v>558</v>
      </c>
      <c r="B558" s="19" t="s">
        <v>1109</v>
      </c>
      <c r="D558" s="19" t="s">
        <v>1110</v>
      </c>
      <c r="E558" s="19" t="s">
        <v>1048</v>
      </c>
      <c r="F558" s="19" t="s">
        <v>963</v>
      </c>
      <c r="G558" s="19" t="s">
        <v>150</v>
      </c>
      <c r="H558" s="20">
        <v>2017</v>
      </c>
      <c r="I558" s="86">
        <v>75.599999999999994</v>
      </c>
      <c r="J558" s="53">
        <v>75.599999999999994</v>
      </c>
      <c r="K558" s="102"/>
      <c r="L558" s="53"/>
    </row>
    <row r="559" spans="1:12" ht="15" customHeight="1" x14ac:dyDescent="0.2">
      <c r="A559" s="16">
        <f t="shared" si="8"/>
        <v>559</v>
      </c>
      <c r="B559" s="19" t="s">
        <v>1111</v>
      </c>
      <c r="D559" s="19" t="s">
        <v>1112</v>
      </c>
      <c r="E559" s="19" t="s">
        <v>1113</v>
      </c>
      <c r="F559" s="19" t="s">
        <v>963</v>
      </c>
      <c r="G559" s="19" t="s">
        <v>150</v>
      </c>
      <c r="H559" s="20">
        <v>2019</v>
      </c>
      <c r="I559" s="86">
        <v>186.48</v>
      </c>
      <c r="J559" s="53">
        <v>186.5</v>
      </c>
      <c r="K559" s="102"/>
      <c r="L559" s="53"/>
    </row>
    <row r="560" spans="1:12" ht="15" customHeight="1" x14ac:dyDescent="0.2">
      <c r="A560" s="16">
        <f t="shared" si="8"/>
        <v>560</v>
      </c>
      <c r="B560" s="19" t="s">
        <v>1114</v>
      </c>
      <c r="D560" s="19" t="s">
        <v>1115</v>
      </c>
      <c r="E560" s="19" t="s">
        <v>1113</v>
      </c>
      <c r="F560" s="19" t="s">
        <v>963</v>
      </c>
      <c r="G560" s="19" t="s">
        <v>150</v>
      </c>
      <c r="H560" s="20">
        <v>2019</v>
      </c>
      <c r="I560" s="86">
        <v>163.80000000000001</v>
      </c>
      <c r="J560" s="53">
        <v>163.80000000000001</v>
      </c>
      <c r="K560" s="102"/>
      <c r="L560" s="53"/>
    </row>
    <row r="561" spans="1:12" ht="15" customHeight="1" x14ac:dyDescent="0.2">
      <c r="A561" s="16">
        <f t="shared" si="8"/>
        <v>561</v>
      </c>
      <c r="B561" s="19" t="s">
        <v>1116</v>
      </c>
      <c r="D561" s="19" t="s">
        <v>1117</v>
      </c>
      <c r="E561" s="19" t="s">
        <v>1118</v>
      </c>
      <c r="F561" s="19" t="s">
        <v>963</v>
      </c>
      <c r="G561" s="19" t="s">
        <v>150</v>
      </c>
      <c r="H561" s="20">
        <v>2007</v>
      </c>
      <c r="I561" s="86">
        <v>124.2</v>
      </c>
      <c r="J561" s="53">
        <v>124.2</v>
      </c>
      <c r="K561" s="102"/>
      <c r="L561" s="53"/>
    </row>
    <row r="562" spans="1:12" ht="15" customHeight="1" x14ac:dyDescent="0.2">
      <c r="A562" s="16">
        <f t="shared" si="8"/>
        <v>562</v>
      </c>
      <c r="B562" s="19" t="s">
        <v>1119</v>
      </c>
      <c r="D562" s="19" t="s">
        <v>1120</v>
      </c>
      <c r="E562" s="19" t="s">
        <v>1056</v>
      </c>
      <c r="F562" s="19" t="s">
        <v>963</v>
      </c>
      <c r="G562" s="19" t="s">
        <v>150</v>
      </c>
      <c r="H562" s="20">
        <v>2008</v>
      </c>
      <c r="I562" s="86">
        <v>80</v>
      </c>
      <c r="J562" s="53">
        <v>80</v>
      </c>
      <c r="K562" s="102"/>
      <c r="L562" s="53"/>
    </row>
    <row r="563" spans="1:12" ht="15" customHeight="1" x14ac:dyDescent="0.2">
      <c r="A563" s="16">
        <f t="shared" si="8"/>
        <v>563</v>
      </c>
      <c r="B563" s="19" t="s">
        <v>1121</v>
      </c>
      <c r="D563" s="19" t="s">
        <v>1122</v>
      </c>
      <c r="E563" s="19" t="s">
        <v>1056</v>
      </c>
      <c r="F563" s="19" t="s">
        <v>963</v>
      </c>
      <c r="G563" s="19" t="s">
        <v>150</v>
      </c>
      <c r="H563" s="20">
        <v>2010</v>
      </c>
      <c r="I563" s="86">
        <v>69.599999999999994</v>
      </c>
      <c r="J563" s="53">
        <v>69.599999999999994</v>
      </c>
      <c r="K563" s="102"/>
      <c r="L563" s="53"/>
    </row>
    <row r="564" spans="1:12" ht="15" customHeight="1" x14ac:dyDescent="0.2">
      <c r="A564" s="16">
        <f t="shared" si="8"/>
        <v>564</v>
      </c>
      <c r="B564" s="19" t="s">
        <v>1123</v>
      </c>
      <c r="D564" s="19" t="s">
        <v>1124</v>
      </c>
      <c r="E564" s="19" t="s">
        <v>1106</v>
      </c>
      <c r="F564" s="19" t="s">
        <v>963</v>
      </c>
      <c r="G564" s="19" t="s">
        <v>40</v>
      </c>
      <c r="H564" s="20">
        <v>2014</v>
      </c>
      <c r="I564" s="86">
        <v>148.6</v>
      </c>
      <c r="J564" s="53">
        <v>148.6</v>
      </c>
      <c r="K564" s="102"/>
      <c r="L564" s="53"/>
    </row>
    <row r="565" spans="1:12" ht="15" customHeight="1" x14ac:dyDescent="0.2">
      <c r="A565" s="16">
        <f t="shared" si="8"/>
        <v>565</v>
      </c>
      <c r="B565" s="19" t="s">
        <v>1125</v>
      </c>
      <c r="D565" s="19" t="s">
        <v>1126</v>
      </c>
      <c r="E565" s="19" t="s">
        <v>1034</v>
      </c>
      <c r="F565" s="19" t="s">
        <v>963</v>
      </c>
      <c r="G565" s="19" t="s">
        <v>150</v>
      </c>
      <c r="H565" s="20">
        <v>2020</v>
      </c>
      <c r="I565" s="86">
        <v>82</v>
      </c>
      <c r="J565" s="53">
        <v>82</v>
      </c>
      <c r="K565" s="102"/>
      <c r="L565" s="53"/>
    </row>
    <row r="566" spans="1:12" ht="15" customHeight="1" x14ac:dyDescent="0.2">
      <c r="A566" s="16">
        <f t="shared" si="8"/>
        <v>566</v>
      </c>
      <c r="B566" s="19" t="s">
        <v>1127</v>
      </c>
      <c r="D566" s="19" t="s">
        <v>1128</v>
      </c>
      <c r="E566" s="19" t="s">
        <v>1034</v>
      </c>
      <c r="F566" s="19" t="s">
        <v>963</v>
      </c>
      <c r="G566" s="19" t="s">
        <v>150</v>
      </c>
      <c r="H566" s="20">
        <v>2020</v>
      </c>
      <c r="I566" s="86">
        <v>76</v>
      </c>
      <c r="J566" s="53">
        <v>76</v>
      </c>
      <c r="K566" s="102"/>
      <c r="L566" s="53"/>
    </row>
    <row r="567" spans="1:12" ht="15" customHeight="1" x14ac:dyDescent="0.2">
      <c r="A567" s="16">
        <f t="shared" si="8"/>
        <v>567</v>
      </c>
      <c r="B567" s="19" t="s">
        <v>1129</v>
      </c>
      <c r="D567" s="19" t="s">
        <v>1130</v>
      </c>
      <c r="E567" s="19" t="s">
        <v>1089</v>
      </c>
      <c r="F567" s="19" t="s">
        <v>1012</v>
      </c>
      <c r="G567" s="19" t="s">
        <v>256</v>
      </c>
      <c r="H567" s="20">
        <v>2014</v>
      </c>
      <c r="I567" s="86">
        <v>107.4</v>
      </c>
      <c r="J567" s="53">
        <v>107.4</v>
      </c>
      <c r="K567" s="102"/>
      <c r="L567" s="53"/>
    </row>
    <row r="568" spans="1:12" ht="15" customHeight="1" x14ac:dyDescent="0.2">
      <c r="A568" s="16">
        <f t="shared" si="8"/>
        <v>568</v>
      </c>
      <c r="B568" s="19" t="s">
        <v>1131</v>
      </c>
      <c r="D568" s="19" t="s">
        <v>1132</v>
      </c>
      <c r="E568" s="19" t="s">
        <v>1089</v>
      </c>
      <c r="F568" s="19" t="s">
        <v>1012</v>
      </c>
      <c r="G568" s="19" t="s">
        <v>256</v>
      </c>
      <c r="H568" s="20">
        <v>2014</v>
      </c>
      <c r="I568" s="86">
        <v>103.8</v>
      </c>
      <c r="J568" s="53">
        <v>103.8</v>
      </c>
      <c r="K568" s="102"/>
      <c r="L568" s="53"/>
    </row>
    <row r="569" spans="1:12" ht="15" customHeight="1" x14ac:dyDescent="0.2">
      <c r="A569" s="16">
        <f t="shared" si="8"/>
        <v>569</v>
      </c>
      <c r="B569" s="19" t="s">
        <v>1133</v>
      </c>
      <c r="C569" s="19" t="s">
        <v>3039</v>
      </c>
      <c r="D569" s="19" t="s">
        <v>1134</v>
      </c>
      <c r="E569" s="19" t="s">
        <v>1048</v>
      </c>
      <c r="F569" s="19" t="s">
        <v>963</v>
      </c>
      <c r="G569" s="19" t="s">
        <v>150</v>
      </c>
      <c r="H569" s="20">
        <v>2003</v>
      </c>
      <c r="I569" s="86">
        <v>99</v>
      </c>
      <c r="J569" s="53">
        <v>99</v>
      </c>
      <c r="K569" s="102"/>
      <c r="L569" s="53"/>
    </row>
    <row r="570" spans="1:12" ht="15" customHeight="1" x14ac:dyDescent="0.2">
      <c r="A570" s="16">
        <f t="shared" si="8"/>
        <v>570</v>
      </c>
      <c r="B570" s="19" t="s">
        <v>1135</v>
      </c>
      <c r="C570" s="19" t="s">
        <v>3039</v>
      </c>
      <c r="D570" s="19" t="s">
        <v>1136</v>
      </c>
      <c r="E570" s="19" t="s">
        <v>1048</v>
      </c>
      <c r="F570" s="19" t="s">
        <v>963</v>
      </c>
      <c r="G570" s="19" t="s">
        <v>150</v>
      </c>
      <c r="H570" s="20">
        <v>2003</v>
      </c>
      <c r="I570" s="86">
        <v>61</v>
      </c>
      <c r="J570" s="53">
        <v>61</v>
      </c>
      <c r="K570" s="102"/>
      <c r="L570" s="53"/>
    </row>
    <row r="571" spans="1:12" ht="15" customHeight="1" x14ac:dyDescent="0.2">
      <c r="A571" s="16">
        <f t="shared" si="8"/>
        <v>571</v>
      </c>
      <c r="B571" s="19" t="s">
        <v>1137</v>
      </c>
      <c r="D571" s="19" t="s">
        <v>1138</v>
      </c>
      <c r="E571" s="19" t="s">
        <v>1139</v>
      </c>
      <c r="F571" s="19" t="s">
        <v>963</v>
      </c>
      <c r="G571" s="19" t="s">
        <v>150</v>
      </c>
      <c r="H571" s="20">
        <v>2015</v>
      </c>
      <c r="I571" s="86">
        <v>150</v>
      </c>
      <c r="J571" s="53">
        <v>150</v>
      </c>
      <c r="K571" s="102"/>
      <c r="L571" s="53"/>
    </row>
    <row r="572" spans="1:12" ht="15" customHeight="1" x14ac:dyDescent="0.2">
      <c r="A572" s="16">
        <f t="shared" si="8"/>
        <v>572</v>
      </c>
      <c r="B572" s="19" t="s">
        <v>1140</v>
      </c>
      <c r="D572" s="19" t="s">
        <v>1141</v>
      </c>
      <c r="E572" s="19" t="s">
        <v>1142</v>
      </c>
      <c r="F572" s="19" t="s">
        <v>963</v>
      </c>
      <c r="G572" s="19" t="s">
        <v>150</v>
      </c>
      <c r="H572" s="20">
        <v>2021</v>
      </c>
      <c r="I572" s="86">
        <v>98.7</v>
      </c>
      <c r="J572" s="53">
        <v>98.7</v>
      </c>
      <c r="K572" s="102"/>
      <c r="L572" s="53"/>
    </row>
    <row r="573" spans="1:12" ht="15" customHeight="1" x14ac:dyDescent="0.2">
      <c r="A573" s="16">
        <f t="shared" si="8"/>
        <v>573</v>
      </c>
      <c r="B573" s="19" t="s">
        <v>1143</v>
      </c>
      <c r="D573" s="19" t="s">
        <v>1144</v>
      </c>
      <c r="E573" s="19" t="s">
        <v>1142</v>
      </c>
      <c r="F573" s="19" t="s">
        <v>963</v>
      </c>
      <c r="G573" s="19" t="s">
        <v>150</v>
      </c>
      <c r="H573" s="20">
        <v>2021</v>
      </c>
      <c r="I573" s="86">
        <v>126.9</v>
      </c>
      <c r="J573" s="53">
        <v>126.9</v>
      </c>
      <c r="K573" s="102"/>
      <c r="L573" s="53"/>
    </row>
    <row r="574" spans="1:12" ht="15" customHeight="1" x14ac:dyDescent="0.2">
      <c r="A574" s="16">
        <f t="shared" si="8"/>
        <v>574</v>
      </c>
      <c r="B574" s="19" t="s">
        <v>1145</v>
      </c>
      <c r="D574" s="19" t="s">
        <v>1146</v>
      </c>
      <c r="E574" s="19" t="s">
        <v>986</v>
      </c>
      <c r="F574" s="19" t="s">
        <v>987</v>
      </c>
      <c r="G574" s="19" t="s">
        <v>46</v>
      </c>
      <c r="H574" s="20">
        <v>2021</v>
      </c>
      <c r="I574" s="86">
        <v>141.6</v>
      </c>
      <c r="J574" s="53">
        <v>141.6</v>
      </c>
      <c r="K574" s="102"/>
      <c r="L574" s="53"/>
    </row>
    <row r="575" spans="1:12" ht="15" customHeight="1" x14ac:dyDescent="0.2">
      <c r="A575" s="16">
        <f t="shared" si="8"/>
        <v>575</v>
      </c>
      <c r="B575" s="19" t="s">
        <v>1147</v>
      </c>
      <c r="D575" s="19" t="s">
        <v>1148</v>
      </c>
      <c r="E575" s="19" t="s">
        <v>986</v>
      </c>
      <c r="F575" s="19" t="s">
        <v>987</v>
      </c>
      <c r="G575" s="19" t="s">
        <v>46</v>
      </c>
      <c r="H575" s="20">
        <v>2021</v>
      </c>
      <c r="I575" s="86">
        <v>141.6</v>
      </c>
      <c r="J575" s="53">
        <v>141.6</v>
      </c>
      <c r="K575" s="102"/>
      <c r="L575" s="53"/>
    </row>
    <row r="576" spans="1:12" ht="15" customHeight="1" x14ac:dyDescent="0.2">
      <c r="A576" s="16">
        <f t="shared" si="8"/>
        <v>576</v>
      </c>
      <c r="B576" s="19" t="s">
        <v>1149</v>
      </c>
      <c r="D576" s="19" t="s">
        <v>1150</v>
      </c>
      <c r="E576" s="19" t="s">
        <v>149</v>
      </c>
      <c r="F576" s="19" t="s">
        <v>963</v>
      </c>
      <c r="G576" s="19" t="s">
        <v>150</v>
      </c>
      <c r="H576" s="20">
        <v>2016</v>
      </c>
      <c r="I576" s="86">
        <v>119.93</v>
      </c>
      <c r="J576" s="53">
        <v>119.9</v>
      </c>
      <c r="K576" s="102"/>
      <c r="L576" s="53"/>
    </row>
    <row r="577" spans="1:12" ht="15" customHeight="1" x14ac:dyDescent="0.2">
      <c r="A577" s="16">
        <f t="shared" si="8"/>
        <v>577</v>
      </c>
      <c r="B577" s="19" t="s">
        <v>1151</v>
      </c>
      <c r="D577" s="19" t="s">
        <v>1152</v>
      </c>
      <c r="E577" s="19" t="s">
        <v>1153</v>
      </c>
      <c r="F577" s="19" t="s">
        <v>963</v>
      </c>
      <c r="G577" s="19" t="s">
        <v>150</v>
      </c>
      <c r="H577" s="20">
        <v>2008</v>
      </c>
      <c r="I577" s="86">
        <v>165.6</v>
      </c>
      <c r="J577" s="53">
        <v>163.5</v>
      </c>
      <c r="K577" s="102"/>
      <c r="L577" s="53"/>
    </row>
    <row r="578" spans="1:12" ht="15" customHeight="1" x14ac:dyDescent="0.2">
      <c r="A578" s="16">
        <f t="shared" si="8"/>
        <v>578</v>
      </c>
      <c r="B578" s="19" t="s">
        <v>1154</v>
      </c>
      <c r="D578" s="19" t="s">
        <v>1155</v>
      </c>
      <c r="E578" s="19" t="s">
        <v>1156</v>
      </c>
      <c r="F578" s="19" t="s">
        <v>1012</v>
      </c>
      <c r="G578" s="19" t="s">
        <v>256</v>
      </c>
      <c r="H578" s="20">
        <v>2015</v>
      </c>
      <c r="I578" s="86">
        <v>99.9</v>
      </c>
      <c r="J578" s="53">
        <v>99.9</v>
      </c>
      <c r="K578" s="102"/>
      <c r="L578" s="53"/>
    </row>
    <row r="579" spans="1:12" ht="15" customHeight="1" x14ac:dyDescent="0.2">
      <c r="A579" s="16">
        <f t="shared" si="8"/>
        <v>579</v>
      </c>
      <c r="B579" s="19" t="s">
        <v>1157</v>
      </c>
      <c r="D579" s="19" t="s">
        <v>1158</v>
      </c>
      <c r="E579" s="19" t="s">
        <v>1156</v>
      </c>
      <c r="F579" s="19" t="s">
        <v>1012</v>
      </c>
      <c r="G579" s="19" t="s">
        <v>256</v>
      </c>
      <c r="H579" s="20">
        <v>2015</v>
      </c>
      <c r="I579" s="86">
        <v>100</v>
      </c>
      <c r="J579" s="53">
        <v>100</v>
      </c>
      <c r="K579" s="102"/>
      <c r="L579" s="53"/>
    </row>
    <row r="580" spans="1:12" ht="15" customHeight="1" x14ac:dyDescent="0.2">
      <c r="A580" s="16">
        <f t="shared" si="8"/>
        <v>580</v>
      </c>
      <c r="B580" s="19" t="s">
        <v>1159</v>
      </c>
      <c r="D580" s="19" t="s">
        <v>1160</v>
      </c>
      <c r="E580" s="19" t="s">
        <v>1161</v>
      </c>
      <c r="F580" s="19" t="s">
        <v>963</v>
      </c>
      <c r="G580" s="19" t="s">
        <v>150</v>
      </c>
      <c r="H580" s="20">
        <v>2018</v>
      </c>
      <c r="I580" s="86">
        <v>152.5</v>
      </c>
      <c r="J580" s="53">
        <v>152.5</v>
      </c>
      <c r="K580" s="102"/>
      <c r="L580" s="53"/>
    </row>
    <row r="581" spans="1:12" ht="15" customHeight="1" x14ac:dyDescent="0.2">
      <c r="A581" s="16">
        <f t="shared" si="8"/>
        <v>581</v>
      </c>
      <c r="B581" s="19" t="s">
        <v>1162</v>
      </c>
      <c r="D581" s="19" t="s">
        <v>1163</v>
      </c>
      <c r="E581" s="19" t="s">
        <v>1161</v>
      </c>
      <c r="F581" s="19" t="s">
        <v>963</v>
      </c>
      <c r="G581" s="19" t="s">
        <v>150</v>
      </c>
      <c r="H581" s="20">
        <v>2018</v>
      </c>
      <c r="I581" s="86">
        <v>147.5</v>
      </c>
      <c r="J581" s="53">
        <v>147.5</v>
      </c>
      <c r="K581" s="102"/>
      <c r="L581" s="53"/>
    </row>
    <row r="582" spans="1:12" ht="15" customHeight="1" x14ac:dyDescent="0.2">
      <c r="A582" s="16">
        <f t="shared" si="8"/>
        <v>582</v>
      </c>
      <c r="B582" s="19" t="s">
        <v>1164</v>
      </c>
      <c r="D582" s="19" t="s">
        <v>1165</v>
      </c>
      <c r="E582" s="19" t="s">
        <v>364</v>
      </c>
      <c r="F582" s="19" t="s">
        <v>963</v>
      </c>
      <c r="G582" s="19" t="s">
        <v>53</v>
      </c>
      <c r="H582" s="20">
        <v>2016</v>
      </c>
      <c r="I582" s="86">
        <v>52</v>
      </c>
      <c r="J582" s="53">
        <v>52</v>
      </c>
      <c r="K582" s="102"/>
      <c r="L582" s="53"/>
    </row>
    <row r="583" spans="1:12" ht="15" customHeight="1" x14ac:dyDescent="0.2">
      <c r="A583" s="16">
        <f t="shared" ref="A583:A646" si="9">A582+1</f>
        <v>583</v>
      </c>
      <c r="B583" s="19" t="s">
        <v>1166</v>
      </c>
      <c r="D583" s="19" t="s">
        <v>1167</v>
      </c>
      <c r="E583" s="19" t="s">
        <v>364</v>
      </c>
      <c r="F583" s="19" t="s">
        <v>963</v>
      </c>
      <c r="G583" s="19" t="s">
        <v>53</v>
      </c>
      <c r="H583" s="20">
        <v>2016</v>
      </c>
      <c r="I583" s="86">
        <v>98</v>
      </c>
      <c r="J583" s="53">
        <v>98</v>
      </c>
      <c r="K583" s="102"/>
      <c r="L583" s="53"/>
    </row>
    <row r="584" spans="1:12" ht="15" customHeight="1" x14ac:dyDescent="0.2">
      <c r="A584" s="16">
        <f t="shared" si="9"/>
        <v>584</v>
      </c>
      <c r="B584" s="19" t="s">
        <v>1168</v>
      </c>
      <c r="D584" s="19" t="s">
        <v>1169</v>
      </c>
      <c r="E584" s="19" t="s">
        <v>364</v>
      </c>
      <c r="F584" s="19" t="s">
        <v>963</v>
      </c>
      <c r="G584" s="19" t="s">
        <v>53</v>
      </c>
      <c r="H584" s="20">
        <v>2016</v>
      </c>
      <c r="I584" s="86">
        <v>100</v>
      </c>
      <c r="J584" s="53">
        <v>100</v>
      </c>
      <c r="K584" s="102"/>
      <c r="L584" s="53"/>
    </row>
    <row r="585" spans="1:12" ht="15" customHeight="1" x14ac:dyDescent="0.2">
      <c r="A585" s="16">
        <f t="shared" si="9"/>
        <v>585</v>
      </c>
      <c r="B585" s="19" t="s">
        <v>1170</v>
      </c>
      <c r="D585" s="19" t="s">
        <v>1171</v>
      </c>
      <c r="E585" s="19" t="s">
        <v>364</v>
      </c>
      <c r="F585" s="19" t="s">
        <v>963</v>
      </c>
      <c r="G585" s="19" t="s">
        <v>53</v>
      </c>
      <c r="H585" s="20">
        <v>2021</v>
      </c>
      <c r="I585" s="86">
        <v>50.4</v>
      </c>
      <c r="J585" s="53">
        <v>50.4</v>
      </c>
      <c r="K585" s="102"/>
      <c r="L585" s="53"/>
    </row>
    <row r="586" spans="1:12" ht="15" customHeight="1" x14ac:dyDescent="0.2">
      <c r="A586" s="16">
        <f t="shared" si="9"/>
        <v>586</v>
      </c>
      <c r="B586" s="19" t="s">
        <v>1172</v>
      </c>
      <c r="D586" s="19" t="s">
        <v>1173</v>
      </c>
      <c r="E586" s="19" t="s">
        <v>1174</v>
      </c>
      <c r="F586" s="19" t="s">
        <v>963</v>
      </c>
      <c r="G586" s="19" t="s">
        <v>150</v>
      </c>
      <c r="H586" s="20">
        <v>2021</v>
      </c>
      <c r="I586" s="86">
        <v>46</v>
      </c>
      <c r="J586" s="53">
        <v>46</v>
      </c>
      <c r="K586" s="102"/>
      <c r="L586" s="53"/>
    </row>
    <row r="587" spans="1:12" ht="15" customHeight="1" x14ac:dyDescent="0.2">
      <c r="A587" s="16">
        <f t="shared" si="9"/>
        <v>587</v>
      </c>
      <c r="B587" s="19" t="s">
        <v>1175</v>
      </c>
      <c r="D587" s="19" t="s">
        <v>1176</v>
      </c>
      <c r="E587" s="19" t="s">
        <v>1174</v>
      </c>
      <c r="F587" s="19" t="s">
        <v>963</v>
      </c>
      <c r="G587" s="19" t="s">
        <v>150</v>
      </c>
      <c r="H587" s="20">
        <v>2021</v>
      </c>
      <c r="I587" s="86">
        <v>51.9</v>
      </c>
      <c r="J587" s="53">
        <v>52</v>
      </c>
      <c r="K587" s="102"/>
      <c r="L587" s="53"/>
    </row>
    <row r="588" spans="1:12" ht="15" customHeight="1" x14ac:dyDescent="0.2">
      <c r="A588" s="16">
        <f t="shared" si="9"/>
        <v>588</v>
      </c>
      <c r="B588" s="19" t="s">
        <v>1177</v>
      </c>
      <c r="D588" s="19" t="s">
        <v>1178</v>
      </c>
      <c r="E588" s="19" t="s">
        <v>1174</v>
      </c>
      <c r="F588" s="19" t="s">
        <v>963</v>
      </c>
      <c r="G588" s="19" t="s">
        <v>150</v>
      </c>
      <c r="H588" s="20">
        <v>2021</v>
      </c>
      <c r="I588" s="86">
        <v>25.3</v>
      </c>
      <c r="J588" s="53">
        <v>25.3</v>
      </c>
      <c r="K588" s="102"/>
      <c r="L588" s="53"/>
    </row>
    <row r="589" spans="1:12" ht="15" customHeight="1" x14ac:dyDescent="0.2">
      <c r="A589" s="16">
        <f t="shared" si="9"/>
        <v>589</v>
      </c>
      <c r="B589" s="19" t="s">
        <v>1179</v>
      </c>
      <c r="D589" s="19" t="s">
        <v>1180</v>
      </c>
      <c r="E589" s="19" t="s">
        <v>1174</v>
      </c>
      <c r="F589" s="19" t="s">
        <v>963</v>
      </c>
      <c r="G589" s="19" t="s">
        <v>150</v>
      </c>
      <c r="H589" s="20">
        <v>2021</v>
      </c>
      <c r="I589" s="86">
        <v>122.4</v>
      </c>
      <c r="J589" s="53">
        <v>122.5</v>
      </c>
      <c r="K589" s="102"/>
      <c r="L589" s="53"/>
    </row>
    <row r="590" spans="1:12" ht="15" customHeight="1" x14ac:dyDescent="0.2">
      <c r="A590" s="16">
        <f t="shared" si="9"/>
        <v>590</v>
      </c>
      <c r="B590" s="19" t="s">
        <v>1181</v>
      </c>
      <c r="D590" s="19" t="s">
        <v>1182</v>
      </c>
      <c r="E590" s="19" t="s">
        <v>1174</v>
      </c>
      <c r="F590" s="19" t="s">
        <v>963</v>
      </c>
      <c r="G590" s="19" t="s">
        <v>150</v>
      </c>
      <c r="H590" s="20">
        <v>2021</v>
      </c>
      <c r="I590" s="86">
        <v>25.3</v>
      </c>
      <c r="J590" s="53">
        <v>25.3</v>
      </c>
      <c r="K590" s="102"/>
      <c r="L590" s="53"/>
    </row>
    <row r="591" spans="1:12" ht="15" customHeight="1" x14ac:dyDescent="0.2">
      <c r="A591" s="16">
        <f t="shared" si="9"/>
        <v>591</v>
      </c>
      <c r="B591" s="19" t="s">
        <v>1183</v>
      </c>
      <c r="D591" s="19" t="s">
        <v>1184</v>
      </c>
      <c r="E591" s="19" t="s">
        <v>1174</v>
      </c>
      <c r="F591" s="19" t="s">
        <v>963</v>
      </c>
      <c r="G591" s="19" t="s">
        <v>150</v>
      </c>
      <c r="H591" s="20">
        <v>2021</v>
      </c>
      <c r="I591" s="86">
        <v>127.5</v>
      </c>
      <c r="J591" s="53">
        <v>127.6</v>
      </c>
      <c r="K591" s="102"/>
      <c r="L591" s="53"/>
    </row>
    <row r="592" spans="1:12" ht="15" customHeight="1" x14ac:dyDescent="0.2">
      <c r="A592" s="16">
        <f t="shared" si="9"/>
        <v>592</v>
      </c>
      <c r="B592" s="19" t="s">
        <v>1185</v>
      </c>
      <c r="D592" s="19" t="s">
        <v>1186</v>
      </c>
      <c r="E592" s="19" t="s">
        <v>1174</v>
      </c>
      <c r="F592" s="19" t="s">
        <v>963</v>
      </c>
      <c r="G592" s="19" t="s">
        <v>150</v>
      </c>
      <c r="H592" s="20">
        <v>2021</v>
      </c>
      <c r="I592" s="86">
        <v>101.5</v>
      </c>
      <c r="J592" s="53">
        <v>101.6</v>
      </c>
      <c r="K592" s="102"/>
      <c r="L592" s="53"/>
    </row>
    <row r="593" spans="1:12" ht="15" customHeight="1" x14ac:dyDescent="0.2">
      <c r="A593" s="16">
        <f t="shared" si="9"/>
        <v>593</v>
      </c>
      <c r="B593" s="19" t="s">
        <v>1187</v>
      </c>
      <c r="D593" s="19" t="s">
        <v>1188</v>
      </c>
      <c r="E593" s="19" t="s">
        <v>1189</v>
      </c>
      <c r="F593" s="19" t="s">
        <v>963</v>
      </c>
      <c r="G593" s="19" t="s">
        <v>150</v>
      </c>
      <c r="H593" s="20">
        <v>2017</v>
      </c>
      <c r="I593" s="86">
        <v>134.81</v>
      </c>
      <c r="J593" s="53">
        <v>131.1</v>
      </c>
      <c r="K593" s="102"/>
      <c r="L593" s="53"/>
    </row>
    <row r="594" spans="1:12" ht="15" customHeight="1" x14ac:dyDescent="0.2">
      <c r="A594" s="16">
        <f t="shared" si="9"/>
        <v>594</v>
      </c>
      <c r="B594" s="19" t="s">
        <v>1190</v>
      </c>
      <c r="D594" s="19" t="s">
        <v>1191</v>
      </c>
      <c r="E594" s="19" t="s">
        <v>1189</v>
      </c>
      <c r="F594" s="19" t="s">
        <v>963</v>
      </c>
      <c r="G594" s="19" t="s">
        <v>150</v>
      </c>
      <c r="H594" s="20">
        <v>2017</v>
      </c>
      <c r="I594" s="86">
        <v>101.69</v>
      </c>
      <c r="J594" s="53">
        <v>98.9</v>
      </c>
      <c r="K594" s="102"/>
      <c r="L594" s="53"/>
    </row>
    <row r="595" spans="1:12" ht="15" customHeight="1" x14ac:dyDescent="0.2">
      <c r="A595" s="16">
        <f t="shared" si="9"/>
        <v>595</v>
      </c>
      <c r="B595" s="19" t="s">
        <v>1192</v>
      </c>
      <c r="C595" s="19" t="s">
        <v>3042</v>
      </c>
      <c r="D595" s="19" t="s">
        <v>1193</v>
      </c>
      <c r="E595" s="19" t="s">
        <v>1025</v>
      </c>
      <c r="F595" s="19" t="s">
        <v>963</v>
      </c>
      <c r="G595" s="19" t="s">
        <v>150</v>
      </c>
      <c r="H595" s="20">
        <v>2005</v>
      </c>
      <c r="I595" s="86">
        <v>230</v>
      </c>
      <c r="J595" s="53">
        <v>230</v>
      </c>
      <c r="K595" s="102"/>
      <c r="L595" s="53"/>
    </row>
    <row r="596" spans="1:12" ht="15" customHeight="1" x14ac:dyDescent="0.2">
      <c r="A596" s="16">
        <f t="shared" si="9"/>
        <v>596</v>
      </c>
      <c r="B596" s="19" t="s">
        <v>1194</v>
      </c>
      <c r="C596" s="19" t="s">
        <v>3041</v>
      </c>
      <c r="D596" s="19" t="s">
        <v>1195</v>
      </c>
      <c r="E596" s="19" t="s">
        <v>1025</v>
      </c>
      <c r="F596" s="19" t="s">
        <v>963</v>
      </c>
      <c r="G596" s="19" t="s">
        <v>150</v>
      </c>
      <c r="H596" s="20">
        <v>2006</v>
      </c>
      <c r="I596" s="86">
        <v>184</v>
      </c>
      <c r="J596" s="53">
        <v>184</v>
      </c>
      <c r="K596" s="102"/>
      <c r="L596" s="53"/>
    </row>
    <row r="597" spans="1:12" ht="15" customHeight="1" x14ac:dyDescent="0.2">
      <c r="A597" s="16">
        <f t="shared" si="9"/>
        <v>597</v>
      </c>
      <c r="B597" s="19" t="s">
        <v>1196</v>
      </c>
      <c r="C597" s="19" t="s">
        <v>3041</v>
      </c>
      <c r="D597" s="19" t="s">
        <v>1197</v>
      </c>
      <c r="E597" s="19" t="s">
        <v>1025</v>
      </c>
      <c r="F597" s="19" t="s">
        <v>963</v>
      </c>
      <c r="G597" s="19" t="s">
        <v>150</v>
      </c>
      <c r="H597" s="20">
        <v>2006</v>
      </c>
      <c r="I597" s="86">
        <v>241.4</v>
      </c>
      <c r="J597" s="53">
        <v>241.4</v>
      </c>
      <c r="K597" s="102"/>
      <c r="L597" s="53"/>
    </row>
    <row r="598" spans="1:12" ht="15" customHeight="1" x14ac:dyDescent="0.2">
      <c r="A598" s="16">
        <f t="shared" si="9"/>
        <v>598</v>
      </c>
      <c r="B598" s="19" t="s">
        <v>1198</v>
      </c>
      <c r="C598" s="19" t="s">
        <v>3041</v>
      </c>
      <c r="D598" s="19" t="s">
        <v>1199</v>
      </c>
      <c r="E598" s="19" t="s">
        <v>1025</v>
      </c>
      <c r="F598" s="19" t="s">
        <v>963</v>
      </c>
      <c r="G598" s="19" t="s">
        <v>150</v>
      </c>
      <c r="H598" s="20">
        <v>2006</v>
      </c>
      <c r="I598" s="86">
        <v>115</v>
      </c>
      <c r="J598" s="53">
        <v>115</v>
      </c>
      <c r="K598" s="102"/>
      <c r="L598" s="53"/>
    </row>
    <row r="599" spans="1:12" ht="15" customHeight="1" x14ac:dyDescent="0.2">
      <c r="A599" s="16">
        <f t="shared" si="9"/>
        <v>599</v>
      </c>
      <c r="B599" s="19" t="s">
        <v>1200</v>
      </c>
      <c r="D599" s="19" t="s">
        <v>1201</v>
      </c>
      <c r="E599" s="19" t="s">
        <v>1071</v>
      </c>
      <c r="F599" s="19" t="s">
        <v>963</v>
      </c>
      <c r="G599" s="19" t="s">
        <v>150</v>
      </c>
      <c r="H599" s="20">
        <v>2008</v>
      </c>
      <c r="I599" s="86">
        <v>95</v>
      </c>
      <c r="J599" s="53">
        <v>95</v>
      </c>
      <c r="K599" s="102"/>
      <c r="L599" s="53"/>
    </row>
    <row r="600" spans="1:12" ht="15" customHeight="1" x14ac:dyDescent="0.2">
      <c r="A600" s="16">
        <f t="shared" si="9"/>
        <v>600</v>
      </c>
      <c r="B600" s="19" t="s">
        <v>1202</v>
      </c>
      <c r="D600" s="19" t="s">
        <v>1203</v>
      </c>
      <c r="E600" s="19" t="s">
        <v>1071</v>
      </c>
      <c r="F600" s="19" t="s">
        <v>963</v>
      </c>
      <c r="G600" s="19" t="s">
        <v>150</v>
      </c>
      <c r="H600" s="20">
        <v>2008</v>
      </c>
      <c r="I600" s="86">
        <v>102</v>
      </c>
      <c r="J600" s="53">
        <v>102</v>
      </c>
      <c r="K600" s="102"/>
      <c r="L600" s="53"/>
    </row>
    <row r="601" spans="1:12" ht="15" customHeight="1" x14ac:dyDescent="0.2">
      <c r="A601" s="16">
        <f t="shared" si="9"/>
        <v>601</v>
      </c>
      <c r="B601" s="19" t="s">
        <v>1204</v>
      </c>
      <c r="C601" s="19" t="s">
        <v>3043</v>
      </c>
      <c r="D601" s="19" t="s">
        <v>1205</v>
      </c>
      <c r="E601" s="19" t="s">
        <v>1086</v>
      </c>
      <c r="F601" s="19" t="s">
        <v>963</v>
      </c>
      <c r="G601" s="19" t="s">
        <v>150</v>
      </c>
      <c r="H601" s="20">
        <v>2001</v>
      </c>
      <c r="I601" s="86">
        <v>91.8</v>
      </c>
      <c r="J601" s="53">
        <v>91.8</v>
      </c>
      <c r="K601" s="102"/>
      <c r="L601" s="53"/>
    </row>
    <row r="602" spans="1:12" ht="15" customHeight="1" x14ac:dyDescent="0.2">
      <c r="A602" s="16">
        <f t="shared" si="9"/>
        <v>602</v>
      </c>
      <c r="B602" s="19" t="s">
        <v>1206</v>
      </c>
      <c r="D602" s="19" t="s">
        <v>1207</v>
      </c>
      <c r="E602" s="19" t="s">
        <v>407</v>
      </c>
      <c r="F602" s="19" t="s">
        <v>963</v>
      </c>
      <c r="G602" s="19" t="s">
        <v>53</v>
      </c>
      <c r="H602" s="20">
        <v>2015</v>
      </c>
      <c r="I602" s="86">
        <v>19.690000000000001</v>
      </c>
      <c r="J602" s="53">
        <v>19.7</v>
      </c>
      <c r="K602" s="102"/>
      <c r="L602" s="53"/>
    </row>
    <row r="603" spans="1:12" ht="15" customHeight="1" x14ac:dyDescent="0.2">
      <c r="A603" s="16">
        <f t="shared" si="9"/>
        <v>603</v>
      </c>
      <c r="B603" s="19" t="s">
        <v>1208</v>
      </c>
      <c r="D603" s="19" t="s">
        <v>1209</v>
      </c>
      <c r="E603" s="19" t="s">
        <v>407</v>
      </c>
      <c r="F603" s="19" t="s">
        <v>963</v>
      </c>
      <c r="G603" s="19" t="s">
        <v>53</v>
      </c>
      <c r="H603" s="20">
        <v>2015</v>
      </c>
      <c r="I603" s="86">
        <v>230</v>
      </c>
      <c r="J603" s="53">
        <v>230</v>
      </c>
      <c r="K603" s="102"/>
      <c r="L603" s="53"/>
    </row>
    <row r="604" spans="1:12" ht="15" customHeight="1" x14ac:dyDescent="0.2">
      <c r="A604" s="16">
        <f t="shared" si="9"/>
        <v>604</v>
      </c>
      <c r="B604" s="19" t="s">
        <v>1210</v>
      </c>
      <c r="D604" s="19" t="s">
        <v>1211</v>
      </c>
      <c r="E604" s="19" t="s">
        <v>407</v>
      </c>
      <c r="F604" s="19" t="s">
        <v>963</v>
      </c>
      <c r="G604" s="19" t="s">
        <v>53</v>
      </c>
      <c r="H604" s="20">
        <v>2017</v>
      </c>
      <c r="I604" s="86">
        <v>96</v>
      </c>
      <c r="J604" s="53">
        <v>96</v>
      </c>
      <c r="K604" s="102"/>
      <c r="L604" s="53"/>
    </row>
    <row r="605" spans="1:12" ht="15" customHeight="1" x14ac:dyDescent="0.2">
      <c r="A605" s="16">
        <f t="shared" si="9"/>
        <v>605</v>
      </c>
      <c r="B605" s="19" t="s">
        <v>1212</v>
      </c>
      <c r="D605" s="19" t="s">
        <v>1213</v>
      </c>
      <c r="E605" s="19" t="s">
        <v>407</v>
      </c>
      <c r="F605" s="19" t="s">
        <v>963</v>
      </c>
      <c r="G605" s="19" t="s">
        <v>53</v>
      </c>
      <c r="H605" s="20">
        <v>2017</v>
      </c>
      <c r="I605" s="86">
        <v>74</v>
      </c>
      <c r="J605" s="53">
        <v>74</v>
      </c>
      <c r="K605" s="102"/>
      <c r="L605" s="53"/>
    </row>
    <row r="606" spans="1:12" ht="15" customHeight="1" x14ac:dyDescent="0.2">
      <c r="A606" s="16">
        <f t="shared" si="9"/>
        <v>606</v>
      </c>
      <c r="B606" s="19" t="s">
        <v>1214</v>
      </c>
      <c r="D606" s="19" t="s">
        <v>1215</v>
      </c>
      <c r="E606" s="19" t="s">
        <v>407</v>
      </c>
      <c r="F606" s="19" t="s">
        <v>963</v>
      </c>
      <c r="G606" s="19" t="s">
        <v>53</v>
      </c>
      <c r="H606" s="20">
        <v>2017</v>
      </c>
      <c r="I606" s="86">
        <v>30</v>
      </c>
      <c r="J606" s="53">
        <v>30</v>
      </c>
      <c r="K606" s="102"/>
      <c r="L606" s="53"/>
    </row>
    <row r="607" spans="1:12" ht="15" customHeight="1" x14ac:dyDescent="0.2">
      <c r="A607" s="16">
        <f t="shared" si="9"/>
        <v>607</v>
      </c>
      <c r="B607" s="19" t="s">
        <v>1216</v>
      </c>
      <c r="D607" s="19" t="s">
        <v>1217</v>
      </c>
      <c r="E607" s="19" t="s">
        <v>1156</v>
      </c>
      <c r="F607" s="19" t="s">
        <v>1012</v>
      </c>
      <c r="G607" s="19" t="s">
        <v>256</v>
      </c>
      <c r="H607" s="20">
        <v>2015</v>
      </c>
      <c r="I607" s="86">
        <v>146.15</v>
      </c>
      <c r="J607" s="53">
        <v>146.19999999999999</v>
      </c>
      <c r="K607" s="102"/>
      <c r="L607" s="53"/>
    </row>
    <row r="608" spans="1:12" ht="15" customHeight="1" x14ac:dyDescent="0.2">
      <c r="A608" s="16">
        <f t="shared" si="9"/>
        <v>608</v>
      </c>
      <c r="B608" s="19" t="s">
        <v>1218</v>
      </c>
      <c r="D608" s="19" t="s">
        <v>1219</v>
      </c>
      <c r="E608" s="19" t="s">
        <v>1156</v>
      </c>
      <c r="F608" s="19" t="s">
        <v>1012</v>
      </c>
      <c r="G608" s="19" t="s">
        <v>256</v>
      </c>
      <c r="H608" s="20">
        <v>2015</v>
      </c>
      <c r="I608" s="86">
        <v>153.55000000000001</v>
      </c>
      <c r="J608" s="53">
        <v>153.6</v>
      </c>
      <c r="K608" s="102"/>
      <c r="L608" s="53"/>
    </row>
    <row r="609" spans="1:12" ht="15" customHeight="1" x14ac:dyDescent="0.2">
      <c r="A609" s="16">
        <f t="shared" si="9"/>
        <v>609</v>
      </c>
      <c r="B609" s="19" t="s">
        <v>1220</v>
      </c>
      <c r="D609" s="19" t="s">
        <v>1221</v>
      </c>
      <c r="E609" s="19" t="s">
        <v>1222</v>
      </c>
      <c r="F609" s="19" t="s">
        <v>987</v>
      </c>
      <c r="G609" s="19" t="s">
        <v>46</v>
      </c>
      <c r="H609" s="20">
        <v>2019</v>
      </c>
      <c r="I609" s="86">
        <v>103.32</v>
      </c>
      <c r="J609" s="53">
        <v>103.3</v>
      </c>
      <c r="K609" s="102"/>
      <c r="L609" s="53"/>
    </row>
    <row r="610" spans="1:12" ht="15" customHeight="1" x14ac:dyDescent="0.2">
      <c r="A610" s="16">
        <f t="shared" si="9"/>
        <v>610</v>
      </c>
      <c r="B610" s="19" t="s">
        <v>1223</v>
      </c>
      <c r="D610" s="19" t="s">
        <v>1224</v>
      </c>
      <c r="E610" s="19" t="s">
        <v>1222</v>
      </c>
      <c r="F610" s="19" t="s">
        <v>987</v>
      </c>
      <c r="G610" s="19" t="s">
        <v>46</v>
      </c>
      <c r="H610" s="20">
        <v>2019</v>
      </c>
      <c r="I610" s="86">
        <v>103.32</v>
      </c>
      <c r="J610" s="53">
        <v>103.3</v>
      </c>
      <c r="K610" s="102"/>
      <c r="L610" s="53"/>
    </row>
    <row r="611" spans="1:12" ht="15" customHeight="1" x14ac:dyDescent="0.2">
      <c r="A611" s="16">
        <f t="shared" si="9"/>
        <v>611</v>
      </c>
      <c r="B611" s="19" t="s">
        <v>1225</v>
      </c>
      <c r="D611" s="19" t="s">
        <v>1226</v>
      </c>
      <c r="E611" s="19" t="s">
        <v>1222</v>
      </c>
      <c r="F611" s="19" t="s">
        <v>987</v>
      </c>
      <c r="G611" s="19" t="s">
        <v>46</v>
      </c>
      <c r="H611" s="20">
        <v>2019</v>
      </c>
      <c r="I611" s="86">
        <v>100.42</v>
      </c>
      <c r="J611" s="53">
        <v>100.4</v>
      </c>
      <c r="K611" s="102"/>
      <c r="L611" s="53"/>
    </row>
    <row r="612" spans="1:12" ht="15" customHeight="1" x14ac:dyDescent="0.2">
      <c r="A612" s="16">
        <f t="shared" si="9"/>
        <v>612</v>
      </c>
      <c r="B612" s="19" t="s">
        <v>1227</v>
      </c>
      <c r="D612" s="19" t="s">
        <v>1228</v>
      </c>
      <c r="E612" s="19" t="s">
        <v>371</v>
      </c>
      <c r="F612" s="19" t="s">
        <v>963</v>
      </c>
      <c r="G612" s="19" t="s">
        <v>40</v>
      </c>
      <c r="H612" s="20">
        <v>2015</v>
      </c>
      <c r="I612" s="86">
        <v>110</v>
      </c>
      <c r="J612" s="53">
        <v>110</v>
      </c>
      <c r="K612" s="102"/>
      <c r="L612" s="53"/>
    </row>
    <row r="613" spans="1:12" ht="15" customHeight="1" x14ac:dyDescent="0.2">
      <c r="A613" s="16">
        <f t="shared" si="9"/>
        <v>613</v>
      </c>
      <c r="B613" s="19" t="s">
        <v>3123</v>
      </c>
      <c r="D613" s="19" t="s">
        <v>3124</v>
      </c>
      <c r="E613" s="19" t="s">
        <v>1229</v>
      </c>
      <c r="F613" s="19" t="s">
        <v>963</v>
      </c>
      <c r="G613" s="19" t="s">
        <v>150</v>
      </c>
      <c r="H613" s="20">
        <v>2001</v>
      </c>
      <c r="I613" s="53">
        <v>79.7</v>
      </c>
      <c r="J613" s="53">
        <v>79.7</v>
      </c>
      <c r="K613" s="102"/>
      <c r="L613" s="53"/>
    </row>
    <row r="614" spans="1:12" ht="15" customHeight="1" x14ac:dyDescent="0.2">
      <c r="A614" s="16">
        <f t="shared" si="9"/>
        <v>614</v>
      </c>
      <c r="B614" s="19" t="s">
        <v>3125</v>
      </c>
      <c r="D614" s="19" t="s">
        <v>3126</v>
      </c>
      <c r="E614" s="19" t="s">
        <v>1229</v>
      </c>
      <c r="F614" s="19" t="s">
        <v>963</v>
      </c>
      <c r="G614" s="19" t="s">
        <v>150</v>
      </c>
      <c r="H614" s="20">
        <v>2001</v>
      </c>
      <c r="I614" s="53">
        <v>79.7</v>
      </c>
      <c r="J614" s="53">
        <v>79.7</v>
      </c>
      <c r="K614" s="102"/>
      <c r="L614" s="53"/>
    </row>
    <row r="615" spans="1:12" ht="15" customHeight="1" x14ac:dyDescent="0.2">
      <c r="A615" s="16">
        <f t="shared" si="9"/>
        <v>615</v>
      </c>
      <c r="B615" s="19" t="s">
        <v>3127</v>
      </c>
      <c r="D615" s="19" t="s">
        <v>3128</v>
      </c>
      <c r="E615" s="19" t="s">
        <v>1229</v>
      </c>
      <c r="F615" s="19" t="s">
        <v>963</v>
      </c>
      <c r="G615" s="19" t="s">
        <v>150</v>
      </c>
      <c r="H615" s="20">
        <v>2001</v>
      </c>
      <c r="I615" s="53">
        <v>40.5</v>
      </c>
      <c r="J615" s="53">
        <v>40.5</v>
      </c>
      <c r="K615" s="102"/>
      <c r="L615" s="53"/>
    </row>
    <row r="616" spans="1:12" ht="15" customHeight="1" x14ac:dyDescent="0.2">
      <c r="A616" s="16">
        <f t="shared" si="9"/>
        <v>616</v>
      </c>
      <c r="B616" s="19" t="s">
        <v>3129</v>
      </c>
      <c r="D616" s="19" t="s">
        <v>3130</v>
      </c>
      <c r="E616" s="19" t="s">
        <v>1229</v>
      </c>
      <c r="F616" s="19" t="s">
        <v>963</v>
      </c>
      <c r="G616" s="19" t="s">
        <v>150</v>
      </c>
      <c r="H616" s="20">
        <v>2001</v>
      </c>
      <c r="I616" s="53">
        <v>79.7</v>
      </c>
      <c r="J616" s="53">
        <v>79.7</v>
      </c>
      <c r="K616" s="102"/>
      <c r="L616" s="53"/>
    </row>
    <row r="617" spans="1:12" ht="15" customHeight="1" x14ac:dyDescent="0.2">
      <c r="A617" s="16">
        <f t="shared" si="9"/>
        <v>617</v>
      </c>
      <c r="B617" s="19" t="s">
        <v>1230</v>
      </c>
      <c r="D617" s="19" t="s">
        <v>1231</v>
      </c>
      <c r="E617" s="19" t="s">
        <v>1232</v>
      </c>
      <c r="F617" s="19" t="s">
        <v>963</v>
      </c>
      <c r="G617" s="19" t="s">
        <v>150</v>
      </c>
      <c r="H617" s="20">
        <v>2009</v>
      </c>
      <c r="I617" s="86">
        <v>159.96</v>
      </c>
      <c r="J617" s="53">
        <v>160</v>
      </c>
      <c r="K617" s="102"/>
      <c r="L617" s="53"/>
    </row>
    <row r="618" spans="1:12" ht="15" customHeight="1" x14ac:dyDescent="0.2">
      <c r="A618" s="16">
        <f t="shared" si="9"/>
        <v>618</v>
      </c>
      <c r="B618" s="19" t="s">
        <v>1233</v>
      </c>
      <c r="D618" s="19" t="s">
        <v>1234</v>
      </c>
      <c r="E618" s="19" t="s">
        <v>962</v>
      </c>
      <c r="F618" s="19" t="s">
        <v>963</v>
      </c>
      <c r="G618" s="19" t="s">
        <v>150</v>
      </c>
      <c r="H618" s="20">
        <v>2019</v>
      </c>
      <c r="I618" s="86">
        <v>183.7</v>
      </c>
      <c r="J618" s="53">
        <v>183.7</v>
      </c>
      <c r="K618" s="102"/>
      <c r="L618" s="53"/>
    </row>
    <row r="619" spans="1:12" ht="15" customHeight="1" x14ac:dyDescent="0.2">
      <c r="A619" s="16">
        <f t="shared" si="9"/>
        <v>619</v>
      </c>
      <c r="B619" s="19" t="s">
        <v>1235</v>
      </c>
      <c r="D619" s="19" t="s">
        <v>1236</v>
      </c>
      <c r="E619" s="19" t="s">
        <v>1237</v>
      </c>
      <c r="F619" s="19" t="s">
        <v>963</v>
      </c>
      <c r="G619" s="19" t="s">
        <v>40</v>
      </c>
      <c r="H619" s="20">
        <v>2015</v>
      </c>
      <c r="I619" s="86">
        <v>106.26</v>
      </c>
      <c r="J619" s="53">
        <v>106.3</v>
      </c>
      <c r="K619" s="102"/>
      <c r="L619" s="53"/>
    </row>
    <row r="620" spans="1:12" ht="15" customHeight="1" x14ac:dyDescent="0.2">
      <c r="A620" s="16">
        <f t="shared" si="9"/>
        <v>620</v>
      </c>
      <c r="B620" s="19" t="s">
        <v>1238</v>
      </c>
      <c r="D620" s="19" t="s">
        <v>1239</v>
      </c>
      <c r="E620" s="19" t="s">
        <v>1237</v>
      </c>
      <c r="F620" s="19" t="s">
        <v>963</v>
      </c>
      <c r="G620" s="19" t="s">
        <v>40</v>
      </c>
      <c r="H620" s="20">
        <v>2015</v>
      </c>
      <c r="I620" s="86">
        <v>103.85</v>
      </c>
      <c r="J620" s="53">
        <v>103.8</v>
      </c>
      <c r="K620" s="102"/>
      <c r="L620" s="53"/>
    </row>
    <row r="621" spans="1:12" ht="15" customHeight="1" x14ac:dyDescent="0.2">
      <c r="A621" s="16">
        <f t="shared" si="9"/>
        <v>621</v>
      </c>
      <c r="B621" s="19" t="s">
        <v>1240</v>
      </c>
      <c r="D621" s="19" t="s">
        <v>1241</v>
      </c>
      <c r="E621" s="19" t="s">
        <v>1153</v>
      </c>
      <c r="F621" s="19" t="s">
        <v>963</v>
      </c>
      <c r="G621" s="19" t="s">
        <v>150</v>
      </c>
      <c r="H621" s="20">
        <v>2006</v>
      </c>
      <c r="I621" s="86">
        <v>194</v>
      </c>
      <c r="J621" s="53">
        <v>194</v>
      </c>
      <c r="K621" s="102"/>
      <c r="L621" s="53"/>
    </row>
    <row r="622" spans="1:12" ht="15" customHeight="1" x14ac:dyDescent="0.2">
      <c r="A622" s="16">
        <f t="shared" si="9"/>
        <v>622</v>
      </c>
      <c r="B622" s="19" t="s">
        <v>1242</v>
      </c>
      <c r="D622" s="19" t="s">
        <v>1243</v>
      </c>
      <c r="E622" s="19" t="s">
        <v>1153</v>
      </c>
      <c r="F622" s="19" t="s">
        <v>963</v>
      </c>
      <c r="G622" s="19" t="s">
        <v>150</v>
      </c>
      <c r="H622" s="20">
        <v>2007</v>
      </c>
      <c r="I622" s="86">
        <v>98</v>
      </c>
      <c r="J622" s="53">
        <v>98</v>
      </c>
      <c r="K622" s="102"/>
      <c r="L622" s="53"/>
    </row>
    <row r="623" spans="1:12" ht="15" customHeight="1" x14ac:dyDescent="0.2">
      <c r="A623" s="16">
        <f t="shared" si="9"/>
        <v>623</v>
      </c>
      <c r="B623" s="19" t="s">
        <v>1244</v>
      </c>
      <c r="D623" s="19" t="s">
        <v>1245</v>
      </c>
      <c r="E623" s="19" t="s">
        <v>1153</v>
      </c>
      <c r="F623" s="19" t="s">
        <v>963</v>
      </c>
      <c r="G623" s="19" t="s">
        <v>150</v>
      </c>
      <c r="H623" s="20">
        <v>2007</v>
      </c>
      <c r="I623" s="86">
        <v>100</v>
      </c>
      <c r="J623" s="53">
        <v>100</v>
      </c>
      <c r="K623" s="102"/>
      <c r="L623" s="53"/>
    </row>
    <row r="624" spans="1:12" ht="15" customHeight="1" x14ac:dyDescent="0.2">
      <c r="A624" s="16">
        <f t="shared" si="9"/>
        <v>624</v>
      </c>
      <c r="B624" s="19" t="s">
        <v>1246</v>
      </c>
      <c r="D624" s="19" t="s">
        <v>1247</v>
      </c>
      <c r="E624" s="19" t="s">
        <v>1078</v>
      </c>
      <c r="F624" s="19" t="s">
        <v>1012</v>
      </c>
      <c r="G624" s="19" t="s">
        <v>256</v>
      </c>
      <c r="H624" s="20">
        <v>2015</v>
      </c>
      <c r="I624" s="86">
        <v>100</v>
      </c>
      <c r="J624" s="53">
        <v>100</v>
      </c>
      <c r="K624" s="102"/>
      <c r="L624" s="53"/>
    </row>
    <row r="625" spans="1:12" ht="15" customHeight="1" x14ac:dyDescent="0.2">
      <c r="A625" s="16">
        <f t="shared" si="9"/>
        <v>625</v>
      </c>
      <c r="B625" s="19" t="s">
        <v>1248</v>
      </c>
      <c r="D625" s="19" t="s">
        <v>1249</v>
      </c>
      <c r="E625" s="19" t="s">
        <v>1078</v>
      </c>
      <c r="F625" s="19" t="s">
        <v>1012</v>
      </c>
      <c r="G625" s="19" t="s">
        <v>256</v>
      </c>
      <c r="H625" s="20">
        <v>2015</v>
      </c>
      <c r="I625" s="86">
        <v>100</v>
      </c>
      <c r="J625" s="53">
        <v>100</v>
      </c>
      <c r="K625" s="102"/>
      <c r="L625" s="53"/>
    </row>
    <row r="626" spans="1:12" ht="15" customHeight="1" x14ac:dyDescent="0.2">
      <c r="A626" s="16">
        <f t="shared" si="9"/>
        <v>626</v>
      </c>
      <c r="B626" s="19" t="s">
        <v>1250</v>
      </c>
      <c r="D626" s="19" t="s">
        <v>1251</v>
      </c>
      <c r="E626" s="19" t="s">
        <v>444</v>
      </c>
      <c r="F626" s="19" t="s">
        <v>963</v>
      </c>
      <c r="G626" s="19" t="s">
        <v>150</v>
      </c>
      <c r="H626" s="20">
        <v>2010</v>
      </c>
      <c r="I626" s="86">
        <v>48</v>
      </c>
      <c r="J626" s="53">
        <v>48</v>
      </c>
      <c r="K626" s="102"/>
      <c r="L626" s="53"/>
    </row>
    <row r="627" spans="1:12" ht="15" customHeight="1" x14ac:dyDescent="0.2">
      <c r="A627" s="16">
        <f t="shared" si="9"/>
        <v>627</v>
      </c>
      <c r="B627" s="19" t="s">
        <v>1252</v>
      </c>
      <c r="D627" s="19" t="s">
        <v>1253</v>
      </c>
      <c r="E627" s="19" t="s">
        <v>444</v>
      </c>
      <c r="F627" s="19" t="s">
        <v>963</v>
      </c>
      <c r="G627" s="19" t="s">
        <v>150</v>
      </c>
      <c r="H627" s="20">
        <v>2010</v>
      </c>
      <c r="I627" s="86">
        <v>51</v>
      </c>
      <c r="J627" s="53">
        <v>51</v>
      </c>
      <c r="K627" s="102"/>
      <c r="L627" s="53"/>
    </row>
    <row r="628" spans="1:12" ht="15" customHeight="1" x14ac:dyDescent="0.2">
      <c r="A628" s="16">
        <f t="shared" si="9"/>
        <v>628</v>
      </c>
      <c r="B628" s="19" t="s">
        <v>1254</v>
      </c>
      <c r="D628" s="19" t="s">
        <v>1255</v>
      </c>
      <c r="E628" s="19" t="s">
        <v>444</v>
      </c>
      <c r="F628" s="19" t="s">
        <v>963</v>
      </c>
      <c r="G628" s="19" t="s">
        <v>150</v>
      </c>
      <c r="H628" s="20">
        <v>2011</v>
      </c>
      <c r="I628" s="86">
        <v>25.5</v>
      </c>
      <c r="J628" s="53">
        <v>25.5</v>
      </c>
      <c r="K628" s="102"/>
      <c r="L628" s="53"/>
    </row>
    <row r="629" spans="1:12" ht="15" customHeight="1" x14ac:dyDescent="0.2">
      <c r="A629" s="16">
        <f t="shared" si="9"/>
        <v>629</v>
      </c>
      <c r="B629" s="19" t="s">
        <v>1256</v>
      </c>
      <c r="D629" s="19" t="s">
        <v>1257</v>
      </c>
      <c r="E629" s="19" t="s">
        <v>444</v>
      </c>
      <c r="F629" s="19" t="s">
        <v>963</v>
      </c>
      <c r="G629" s="19" t="s">
        <v>150</v>
      </c>
      <c r="H629" s="20">
        <v>2011</v>
      </c>
      <c r="I629" s="86">
        <v>24</v>
      </c>
      <c r="J629" s="53">
        <v>24</v>
      </c>
      <c r="K629" s="102"/>
      <c r="L629" s="53"/>
    </row>
    <row r="630" spans="1:12" ht="15" customHeight="1" x14ac:dyDescent="0.2">
      <c r="A630" s="16">
        <f t="shared" si="9"/>
        <v>630</v>
      </c>
      <c r="B630" s="19" t="s">
        <v>1258</v>
      </c>
      <c r="D630" s="19" t="s">
        <v>1259</v>
      </c>
      <c r="E630" s="19" t="s">
        <v>859</v>
      </c>
      <c r="F630" s="19" t="s">
        <v>963</v>
      </c>
      <c r="G630" s="19" t="s">
        <v>53</v>
      </c>
      <c r="H630" s="20">
        <v>2015</v>
      </c>
      <c r="I630" s="86">
        <v>200</v>
      </c>
      <c r="J630" s="53">
        <v>200</v>
      </c>
      <c r="K630" s="102"/>
      <c r="L630" s="53"/>
    </row>
    <row r="631" spans="1:12" ht="15" customHeight="1" x14ac:dyDescent="0.2">
      <c r="A631" s="16">
        <f t="shared" si="9"/>
        <v>631</v>
      </c>
      <c r="B631" s="19" t="s">
        <v>1260</v>
      </c>
      <c r="D631" s="19" t="s">
        <v>1261</v>
      </c>
      <c r="E631" s="19" t="s">
        <v>859</v>
      </c>
      <c r="F631" s="19" t="s">
        <v>963</v>
      </c>
      <c r="G631" s="19" t="s">
        <v>53</v>
      </c>
      <c r="H631" s="20">
        <v>2016</v>
      </c>
      <c r="I631" s="86">
        <v>200</v>
      </c>
      <c r="J631" s="53">
        <v>200</v>
      </c>
      <c r="K631" s="102"/>
      <c r="L631" s="53"/>
    </row>
    <row r="632" spans="1:12" ht="15" customHeight="1" x14ac:dyDescent="0.2">
      <c r="A632" s="16">
        <f t="shared" si="9"/>
        <v>632</v>
      </c>
      <c r="B632" s="19" t="s">
        <v>1262</v>
      </c>
      <c r="D632" s="19" t="s">
        <v>1263</v>
      </c>
      <c r="E632" s="19" t="s">
        <v>859</v>
      </c>
      <c r="F632" s="19" t="s">
        <v>963</v>
      </c>
      <c r="G632" s="19" t="s">
        <v>53</v>
      </c>
      <c r="H632" s="20">
        <v>2016</v>
      </c>
      <c r="I632" s="86">
        <v>110</v>
      </c>
      <c r="J632" s="53">
        <v>110</v>
      </c>
      <c r="K632" s="102"/>
      <c r="L632" s="53"/>
    </row>
    <row r="633" spans="1:12" ht="15" customHeight="1" x14ac:dyDescent="0.2">
      <c r="A633" s="16">
        <f t="shared" si="9"/>
        <v>633</v>
      </c>
      <c r="B633" s="19" t="s">
        <v>1264</v>
      </c>
      <c r="D633" s="19" t="s">
        <v>1265</v>
      </c>
      <c r="E633" s="19" t="s">
        <v>1015</v>
      </c>
      <c r="F633" s="19" t="s">
        <v>987</v>
      </c>
      <c r="G633" s="19" t="s">
        <v>46</v>
      </c>
      <c r="H633" s="20">
        <v>2013</v>
      </c>
      <c r="I633" s="86">
        <v>200.1</v>
      </c>
      <c r="J633" s="53">
        <v>200.1</v>
      </c>
      <c r="K633" s="102"/>
      <c r="L633" s="53"/>
    </row>
    <row r="634" spans="1:12" ht="15" customHeight="1" x14ac:dyDescent="0.2">
      <c r="A634" s="16">
        <f t="shared" si="9"/>
        <v>634</v>
      </c>
      <c r="B634" s="19" t="s">
        <v>1266</v>
      </c>
      <c r="D634" s="19" t="s">
        <v>1267</v>
      </c>
      <c r="E634" s="19" t="s">
        <v>1015</v>
      </c>
      <c r="F634" s="19" t="s">
        <v>987</v>
      </c>
      <c r="G634" s="19" t="s">
        <v>46</v>
      </c>
      <c r="H634" s="20">
        <v>2013</v>
      </c>
      <c r="I634" s="86">
        <v>201.6</v>
      </c>
      <c r="J634" s="53">
        <v>201.6</v>
      </c>
      <c r="K634" s="102"/>
      <c r="L634" s="53"/>
    </row>
    <row r="635" spans="1:12" ht="15" customHeight="1" x14ac:dyDescent="0.2">
      <c r="A635" s="16">
        <f t="shared" si="9"/>
        <v>635</v>
      </c>
      <c r="B635" s="19" t="s">
        <v>1268</v>
      </c>
      <c r="D635" s="19" t="s">
        <v>1269</v>
      </c>
      <c r="E635" s="19" t="s">
        <v>1015</v>
      </c>
      <c r="F635" s="19" t="s">
        <v>987</v>
      </c>
      <c r="G635" s="19" t="s">
        <v>46</v>
      </c>
      <c r="H635" s="20">
        <v>2012</v>
      </c>
      <c r="I635" s="86">
        <v>99.83</v>
      </c>
      <c r="J635" s="53">
        <v>99.8</v>
      </c>
      <c r="K635" s="102"/>
      <c r="L635" s="53"/>
    </row>
    <row r="636" spans="1:12" ht="15" customHeight="1" x14ac:dyDescent="0.2">
      <c r="A636" s="16">
        <f t="shared" si="9"/>
        <v>636</v>
      </c>
      <c r="B636" s="19" t="s">
        <v>1270</v>
      </c>
      <c r="D636" s="19" t="s">
        <v>1271</v>
      </c>
      <c r="E636" s="19" t="s">
        <v>1015</v>
      </c>
      <c r="F636" s="19" t="s">
        <v>987</v>
      </c>
      <c r="G636" s="19" t="s">
        <v>46</v>
      </c>
      <c r="H636" s="20">
        <v>2012</v>
      </c>
      <c r="I636" s="86">
        <v>103.46</v>
      </c>
      <c r="J636" s="53">
        <v>103.5</v>
      </c>
      <c r="K636" s="102"/>
      <c r="L636" s="53"/>
    </row>
    <row r="637" spans="1:12" ht="15" customHeight="1" x14ac:dyDescent="0.2">
      <c r="A637" s="16">
        <f t="shared" si="9"/>
        <v>637</v>
      </c>
      <c r="B637" s="19" t="s">
        <v>1272</v>
      </c>
      <c r="D637" s="19" t="s">
        <v>1273</v>
      </c>
      <c r="E637" s="19" t="s">
        <v>1274</v>
      </c>
      <c r="F637" s="19" t="s">
        <v>1012</v>
      </c>
      <c r="G637" s="19" t="s">
        <v>256</v>
      </c>
      <c r="H637" s="20">
        <v>2017</v>
      </c>
      <c r="I637" s="86">
        <v>115.2</v>
      </c>
      <c r="J637" s="53">
        <v>115.2</v>
      </c>
      <c r="K637" s="102"/>
      <c r="L637" s="53"/>
    </row>
    <row r="638" spans="1:12" ht="15" customHeight="1" x14ac:dyDescent="0.2">
      <c r="A638" s="16">
        <f t="shared" si="9"/>
        <v>638</v>
      </c>
      <c r="B638" s="19" t="s">
        <v>1275</v>
      </c>
      <c r="D638" s="19" t="s">
        <v>1276</v>
      </c>
      <c r="E638" s="19" t="s">
        <v>1274</v>
      </c>
      <c r="F638" s="19" t="s">
        <v>1012</v>
      </c>
      <c r="G638" s="19" t="s">
        <v>256</v>
      </c>
      <c r="H638" s="20">
        <v>2017</v>
      </c>
      <c r="I638" s="86">
        <v>115.2</v>
      </c>
      <c r="J638" s="53">
        <v>115.2</v>
      </c>
      <c r="K638" s="102"/>
      <c r="L638" s="53"/>
    </row>
    <row r="639" spans="1:12" ht="15" customHeight="1" x14ac:dyDescent="0.2">
      <c r="A639" s="16">
        <f t="shared" si="9"/>
        <v>639</v>
      </c>
      <c r="B639" s="19" t="s">
        <v>1576</v>
      </c>
      <c r="D639" s="19" t="s">
        <v>1577</v>
      </c>
      <c r="E639" s="19" t="s">
        <v>1555</v>
      </c>
      <c r="F639" s="19" t="s">
        <v>963</v>
      </c>
      <c r="G639" s="19" t="s">
        <v>150</v>
      </c>
      <c r="H639" s="20">
        <v>2022</v>
      </c>
      <c r="I639" s="86">
        <v>201.6</v>
      </c>
      <c r="J639" s="53">
        <v>201.6</v>
      </c>
      <c r="K639" s="102"/>
      <c r="L639" s="53"/>
    </row>
    <row r="640" spans="1:12" ht="15" customHeight="1" x14ac:dyDescent="0.2">
      <c r="A640" s="16">
        <f t="shared" si="9"/>
        <v>640</v>
      </c>
      <c r="B640" s="19" t="s">
        <v>1578</v>
      </c>
      <c r="D640" s="19" t="s">
        <v>1579</v>
      </c>
      <c r="E640" s="19" t="s">
        <v>1555</v>
      </c>
      <c r="F640" s="19" t="s">
        <v>963</v>
      </c>
      <c r="G640" s="19" t="s">
        <v>150</v>
      </c>
      <c r="H640" s="20">
        <v>2022</v>
      </c>
      <c r="I640" s="86">
        <v>11.1</v>
      </c>
      <c r="J640" s="53">
        <v>11.1</v>
      </c>
      <c r="K640" s="102"/>
      <c r="L640" s="53"/>
    </row>
    <row r="641" spans="1:12" ht="15" customHeight="1" x14ac:dyDescent="0.2">
      <c r="A641" s="16">
        <f t="shared" si="9"/>
        <v>641</v>
      </c>
      <c r="B641" s="19" t="s">
        <v>1580</v>
      </c>
      <c r="D641" s="19" t="s">
        <v>1581</v>
      </c>
      <c r="E641" s="19" t="s">
        <v>1555</v>
      </c>
      <c r="F641" s="19" t="s">
        <v>963</v>
      </c>
      <c r="G641" s="19" t="s">
        <v>150</v>
      </c>
      <c r="H641" s="20">
        <v>2022</v>
      </c>
      <c r="I641" s="86">
        <v>33.6</v>
      </c>
      <c r="J641" s="53">
        <v>33.6</v>
      </c>
      <c r="K641" s="102"/>
      <c r="L641" s="53"/>
    </row>
    <row r="642" spans="1:12" ht="15" customHeight="1" x14ac:dyDescent="0.2">
      <c r="A642" s="16">
        <f t="shared" si="9"/>
        <v>642</v>
      </c>
      <c r="B642" s="19" t="s">
        <v>1582</v>
      </c>
      <c r="D642" s="19" t="s">
        <v>1583</v>
      </c>
      <c r="E642" s="19" t="s">
        <v>1555</v>
      </c>
      <c r="F642" s="19" t="s">
        <v>963</v>
      </c>
      <c r="G642" s="19" t="s">
        <v>150</v>
      </c>
      <c r="H642" s="20">
        <v>2022</v>
      </c>
      <c r="I642" s="86">
        <v>22.2</v>
      </c>
      <c r="J642" s="53">
        <v>22.2</v>
      </c>
      <c r="K642" s="102"/>
      <c r="L642" s="53"/>
    </row>
    <row r="643" spans="1:12" ht="15" customHeight="1" x14ac:dyDescent="0.2">
      <c r="A643" s="16">
        <f t="shared" si="9"/>
        <v>643</v>
      </c>
      <c r="B643" s="19" t="s">
        <v>1584</v>
      </c>
      <c r="D643" s="19" t="s">
        <v>1585</v>
      </c>
      <c r="E643" s="19" t="s">
        <v>1555</v>
      </c>
      <c r="F643" s="19" t="s">
        <v>963</v>
      </c>
      <c r="G643" s="19" t="s">
        <v>150</v>
      </c>
      <c r="H643" s="20">
        <v>2022</v>
      </c>
      <c r="I643" s="86">
        <v>71.400000000000006</v>
      </c>
      <c r="J643" s="53">
        <v>71.400000000000006</v>
      </c>
      <c r="K643" s="102"/>
      <c r="L643" s="53"/>
    </row>
    <row r="644" spans="1:12" ht="15" customHeight="1" x14ac:dyDescent="0.2">
      <c r="A644" s="16">
        <f t="shared" si="9"/>
        <v>644</v>
      </c>
      <c r="B644" s="19" t="s">
        <v>1586</v>
      </c>
      <c r="D644" s="19" t="s">
        <v>1587</v>
      </c>
      <c r="E644" s="19" t="s">
        <v>1555</v>
      </c>
      <c r="F644" s="19" t="s">
        <v>963</v>
      </c>
      <c r="G644" s="19" t="s">
        <v>150</v>
      </c>
      <c r="H644" s="20">
        <v>2022</v>
      </c>
      <c r="I644" s="86">
        <v>33.299999999999997</v>
      </c>
      <c r="J644" s="53">
        <v>33.299999999999997</v>
      </c>
      <c r="K644" s="102"/>
      <c r="L644" s="53"/>
    </row>
    <row r="645" spans="1:12" ht="15" customHeight="1" x14ac:dyDescent="0.2">
      <c r="A645" s="16">
        <f t="shared" si="9"/>
        <v>645</v>
      </c>
      <c r="B645" s="19" t="s">
        <v>1588</v>
      </c>
      <c r="D645" s="19" t="s">
        <v>1589</v>
      </c>
      <c r="E645" s="19" t="s">
        <v>1555</v>
      </c>
      <c r="F645" s="19" t="s">
        <v>963</v>
      </c>
      <c r="G645" s="19" t="s">
        <v>150</v>
      </c>
      <c r="H645" s="20">
        <v>2022</v>
      </c>
      <c r="I645" s="86">
        <v>22</v>
      </c>
      <c r="J645" s="53">
        <v>22</v>
      </c>
      <c r="K645" s="102"/>
      <c r="L645" s="53"/>
    </row>
    <row r="646" spans="1:12" ht="15" customHeight="1" x14ac:dyDescent="0.2">
      <c r="A646" s="16">
        <f t="shared" si="9"/>
        <v>646</v>
      </c>
      <c r="B646" s="19" t="s">
        <v>1590</v>
      </c>
      <c r="D646" s="19" t="s">
        <v>1591</v>
      </c>
      <c r="E646" s="19" t="s">
        <v>1555</v>
      </c>
      <c r="F646" s="19" t="s">
        <v>963</v>
      </c>
      <c r="G646" s="19" t="s">
        <v>150</v>
      </c>
      <c r="H646" s="20">
        <v>2022</v>
      </c>
      <c r="I646" s="86">
        <v>20</v>
      </c>
      <c r="J646" s="53">
        <v>20</v>
      </c>
      <c r="K646" s="102"/>
      <c r="L646" s="53"/>
    </row>
    <row r="647" spans="1:12" ht="15" customHeight="1" x14ac:dyDescent="0.2">
      <c r="A647" s="16">
        <f t="shared" ref="A647:A710" si="10">A646+1</f>
        <v>647</v>
      </c>
      <c r="B647" s="19" t="s">
        <v>1592</v>
      </c>
      <c r="D647" s="19" t="s">
        <v>1593</v>
      </c>
      <c r="E647" s="19" t="s">
        <v>1555</v>
      </c>
      <c r="F647" s="19" t="s">
        <v>963</v>
      </c>
      <c r="G647" s="19" t="s">
        <v>150</v>
      </c>
      <c r="H647" s="20">
        <v>2022</v>
      </c>
      <c r="I647" s="86">
        <v>76.8</v>
      </c>
      <c r="J647" s="53">
        <v>76.8</v>
      </c>
      <c r="K647" s="102"/>
      <c r="L647" s="53"/>
    </row>
    <row r="648" spans="1:12" ht="15" customHeight="1" x14ac:dyDescent="0.2">
      <c r="A648" s="16">
        <f t="shared" si="10"/>
        <v>648</v>
      </c>
      <c r="B648" s="19" t="s">
        <v>1277</v>
      </c>
      <c r="D648" s="19" t="s">
        <v>1278</v>
      </c>
      <c r="E648" s="19" t="s">
        <v>1279</v>
      </c>
      <c r="F648" s="19" t="s">
        <v>1012</v>
      </c>
      <c r="G648" s="19" t="s">
        <v>256</v>
      </c>
      <c r="H648" s="20">
        <v>2008</v>
      </c>
      <c r="I648" s="86">
        <v>150</v>
      </c>
      <c r="J648" s="53">
        <v>150</v>
      </c>
      <c r="K648" s="102"/>
      <c r="L648" s="53"/>
    </row>
    <row r="649" spans="1:12" ht="15" customHeight="1" x14ac:dyDescent="0.2">
      <c r="A649" s="16">
        <f t="shared" si="10"/>
        <v>649</v>
      </c>
      <c r="B649" s="19" t="s">
        <v>1280</v>
      </c>
      <c r="D649" s="19" t="s">
        <v>1281</v>
      </c>
      <c r="E649" s="19" t="s">
        <v>1282</v>
      </c>
      <c r="F649" s="19" t="s">
        <v>963</v>
      </c>
      <c r="G649" s="19" t="s">
        <v>150</v>
      </c>
      <c r="H649" s="20">
        <v>2015</v>
      </c>
      <c r="I649" s="86">
        <v>105.61</v>
      </c>
      <c r="J649" s="53">
        <v>105.6</v>
      </c>
      <c r="K649" s="102"/>
      <c r="L649" s="53"/>
    </row>
    <row r="650" spans="1:12" ht="15" customHeight="1" x14ac:dyDescent="0.2">
      <c r="A650" s="16">
        <f t="shared" si="10"/>
        <v>650</v>
      </c>
      <c r="B650" s="19" t="s">
        <v>1283</v>
      </c>
      <c r="D650" s="19" t="s">
        <v>1284</v>
      </c>
      <c r="E650" s="19" t="s">
        <v>1282</v>
      </c>
      <c r="F650" s="19" t="s">
        <v>963</v>
      </c>
      <c r="G650" s="19" t="s">
        <v>150</v>
      </c>
      <c r="H650" s="20">
        <v>2015</v>
      </c>
      <c r="I650" s="86">
        <v>105.61</v>
      </c>
      <c r="J650" s="53">
        <v>105.6</v>
      </c>
      <c r="K650" s="102"/>
      <c r="L650" s="53"/>
    </row>
    <row r="651" spans="1:12" ht="15" customHeight="1" x14ac:dyDescent="0.2">
      <c r="A651" s="16">
        <f t="shared" si="10"/>
        <v>651</v>
      </c>
      <c r="B651" s="19" t="s">
        <v>1285</v>
      </c>
      <c r="D651" s="19" t="s">
        <v>1286</v>
      </c>
      <c r="E651" s="19" t="s">
        <v>1287</v>
      </c>
      <c r="F651" s="19" t="s">
        <v>1012</v>
      </c>
      <c r="G651" s="19" t="s">
        <v>256</v>
      </c>
      <c r="H651" s="20">
        <v>2014</v>
      </c>
      <c r="I651" s="86">
        <v>144.30000000000001</v>
      </c>
      <c r="J651" s="53">
        <v>144.30000000000001</v>
      </c>
      <c r="K651" s="102"/>
      <c r="L651" s="53"/>
    </row>
    <row r="652" spans="1:12" ht="15" customHeight="1" x14ac:dyDescent="0.2">
      <c r="A652" s="16">
        <f t="shared" si="10"/>
        <v>652</v>
      </c>
      <c r="B652" s="19" t="s">
        <v>1288</v>
      </c>
      <c r="D652" s="19" t="s">
        <v>1289</v>
      </c>
      <c r="E652" s="19" t="s">
        <v>1287</v>
      </c>
      <c r="F652" s="19" t="s">
        <v>1012</v>
      </c>
      <c r="G652" s="19" t="s">
        <v>256</v>
      </c>
      <c r="H652" s="20">
        <v>2014</v>
      </c>
      <c r="I652" s="86">
        <v>144.30000000000001</v>
      </c>
      <c r="J652" s="53">
        <v>144.30000000000001</v>
      </c>
      <c r="K652" s="102"/>
      <c r="L652" s="53"/>
    </row>
    <row r="653" spans="1:12" ht="15" customHeight="1" x14ac:dyDescent="0.2">
      <c r="A653" s="16">
        <f t="shared" si="10"/>
        <v>653</v>
      </c>
      <c r="B653" s="19" t="s">
        <v>1290</v>
      </c>
      <c r="D653" s="19" t="s">
        <v>1291</v>
      </c>
      <c r="E653" s="19" t="s">
        <v>1222</v>
      </c>
      <c r="F653" s="19" t="s">
        <v>987</v>
      </c>
      <c r="G653" s="19" t="s">
        <v>46</v>
      </c>
      <c r="H653" s="20">
        <v>2019</v>
      </c>
      <c r="I653" s="86">
        <v>162.80000000000001</v>
      </c>
      <c r="J653" s="53">
        <v>162.80000000000001</v>
      </c>
      <c r="K653" s="102"/>
      <c r="L653" s="53"/>
    </row>
    <row r="654" spans="1:12" ht="15" customHeight="1" x14ac:dyDescent="0.2">
      <c r="A654" s="16">
        <f t="shared" si="10"/>
        <v>654</v>
      </c>
      <c r="B654" s="19" t="s">
        <v>1292</v>
      </c>
      <c r="D654" s="19" t="s">
        <v>1293</v>
      </c>
      <c r="E654" s="19" t="s">
        <v>1118</v>
      </c>
      <c r="F654" s="19" t="s">
        <v>963</v>
      </c>
      <c r="G654" s="19" t="s">
        <v>150</v>
      </c>
      <c r="H654" s="20">
        <v>2018</v>
      </c>
      <c r="I654" s="86">
        <v>196.6</v>
      </c>
      <c r="J654" s="53">
        <v>196.6</v>
      </c>
      <c r="K654" s="102"/>
      <c r="L654" s="53"/>
    </row>
    <row r="655" spans="1:12" ht="15" customHeight="1" x14ac:dyDescent="0.2">
      <c r="A655" s="16">
        <f t="shared" si="10"/>
        <v>655</v>
      </c>
      <c r="B655" s="19" t="s">
        <v>1294</v>
      </c>
      <c r="D655" s="19" t="s">
        <v>1295</v>
      </c>
      <c r="E655" s="19" t="s">
        <v>1296</v>
      </c>
      <c r="F655" s="19" t="s">
        <v>963</v>
      </c>
      <c r="G655" s="19" t="s">
        <v>150</v>
      </c>
      <c r="H655" s="20">
        <v>2009</v>
      </c>
      <c r="I655" s="86">
        <v>92.61</v>
      </c>
      <c r="J655" s="53">
        <v>92.6</v>
      </c>
      <c r="K655" s="102"/>
      <c r="L655" s="53"/>
    </row>
    <row r="656" spans="1:12" ht="15" customHeight="1" x14ac:dyDescent="0.2">
      <c r="A656" s="16">
        <f t="shared" si="10"/>
        <v>656</v>
      </c>
      <c r="B656" s="19" t="s">
        <v>1297</v>
      </c>
      <c r="D656" s="19" t="s">
        <v>1298</v>
      </c>
      <c r="E656" s="19" t="s">
        <v>1296</v>
      </c>
      <c r="F656" s="19" t="s">
        <v>963</v>
      </c>
      <c r="G656" s="19" t="s">
        <v>150</v>
      </c>
      <c r="H656" s="20">
        <v>2009</v>
      </c>
      <c r="I656" s="86">
        <v>60</v>
      </c>
      <c r="J656" s="53">
        <v>60</v>
      </c>
      <c r="K656" s="102"/>
      <c r="L656" s="53"/>
    </row>
    <row r="657" spans="1:12" ht="15" customHeight="1" x14ac:dyDescent="0.2">
      <c r="A657" s="16">
        <f t="shared" si="10"/>
        <v>657</v>
      </c>
      <c r="B657" s="19" t="s">
        <v>1299</v>
      </c>
      <c r="D657" s="19" t="s">
        <v>1300</v>
      </c>
      <c r="E657" s="19" t="s">
        <v>149</v>
      </c>
      <c r="F657" s="19" t="s">
        <v>963</v>
      </c>
      <c r="G657" s="19" t="s">
        <v>150</v>
      </c>
      <c r="H657" s="20">
        <v>2008</v>
      </c>
      <c r="I657" s="86">
        <v>58.8</v>
      </c>
      <c r="J657" s="53">
        <v>54.6</v>
      </c>
      <c r="K657" s="102"/>
      <c r="L657" s="53"/>
    </row>
    <row r="658" spans="1:12" ht="15" customHeight="1" x14ac:dyDescent="0.2">
      <c r="A658" s="16">
        <f t="shared" si="10"/>
        <v>658</v>
      </c>
      <c r="B658" s="19" t="s">
        <v>1301</v>
      </c>
      <c r="D658" s="19" t="s">
        <v>1302</v>
      </c>
      <c r="E658" s="19" t="s">
        <v>1078</v>
      </c>
      <c r="F658" s="19" t="s">
        <v>1012</v>
      </c>
      <c r="G658" s="19" t="s">
        <v>256</v>
      </c>
      <c r="H658" s="20">
        <v>2017</v>
      </c>
      <c r="I658" s="86">
        <v>151.19999999999999</v>
      </c>
      <c r="J658" s="53">
        <v>151.19999999999999</v>
      </c>
      <c r="K658" s="102"/>
      <c r="L658" s="53"/>
    </row>
    <row r="659" spans="1:12" ht="15" customHeight="1" x14ac:dyDescent="0.2">
      <c r="A659" s="16">
        <f t="shared" si="10"/>
        <v>659</v>
      </c>
      <c r="B659" s="19" t="s">
        <v>1303</v>
      </c>
      <c r="D659" s="19" t="s">
        <v>1304</v>
      </c>
      <c r="E659" s="19" t="s">
        <v>1305</v>
      </c>
      <c r="F659" s="19" t="s">
        <v>963</v>
      </c>
      <c r="G659" s="19" t="s">
        <v>150</v>
      </c>
      <c r="H659" s="20">
        <v>2021</v>
      </c>
      <c r="I659" s="86">
        <v>151.19999999999999</v>
      </c>
      <c r="J659" s="53">
        <v>151.19999999999999</v>
      </c>
      <c r="K659" s="102"/>
      <c r="L659" s="53"/>
    </row>
    <row r="660" spans="1:12" ht="15" customHeight="1" x14ac:dyDescent="0.2">
      <c r="A660" s="16">
        <f t="shared" si="10"/>
        <v>660</v>
      </c>
      <c r="B660" s="19" t="s">
        <v>1306</v>
      </c>
      <c r="D660" s="19" t="s">
        <v>1307</v>
      </c>
      <c r="E660" s="19" t="s">
        <v>1305</v>
      </c>
      <c r="F660" s="19" t="s">
        <v>963</v>
      </c>
      <c r="G660" s="19" t="s">
        <v>150</v>
      </c>
      <c r="H660" s="20">
        <v>2021</v>
      </c>
      <c r="I660" s="86">
        <v>151.19999999999999</v>
      </c>
      <c r="J660" s="53">
        <v>151.19999999999999</v>
      </c>
      <c r="K660" s="102"/>
      <c r="L660" s="53"/>
    </row>
    <row r="661" spans="1:12" ht="15" customHeight="1" x14ac:dyDescent="0.2">
      <c r="A661" s="16">
        <f t="shared" si="10"/>
        <v>661</v>
      </c>
      <c r="B661" s="19" t="s">
        <v>1308</v>
      </c>
      <c r="D661" s="19" t="s">
        <v>1309</v>
      </c>
      <c r="E661" s="19" t="s">
        <v>636</v>
      </c>
      <c r="F661" s="19" t="s">
        <v>987</v>
      </c>
      <c r="G661" s="19" t="s">
        <v>46</v>
      </c>
      <c r="H661" s="20">
        <v>2020</v>
      </c>
      <c r="I661" s="86">
        <v>144.9</v>
      </c>
      <c r="J661" s="53">
        <v>144.9</v>
      </c>
      <c r="K661" s="102"/>
      <c r="L661" s="53"/>
    </row>
    <row r="662" spans="1:12" ht="15" customHeight="1" x14ac:dyDescent="0.2">
      <c r="A662" s="16">
        <f t="shared" si="10"/>
        <v>662</v>
      </c>
      <c r="B662" s="19" t="s">
        <v>1310</v>
      </c>
      <c r="D662" s="19" t="s">
        <v>1311</v>
      </c>
      <c r="E662" s="19" t="s">
        <v>1089</v>
      </c>
      <c r="F662" s="19" t="s">
        <v>1012</v>
      </c>
      <c r="G662" s="19" t="s">
        <v>256</v>
      </c>
      <c r="H662" s="20">
        <v>2014</v>
      </c>
      <c r="I662" s="86">
        <v>109.15</v>
      </c>
      <c r="J662" s="53">
        <v>109.2</v>
      </c>
      <c r="K662" s="102"/>
      <c r="L662" s="53"/>
    </row>
    <row r="663" spans="1:12" ht="15" customHeight="1" x14ac:dyDescent="0.2">
      <c r="A663" s="16">
        <f t="shared" si="10"/>
        <v>663</v>
      </c>
      <c r="B663" s="19" t="s">
        <v>1312</v>
      </c>
      <c r="D663" s="19" t="s">
        <v>1313</v>
      </c>
      <c r="E663" s="19" t="s">
        <v>1089</v>
      </c>
      <c r="F663" s="19" t="s">
        <v>1012</v>
      </c>
      <c r="G663" s="19" t="s">
        <v>256</v>
      </c>
      <c r="H663" s="20">
        <v>2014</v>
      </c>
      <c r="I663" s="86">
        <v>109.15</v>
      </c>
      <c r="J663" s="53">
        <v>109.2</v>
      </c>
      <c r="K663" s="102"/>
      <c r="L663" s="53"/>
    </row>
    <row r="664" spans="1:12" ht="15" customHeight="1" x14ac:dyDescent="0.2">
      <c r="A664" s="16">
        <f t="shared" si="10"/>
        <v>664</v>
      </c>
      <c r="B664" s="19" t="s">
        <v>1314</v>
      </c>
      <c r="D664" s="19" t="s">
        <v>1315</v>
      </c>
      <c r="E664" s="19" t="s">
        <v>1089</v>
      </c>
      <c r="F664" s="19" t="s">
        <v>1012</v>
      </c>
      <c r="G664" s="19" t="s">
        <v>256</v>
      </c>
      <c r="H664" s="20">
        <v>2014</v>
      </c>
      <c r="I664" s="86">
        <v>94.19</v>
      </c>
      <c r="J664" s="53">
        <v>94.2</v>
      </c>
      <c r="K664" s="102"/>
      <c r="L664" s="53"/>
    </row>
    <row r="665" spans="1:12" ht="15" customHeight="1" x14ac:dyDescent="0.2">
      <c r="A665" s="16">
        <f t="shared" si="10"/>
        <v>665</v>
      </c>
      <c r="B665" s="19" t="s">
        <v>1316</v>
      </c>
      <c r="D665" s="19" t="s">
        <v>1317</v>
      </c>
      <c r="E665" s="19" t="s">
        <v>1089</v>
      </c>
      <c r="F665" s="19" t="s">
        <v>1012</v>
      </c>
      <c r="G665" s="19" t="s">
        <v>256</v>
      </c>
      <c r="H665" s="20">
        <v>2014</v>
      </c>
      <c r="I665" s="86">
        <v>96.6</v>
      </c>
      <c r="J665" s="53">
        <v>96.6</v>
      </c>
      <c r="K665" s="102"/>
      <c r="L665" s="53"/>
    </row>
    <row r="666" spans="1:12" ht="15" customHeight="1" x14ac:dyDescent="0.2">
      <c r="A666" s="16">
        <f t="shared" si="10"/>
        <v>666</v>
      </c>
      <c r="B666" s="19" t="s">
        <v>1318</v>
      </c>
      <c r="D666" s="19" t="s">
        <v>1319</v>
      </c>
      <c r="E666" s="19" t="s">
        <v>149</v>
      </c>
      <c r="F666" s="19" t="s">
        <v>963</v>
      </c>
      <c r="G666" s="19" t="s">
        <v>150</v>
      </c>
      <c r="H666" s="20">
        <v>2008</v>
      </c>
      <c r="I666" s="86">
        <v>142.5</v>
      </c>
      <c r="J666" s="53">
        <v>142.5</v>
      </c>
      <c r="K666" s="102"/>
      <c r="L666" s="53"/>
    </row>
    <row r="667" spans="1:12" ht="15" customHeight="1" x14ac:dyDescent="0.2">
      <c r="A667" s="16">
        <f t="shared" si="10"/>
        <v>667</v>
      </c>
      <c r="B667" s="19" t="s">
        <v>1320</v>
      </c>
      <c r="D667" s="19" t="s">
        <v>1321</v>
      </c>
      <c r="E667" s="19" t="s">
        <v>149</v>
      </c>
      <c r="F667" s="19" t="s">
        <v>963</v>
      </c>
      <c r="G667" s="19" t="s">
        <v>150</v>
      </c>
      <c r="H667" s="20">
        <v>2019</v>
      </c>
      <c r="I667" s="86">
        <v>115.5</v>
      </c>
      <c r="J667" s="53">
        <v>115.5</v>
      </c>
      <c r="K667" s="102"/>
      <c r="L667" s="53"/>
    </row>
    <row r="668" spans="1:12" ht="15" customHeight="1" x14ac:dyDescent="0.2">
      <c r="A668" s="16">
        <f t="shared" si="10"/>
        <v>668</v>
      </c>
      <c r="B668" s="19" t="s">
        <v>1322</v>
      </c>
      <c r="D668" s="19" t="s">
        <v>1323</v>
      </c>
      <c r="E668" s="19" t="s">
        <v>149</v>
      </c>
      <c r="F668" s="19" t="s">
        <v>963</v>
      </c>
      <c r="G668" s="19" t="s">
        <v>150</v>
      </c>
      <c r="H668" s="20">
        <v>2022</v>
      </c>
      <c r="I668" s="86">
        <v>106.92</v>
      </c>
      <c r="J668" s="53">
        <v>106.9</v>
      </c>
      <c r="K668" s="102"/>
      <c r="L668" s="53"/>
    </row>
    <row r="669" spans="1:12" ht="15" customHeight="1" x14ac:dyDescent="0.2">
      <c r="A669" s="16">
        <f t="shared" si="10"/>
        <v>669</v>
      </c>
      <c r="B669" s="19" t="s">
        <v>1324</v>
      </c>
      <c r="D669" s="19" t="s">
        <v>1325</v>
      </c>
      <c r="E669" s="19" t="s">
        <v>149</v>
      </c>
      <c r="F669" s="19" t="s">
        <v>963</v>
      </c>
      <c r="G669" s="19" t="s">
        <v>150</v>
      </c>
      <c r="H669" s="20">
        <v>2022</v>
      </c>
      <c r="I669" s="86">
        <v>108.54</v>
      </c>
      <c r="J669" s="53">
        <v>108.5</v>
      </c>
      <c r="K669" s="102"/>
      <c r="L669" s="53"/>
    </row>
    <row r="670" spans="1:12" ht="15" customHeight="1" x14ac:dyDescent="0.2">
      <c r="A670" s="16">
        <f t="shared" si="10"/>
        <v>670</v>
      </c>
      <c r="B670" s="19" t="s">
        <v>1326</v>
      </c>
      <c r="D670" s="19" t="s">
        <v>1327</v>
      </c>
      <c r="E670" s="19" t="s">
        <v>1222</v>
      </c>
      <c r="F670" s="19" t="s">
        <v>987</v>
      </c>
      <c r="G670" s="19" t="s">
        <v>46</v>
      </c>
      <c r="H670" s="20">
        <v>2009</v>
      </c>
      <c r="I670" s="86">
        <v>179.85</v>
      </c>
      <c r="J670" s="53">
        <v>179.9</v>
      </c>
      <c r="K670" s="102"/>
      <c r="L670" s="53"/>
    </row>
    <row r="671" spans="1:12" ht="15" customHeight="1" x14ac:dyDescent="0.2">
      <c r="A671" s="16">
        <f t="shared" si="10"/>
        <v>671</v>
      </c>
      <c r="B671" s="19" t="s">
        <v>1328</v>
      </c>
      <c r="D671" s="19" t="s">
        <v>1329</v>
      </c>
      <c r="E671" s="19" t="s">
        <v>1222</v>
      </c>
      <c r="F671" s="19" t="s">
        <v>987</v>
      </c>
      <c r="G671" s="19" t="s">
        <v>46</v>
      </c>
      <c r="H671" s="20">
        <v>2010</v>
      </c>
      <c r="I671" s="86">
        <v>200.12</v>
      </c>
      <c r="J671" s="53">
        <v>200.1</v>
      </c>
      <c r="K671" s="102"/>
      <c r="L671" s="53"/>
    </row>
    <row r="672" spans="1:12" ht="15" customHeight="1" x14ac:dyDescent="0.2">
      <c r="A672" s="16">
        <f t="shared" si="10"/>
        <v>672</v>
      </c>
      <c r="B672" s="19" t="s">
        <v>1330</v>
      </c>
      <c r="D672" s="19" t="s">
        <v>1331</v>
      </c>
      <c r="E672" s="19" t="s">
        <v>1086</v>
      </c>
      <c r="F672" s="19" t="s">
        <v>963</v>
      </c>
      <c r="G672" s="19" t="s">
        <v>150</v>
      </c>
      <c r="H672" s="20">
        <v>2001</v>
      </c>
      <c r="I672" s="86">
        <v>91.7</v>
      </c>
      <c r="J672" s="53">
        <v>91.7</v>
      </c>
      <c r="K672" s="102"/>
      <c r="L672" s="53"/>
    </row>
    <row r="673" spans="1:12" ht="15" customHeight="1" x14ac:dyDescent="0.2">
      <c r="A673" s="16">
        <f t="shared" si="10"/>
        <v>673</v>
      </c>
      <c r="B673" s="19" t="s">
        <v>1332</v>
      </c>
      <c r="D673" s="19" t="s">
        <v>1333</v>
      </c>
      <c r="E673" s="19" t="s">
        <v>1086</v>
      </c>
      <c r="F673" s="19" t="s">
        <v>963</v>
      </c>
      <c r="G673" s="19" t="s">
        <v>150</v>
      </c>
      <c r="H673" s="20">
        <v>2001</v>
      </c>
      <c r="I673" s="86">
        <v>86</v>
      </c>
      <c r="J673" s="53">
        <v>85.8</v>
      </c>
      <c r="K673" s="102"/>
      <c r="L673" s="53"/>
    </row>
    <row r="674" spans="1:12" ht="15" customHeight="1" x14ac:dyDescent="0.2">
      <c r="A674" s="16">
        <f t="shared" si="10"/>
        <v>674</v>
      </c>
      <c r="B674" s="19" t="s">
        <v>1334</v>
      </c>
      <c r="D674" s="19" t="s">
        <v>1335</v>
      </c>
      <c r="E674" s="19" t="s">
        <v>986</v>
      </c>
      <c r="F674" s="19" t="s">
        <v>987</v>
      </c>
      <c r="G674" s="19" t="s">
        <v>46</v>
      </c>
      <c r="H674" s="20">
        <v>2009</v>
      </c>
      <c r="I674" s="86">
        <v>160.80000000000001</v>
      </c>
      <c r="J674" s="53">
        <v>160.80000000000001</v>
      </c>
      <c r="K674" s="102"/>
      <c r="L674" s="53"/>
    </row>
    <row r="675" spans="1:12" ht="15" customHeight="1" x14ac:dyDescent="0.2">
      <c r="A675" s="16">
        <f t="shared" si="10"/>
        <v>675</v>
      </c>
      <c r="B675" s="19" t="s">
        <v>1336</v>
      </c>
      <c r="D675" s="19" t="s">
        <v>1337</v>
      </c>
      <c r="E675" s="19" t="s">
        <v>986</v>
      </c>
      <c r="F675" s="19" t="s">
        <v>987</v>
      </c>
      <c r="G675" s="19" t="s">
        <v>46</v>
      </c>
      <c r="H675" s="20">
        <v>2009</v>
      </c>
      <c r="I675" s="86">
        <v>141.6</v>
      </c>
      <c r="J675" s="53">
        <v>141.6</v>
      </c>
      <c r="K675" s="102"/>
      <c r="L675" s="53"/>
    </row>
    <row r="676" spans="1:12" ht="15" customHeight="1" x14ac:dyDescent="0.2">
      <c r="A676" s="16">
        <f t="shared" si="10"/>
        <v>676</v>
      </c>
      <c r="B676" s="19" t="s">
        <v>1338</v>
      </c>
      <c r="D676" s="19" t="s">
        <v>1339</v>
      </c>
      <c r="E676" s="19" t="s">
        <v>986</v>
      </c>
      <c r="F676" s="19" t="s">
        <v>987</v>
      </c>
      <c r="G676" s="19" t="s">
        <v>46</v>
      </c>
      <c r="H676" s="20">
        <v>2011</v>
      </c>
      <c r="I676" s="86">
        <v>100.8</v>
      </c>
      <c r="J676" s="53">
        <v>100.8</v>
      </c>
      <c r="K676" s="102"/>
      <c r="L676" s="53"/>
    </row>
    <row r="677" spans="1:12" ht="15" customHeight="1" x14ac:dyDescent="0.2">
      <c r="A677" s="16">
        <f t="shared" si="10"/>
        <v>677</v>
      </c>
      <c r="B677" s="19" t="s">
        <v>1340</v>
      </c>
      <c r="D677" s="19" t="s">
        <v>1341</v>
      </c>
      <c r="E677" s="19" t="s">
        <v>45</v>
      </c>
      <c r="F677" s="19" t="s">
        <v>987</v>
      </c>
      <c r="G677" s="19" t="s">
        <v>46</v>
      </c>
      <c r="H677" s="20">
        <v>2020</v>
      </c>
      <c r="I677" s="86">
        <v>151.19999999999999</v>
      </c>
      <c r="J677" s="53">
        <v>151.19999999999999</v>
      </c>
      <c r="K677" s="102"/>
      <c r="L677" s="53"/>
    </row>
    <row r="678" spans="1:12" ht="15" customHeight="1" x14ac:dyDescent="0.2">
      <c r="A678" s="16">
        <f t="shared" si="10"/>
        <v>678</v>
      </c>
      <c r="B678" s="19" t="s">
        <v>1342</v>
      </c>
      <c r="C678" s="19" t="s">
        <v>3059</v>
      </c>
      <c r="D678" s="19" t="s">
        <v>1343</v>
      </c>
      <c r="E678" s="19" t="s">
        <v>1071</v>
      </c>
      <c r="F678" s="19" t="s">
        <v>963</v>
      </c>
      <c r="G678" s="19" t="s">
        <v>150</v>
      </c>
      <c r="H678" s="20">
        <v>2008</v>
      </c>
      <c r="I678" s="86">
        <v>121.5</v>
      </c>
      <c r="J678" s="53">
        <v>121.5</v>
      </c>
      <c r="K678" s="102"/>
      <c r="L678" s="53"/>
    </row>
    <row r="679" spans="1:12" ht="15" customHeight="1" x14ac:dyDescent="0.2">
      <c r="A679" s="16">
        <f t="shared" si="10"/>
        <v>679</v>
      </c>
      <c r="B679" s="19" t="s">
        <v>1344</v>
      </c>
      <c r="C679" s="19" t="s">
        <v>3059</v>
      </c>
      <c r="D679" s="19" t="s">
        <v>1345</v>
      </c>
      <c r="E679" s="19" t="s">
        <v>1071</v>
      </c>
      <c r="F679" s="19" t="s">
        <v>963</v>
      </c>
      <c r="G679" s="19" t="s">
        <v>150</v>
      </c>
      <c r="H679" s="20">
        <v>2008</v>
      </c>
      <c r="I679" s="86">
        <v>127.5</v>
      </c>
      <c r="J679" s="53">
        <v>127.5</v>
      </c>
      <c r="K679" s="102"/>
      <c r="L679" s="53"/>
    </row>
    <row r="680" spans="1:12" ht="15" customHeight="1" x14ac:dyDescent="0.2">
      <c r="A680" s="16">
        <f t="shared" si="10"/>
        <v>680</v>
      </c>
      <c r="B680" s="19" t="s">
        <v>1346</v>
      </c>
      <c r="D680" s="19" t="s">
        <v>1347</v>
      </c>
      <c r="E680" s="19" t="s">
        <v>1174</v>
      </c>
      <c r="F680" s="19" t="s">
        <v>963</v>
      </c>
      <c r="G680" s="19" t="s">
        <v>150</v>
      </c>
      <c r="H680" s="20">
        <v>2020</v>
      </c>
      <c r="I680" s="86">
        <v>150</v>
      </c>
      <c r="J680" s="53">
        <v>150</v>
      </c>
      <c r="K680" s="102"/>
      <c r="L680" s="53"/>
    </row>
    <row r="681" spans="1:12" ht="15" customHeight="1" x14ac:dyDescent="0.2">
      <c r="A681" s="16">
        <f t="shared" si="10"/>
        <v>681</v>
      </c>
      <c r="B681" s="19" t="s">
        <v>1346</v>
      </c>
      <c r="D681" s="19" t="s">
        <v>1348</v>
      </c>
      <c r="E681" s="19" t="s">
        <v>1174</v>
      </c>
      <c r="F681" s="19" t="s">
        <v>963</v>
      </c>
      <c r="G681" s="19" t="s">
        <v>150</v>
      </c>
      <c r="H681" s="20">
        <v>2020</v>
      </c>
      <c r="I681" s="86">
        <v>150</v>
      </c>
      <c r="J681" s="53">
        <v>150</v>
      </c>
      <c r="K681" s="102"/>
      <c r="L681" s="53"/>
    </row>
    <row r="682" spans="1:12" ht="15" customHeight="1" x14ac:dyDescent="0.2">
      <c r="A682" s="16">
        <f t="shared" si="10"/>
        <v>682</v>
      </c>
      <c r="B682" s="19" t="s">
        <v>3131</v>
      </c>
      <c r="D682" s="19" t="s">
        <v>3132</v>
      </c>
      <c r="E682" s="19" t="s">
        <v>1118</v>
      </c>
      <c r="F682" s="19" t="s">
        <v>963</v>
      </c>
      <c r="G682" s="19" t="s">
        <v>150</v>
      </c>
      <c r="H682" s="20">
        <v>2015</v>
      </c>
      <c r="I682" s="53">
        <v>109.15</v>
      </c>
      <c r="J682" s="53">
        <v>104.6</v>
      </c>
      <c r="K682" s="102"/>
      <c r="L682" s="53"/>
    </row>
    <row r="683" spans="1:12" ht="15" customHeight="1" x14ac:dyDescent="0.2">
      <c r="A683" s="16">
        <f t="shared" si="10"/>
        <v>683</v>
      </c>
      <c r="B683" s="19" t="s">
        <v>3133</v>
      </c>
      <c r="D683" s="19" t="s">
        <v>3134</v>
      </c>
      <c r="E683" s="19" t="s">
        <v>1118</v>
      </c>
      <c r="F683" s="19" t="s">
        <v>963</v>
      </c>
      <c r="G683" s="19" t="s">
        <v>150</v>
      </c>
      <c r="H683" s="20">
        <v>2015</v>
      </c>
      <c r="I683" s="53">
        <v>109.15</v>
      </c>
      <c r="J683" s="53">
        <v>102.7</v>
      </c>
      <c r="K683" s="102"/>
      <c r="L683" s="53"/>
    </row>
    <row r="684" spans="1:12" ht="15" customHeight="1" x14ac:dyDescent="0.2">
      <c r="A684" s="16">
        <f t="shared" si="10"/>
        <v>684</v>
      </c>
      <c r="B684" s="19" t="s">
        <v>1349</v>
      </c>
      <c r="D684" s="19" t="s">
        <v>1350</v>
      </c>
      <c r="E684" s="19" t="s">
        <v>1034</v>
      </c>
      <c r="F684" s="19" t="s">
        <v>963</v>
      </c>
      <c r="G684" s="19" t="s">
        <v>150</v>
      </c>
      <c r="H684" s="20">
        <v>2006</v>
      </c>
      <c r="I684" s="86">
        <v>89.6</v>
      </c>
      <c r="J684" s="53">
        <v>89.6</v>
      </c>
      <c r="K684" s="102"/>
      <c r="L684" s="53"/>
    </row>
    <row r="685" spans="1:12" ht="15" customHeight="1" x14ac:dyDescent="0.2">
      <c r="A685" s="16">
        <f t="shared" si="10"/>
        <v>685</v>
      </c>
      <c r="B685" s="19" t="s">
        <v>1604</v>
      </c>
      <c r="D685" s="19" t="s">
        <v>1605</v>
      </c>
      <c r="E685" s="19" t="s">
        <v>1470</v>
      </c>
      <c r="F685" s="19" t="s">
        <v>963</v>
      </c>
      <c r="G685" s="19" t="s">
        <v>53</v>
      </c>
      <c r="H685" s="20">
        <v>2022</v>
      </c>
      <c r="I685" s="86">
        <v>55.4</v>
      </c>
      <c r="J685" s="53">
        <v>55.4</v>
      </c>
      <c r="K685" s="102"/>
      <c r="L685" s="53"/>
    </row>
    <row r="686" spans="1:12" ht="15" customHeight="1" x14ac:dyDescent="0.2">
      <c r="A686" s="16">
        <f t="shared" si="10"/>
        <v>686</v>
      </c>
      <c r="B686" s="19" t="s">
        <v>1606</v>
      </c>
      <c r="D686" s="19" t="s">
        <v>1607</v>
      </c>
      <c r="E686" s="19" t="s">
        <v>1470</v>
      </c>
      <c r="F686" s="19" t="s">
        <v>963</v>
      </c>
      <c r="G686" s="19" t="s">
        <v>53</v>
      </c>
      <c r="H686" s="20">
        <v>2022</v>
      </c>
      <c r="I686" s="86">
        <v>48</v>
      </c>
      <c r="J686" s="53">
        <v>48</v>
      </c>
      <c r="K686" s="102"/>
      <c r="L686" s="53"/>
    </row>
    <row r="687" spans="1:12" ht="15" customHeight="1" x14ac:dyDescent="0.2">
      <c r="A687" s="16">
        <f t="shared" si="10"/>
        <v>687</v>
      </c>
      <c r="B687" s="19" t="s">
        <v>1608</v>
      </c>
      <c r="D687" s="19" t="s">
        <v>1609</v>
      </c>
      <c r="E687" s="19" t="s">
        <v>1470</v>
      </c>
      <c r="F687" s="19" t="s">
        <v>963</v>
      </c>
      <c r="G687" s="19" t="s">
        <v>53</v>
      </c>
      <c r="H687" s="20">
        <v>2022</v>
      </c>
      <c r="I687" s="86">
        <v>83.1</v>
      </c>
      <c r="J687" s="53">
        <v>83.1</v>
      </c>
      <c r="K687" s="102"/>
      <c r="L687" s="53"/>
    </row>
    <row r="688" spans="1:12" ht="15" customHeight="1" x14ac:dyDescent="0.2">
      <c r="A688" s="16">
        <f t="shared" si="10"/>
        <v>688</v>
      </c>
      <c r="B688" s="19" t="s">
        <v>1610</v>
      </c>
      <c r="D688" s="19" t="s">
        <v>1611</v>
      </c>
      <c r="E688" s="19" t="s">
        <v>1470</v>
      </c>
      <c r="F688" s="19" t="s">
        <v>963</v>
      </c>
      <c r="G688" s="19" t="s">
        <v>53</v>
      </c>
      <c r="H688" s="20">
        <v>2022</v>
      </c>
      <c r="I688" s="86">
        <v>22.8</v>
      </c>
      <c r="J688" s="53">
        <v>22.8</v>
      </c>
      <c r="K688" s="102"/>
      <c r="L688" s="53"/>
    </row>
    <row r="689" spans="1:12" ht="15" customHeight="1" x14ac:dyDescent="0.2">
      <c r="A689" s="16">
        <f t="shared" si="10"/>
        <v>689</v>
      </c>
      <c r="B689" s="19" t="s">
        <v>1351</v>
      </c>
      <c r="D689" s="19" t="s">
        <v>1352</v>
      </c>
      <c r="E689" s="19" t="s">
        <v>836</v>
      </c>
      <c r="F689" s="19" t="s">
        <v>963</v>
      </c>
      <c r="G689" s="19" t="s">
        <v>150</v>
      </c>
      <c r="H689" s="20">
        <v>2017</v>
      </c>
      <c r="I689" s="86">
        <v>121.9</v>
      </c>
      <c r="J689" s="53">
        <v>121.9</v>
      </c>
      <c r="K689" s="102"/>
      <c r="L689" s="53"/>
    </row>
    <row r="690" spans="1:12" ht="15" customHeight="1" x14ac:dyDescent="0.2">
      <c r="A690" s="16">
        <f t="shared" si="10"/>
        <v>690</v>
      </c>
      <c r="B690" s="19" t="s">
        <v>1353</v>
      </c>
      <c r="D690" s="19" t="s">
        <v>1354</v>
      </c>
      <c r="E690" s="19" t="s">
        <v>836</v>
      </c>
      <c r="F690" s="19" t="s">
        <v>963</v>
      </c>
      <c r="G690" s="19" t="s">
        <v>150</v>
      </c>
      <c r="H690" s="20">
        <v>2017</v>
      </c>
      <c r="I690" s="86">
        <v>27.44</v>
      </c>
      <c r="J690" s="53">
        <v>27.4</v>
      </c>
      <c r="K690" s="102"/>
      <c r="L690" s="53"/>
    </row>
    <row r="691" spans="1:12" ht="15" customHeight="1" x14ac:dyDescent="0.2">
      <c r="A691" s="16">
        <f t="shared" si="10"/>
        <v>691</v>
      </c>
      <c r="B691" s="19" t="s">
        <v>1355</v>
      </c>
      <c r="D691" s="19" t="s">
        <v>1356</v>
      </c>
      <c r="E691" s="19" t="s">
        <v>1071</v>
      </c>
      <c r="F691" s="19" t="s">
        <v>963</v>
      </c>
      <c r="G691" s="19" t="s">
        <v>150</v>
      </c>
      <c r="H691" s="20">
        <v>2008</v>
      </c>
      <c r="I691" s="86">
        <v>114</v>
      </c>
      <c r="J691" s="53">
        <v>114</v>
      </c>
      <c r="K691" s="102"/>
      <c r="L691" s="53"/>
    </row>
    <row r="692" spans="1:12" ht="15" customHeight="1" x14ac:dyDescent="0.2">
      <c r="A692" s="16">
        <f t="shared" si="10"/>
        <v>692</v>
      </c>
      <c r="B692" s="19" t="s">
        <v>1357</v>
      </c>
      <c r="D692" s="19" t="s">
        <v>1358</v>
      </c>
      <c r="E692" s="19" t="s">
        <v>1071</v>
      </c>
      <c r="F692" s="19" t="s">
        <v>963</v>
      </c>
      <c r="G692" s="19" t="s">
        <v>150</v>
      </c>
      <c r="H692" s="20">
        <v>2008</v>
      </c>
      <c r="I692" s="86">
        <v>95</v>
      </c>
      <c r="J692" s="53">
        <v>95</v>
      </c>
      <c r="K692" s="102"/>
      <c r="L692" s="53"/>
    </row>
    <row r="693" spans="1:12" ht="15" customHeight="1" x14ac:dyDescent="0.2">
      <c r="A693" s="16">
        <f t="shared" si="10"/>
        <v>693</v>
      </c>
      <c r="B693" s="19" t="s">
        <v>1359</v>
      </c>
      <c r="D693" s="19" t="s">
        <v>1360</v>
      </c>
      <c r="E693" s="19" t="s">
        <v>1089</v>
      </c>
      <c r="F693" s="19" t="s">
        <v>1012</v>
      </c>
      <c r="G693" s="19" t="s">
        <v>256</v>
      </c>
      <c r="H693" s="20">
        <v>2015</v>
      </c>
      <c r="I693" s="86">
        <v>150</v>
      </c>
      <c r="J693" s="53">
        <v>150</v>
      </c>
      <c r="K693" s="102"/>
      <c r="L693" s="53"/>
    </row>
    <row r="694" spans="1:12" ht="15" customHeight="1" x14ac:dyDescent="0.2">
      <c r="A694" s="16">
        <f t="shared" si="10"/>
        <v>694</v>
      </c>
      <c r="B694" s="19" t="s">
        <v>1361</v>
      </c>
      <c r="D694" s="19" t="s">
        <v>1362</v>
      </c>
      <c r="E694" s="19" t="s">
        <v>1363</v>
      </c>
      <c r="F694" s="19" t="s">
        <v>963</v>
      </c>
      <c r="G694" s="19" t="s">
        <v>53</v>
      </c>
      <c r="H694" s="20">
        <v>2021</v>
      </c>
      <c r="I694" s="86">
        <v>89.9</v>
      </c>
      <c r="J694" s="53">
        <v>89.9</v>
      </c>
      <c r="K694" s="102"/>
      <c r="L694" s="53"/>
    </row>
    <row r="695" spans="1:12" ht="15" customHeight="1" x14ac:dyDescent="0.2">
      <c r="A695" s="16">
        <f t="shared" si="10"/>
        <v>695</v>
      </c>
      <c r="B695" s="19" t="s">
        <v>1364</v>
      </c>
      <c r="D695" s="19" t="s">
        <v>1365</v>
      </c>
      <c r="E695" s="19" t="s">
        <v>1363</v>
      </c>
      <c r="F695" s="19" t="s">
        <v>963</v>
      </c>
      <c r="G695" s="19" t="s">
        <v>53</v>
      </c>
      <c r="H695" s="20">
        <v>2021</v>
      </c>
      <c r="I695" s="86">
        <v>89.9</v>
      </c>
      <c r="J695" s="53">
        <v>89.9</v>
      </c>
      <c r="K695" s="102"/>
      <c r="L695" s="53"/>
    </row>
    <row r="696" spans="1:12" ht="15" customHeight="1" x14ac:dyDescent="0.2">
      <c r="A696" s="16">
        <f t="shared" si="10"/>
        <v>696</v>
      </c>
      <c r="B696" s="19" t="s">
        <v>1366</v>
      </c>
      <c r="D696" s="19" t="s">
        <v>1367</v>
      </c>
      <c r="E696" s="19" t="s">
        <v>1363</v>
      </c>
      <c r="F696" s="19" t="s">
        <v>963</v>
      </c>
      <c r="G696" s="19" t="s">
        <v>53</v>
      </c>
      <c r="H696" s="20">
        <v>2018</v>
      </c>
      <c r="I696" s="86">
        <v>160</v>
      </c>
      <c r="J696" s="53">
        <v>160</v>
      </c>
      <c r="K696" s="102"/>
      <c r="L696" s="53"/>
    </row>
    <row r="697" spans="1:12" ht="15" customHeight="1" x14ac:dyDescent="0.2">
      <c r="A697" s="16">
        <f t="shared" si="10"/>
        <v>697</v>
      </c>
      <c r="B697" s="19" t="s">
        <v>1612</v>
      </c>
      <c r="D697" s="19" t="s">
        <v>1613</v>
      </c>
      <c r="E697" s="19" t="s">
        <v>1434</v>
      </c>
      <c r="F697" s="19" t="s">
        <v>963</v>
      </c>
      <c r="G697" s="19" t="s">
        <v>150</v>
      </c>
      <c r="H697" s="20">
        <v>2022</v>
      </c>
      <c r="I697" s="86">
        <v>169.2</v>
      </c>
      <c r="J697" s="53">
        <v>169.2</v>
      </c>
      <c r="K697" s="102"/>
      <c r="L697" s="53"/>
    </row>
    <row r="698" spans="1:12" ht="15" customHeight="1" x14ac:dyDescent="0.2">
      <c r="A698" s="16">
        <f t="shared" si="10"/>
        <v>698</v>
      </c>
      <c r="B698" s="19" t="s">
        <v>1614</v>
      </c>
      <c r="D698" s="19" t="s">
        <v>1615</v>
      </c>
      <c r="E698" s="19" t="s">
        <v>1434</v>
      </c>
      <c r="F698" s="19" t="s">
        <v>963</v>
      </c>
      <c r="G698" s="19" t="s">
        <v>150</v>
      </c>
      <c r="H698" s="20">
        <v>2022</v>
      </c>
      <c r="I698" s="86">
        <v>169.2</v>
      </c>
      <c r="J698" s="53">
        <v>169.2</v>
      </c>
      <c r="K698" s="102"/>
      <c r="L698" s="53"/>
    </row>
    <row r="699" spans="1:12" ht="15" customHeight="1" x14ac:dyDescent="0.2">
      <c r="A699" s="16">
        <f t="shared" si="10"/>
        <v>699</v>
      </c>
      <c r="B699" s="19" t="s">
        <v>1368</v>
      </c>
      <c r="D699" s="19" t="s">
        <v>1369</v>
      </c>
      <c r="E699" s="19" t="s">
        <v>1370</v>
      </c>
      <c r="F699" s="19" t="s">
        <v>1012</v>
      </c>
      <c r="G699" s="19" t="s">
        <v>256</v>
      </c>
      <c r="H699" s="20">
        <v>2017</v>
      </c>
      <c r="I699" s="86">
        <v>64</v>
      </c>
      <c r="J699" s="53">
        <v>64</v>
      </c>
      <c r="K699" s="102"/>
      <c r="L699" s="53"/>
    </row>
    <row r="700" spans="1:12" ht="15" customHeight="1" x14ac:dyDescent="0.2">
      <c r="A700" s="16">
        <f t="shared" si="10"/>
        <v>700</v>
      </c>
      <c r="B700" s="19" t="s">
        <v>1371</v>
      </c>
      <c r="D700" s="19" t="s">
        <v>1372</v>
      </c>
      <c r="E700" s="19" t="s">
        <v>1370</v>
      </c>
      <c r="F700" s="19" t="s">
        <v>1012</v>
      </c>
      <c r="G700" s="19" t="s">
        <v>256</v>
      </c>
      <c r="H700" s="20">
        <v>2017</v>
      </c>
      <c r="I700" s="86">
        <v>110</v>
      </c>
      <c r="J700" s="53">
        <v>110</v>
      </c>
      <c r="K700" s="102"/>
      <c r="L700" s="53"/>
    </row>
    <row r="701" spans="1:12" ht="15" customHeight="1" x14ac:dyDescent="0.2">
      <c r="A701" s="16">
        <f t="shared" si="10"/>
        <v>701</v>
      </c>
      <c r="B701" s="19" t="s">
        <v>1373</v>
      </c>
      <c r="D701" s="19" t="s">
        <v>1374</v>
      </c>
      <c r="E701" s="19" t="s">
        <v>636</v>
      </c>
      <c r="F701" s="19" t="s">
        <v>987</v>
      </c>
      <c r="G701" s="19" t="s">
        <v>46</v>
      </c>
      <c r="H701" s="20">
        <v>2017</v>
      </c>
      <c r="I701" s="86">
        <v>95.25</v>
      </c>
      <c r="J701" s="53">
        <v>95.2</v>
      </c>
      <c r="K701" s="102"/>
      <c r="L701" s="53"/>
    </row>
    <row r="702" spans="1:12" ht="15" customHeight="1" x14ac:dyDescent="0.2">
      <c r="A702" s="16">
        <f t="shared" si="10"/>
        <v>702</v>
      </c>
      <c r="B702" s="19" t="s">
        <v>2954</v>
      </c>
      <c r="D702" s="19" t="s">
        <v>2957</v>
      </c>
      <c r="E702" s="19" t="s">
        <v>1118</v>
      </c>
      <c r="F702" s="19" t="s">
        <v>963</v>
      </c>
      <c r="G702" s="19" t="s">
        <v>150</v>
      </c>
      <c r="H702" s="20">
        <v>2022</v>
      </c>
      <c r="I702" s="86">
        <v>71.400000000000006</v>
      </c>
      <c r="J702" s="53">
        <v>71.400000000000006</v>
      </c>
      <c r="K702" s="102"/>
      <c r="L702" s="53"/>
    </row>
    <row r="703" spans="1:12" ht="15" customHeight="1" x14ac:dyDescent="0.2">
      <c r="A703" s="16">
        <f t="shared" si="10"/>
        <v>703</v>
      </c>
      <c r="B703" s="19" t="s">
        <v>2955</v>
      </c>
      <c r="D703" s="19" t="s">
        <v>2958</v>
      </c>
      <c r="E703" s="19" t="s">
        <v>1118</v>
      </c>
      <c r="F703" s="19" t="s">
        <v>963</v>
      </c>
      <c r="G703" s="19" t="s">
        <v>150</v>
      </c>
      <c r="H703" s="20">
        <v>2022</v>
      </c>
      <c r="I703" s="86">
        <v>14.1</v>
      </c>
      <c r="J703" s="53">
        <v>14.1</v>
      </c>
      <c r="K703" s="102"/>
      <c r="L703" s="53"/>
    </row>
    <row r="704" spans="1:12" ht="15" customHeight="1" x14ac:dyDescent="0.2">
      <c r="A704" s="16">
        <f t="shared" si="10"/>
        <v>704</v>
      </c>
      <c r="B704" s="19" t="s">
        <v>2956</v>
      </c>
      <c r="D704" s="19" t="s">
        <v>2959</v>
      </c>
      <c r="E704" s="19" t="s">
        <v>1118</v>
      </c>
      <c r="F704" s="19" t="s">
        <v>963</v>
      </c>
      <c r="G704" s="19" t="s">
        <v>150</v>
      </c>
      <c r="H704" s="20">
        <v>2022</v>
      </c>
      <c r="I704" s="86">
        <v>4</v>
      </c>
      <c r="J704" s="53">
        <v>4</v>
      </c>
      <c r="K704" s="102"/>
      <c r="L704" s="53"/>
    </row>
    <row r="705" spans="1:12" ht="15" customHeight="1" x14ac:dyDescent="0.2">
      <c r="A705" s="16">
        <f t="shared" si="10"/>
        <v>705</v>
      </c>
      <c r="B705" s="19" t="s">
        <v>1375</v>
      </c>
      <c r="D705" s="19" t="s">
        <v>1376</v>
      </c>
      <c r="E705" s="19" t="s">
        <v>371</v>
      </c>
      <c r="F705" s="19" t="s">
        <v>963</v>
      </c>
      <c r="G705" s="19" t="s">
        <v>40</v>
      </c>
      <c r="H705" s="20">
        <v>2012</v>
      </c>
      <c r="I705" s="86">
        <v>150</v>
      </c>
      <c r="J705" s="53">
        <v>150</v>
      </c>
      <c r="K705" s="102"/>
      <c r="L705" s="53"/>
    </row>
    <row r="706" spans="1:12" ht="15" customHeight="1" x14ac:dyDescent="0.2">
      <c r="A706" s="16">
        <f t="shared" si="10"/>
        <v>706</v>
      </c>
      <c r="B706" s="19" t="s">
        <v>1377</v>
      </c>
      <c r="D706" s="19" t="s">
        <v>1378</v>
      </c>
      <c r="E706" s="19" t="s">
        <v>1379</v>
      </c>
      <c r="F706" s="19" t="s">
        <v>963</v>
      </c>
      <c r="G706" s="19" t="s">
        <v>53</v>
      </c>
      <c r="H706" s="20">
        <v>2015</v>
      </c>
      <c r="I706" s="86">
        <v>78</v>
      </c>
      <c r="J706" s="53">
        <v>78</v>
      </c>
      <c r="K706" s="102"/>
      <c r="L706" s="53"/>
    </row>
    <row r="707" spans="1:12" ht="15" customHeight="1" x14ac:dyDescent="0.2">
      <c r="A707" s="16">
        <f t="shared" si="10"/>
        <v>707</v>
      </c>
      <c r="B707" s="19" t="s">
        <v>1380</v>
      </c>
      <c r="D707" s="19" t="s">
        <v>1381</v>
      </c>
      <c r="E707" s="19" t="s">
        <v>1139</v>
      </c>
      <c r="F707" s="19" t="s">
        <v>963</v>
      </c>
      <c r="G707" s="19" t="s">
        <v>150</v>
      </c>
      <c r="H707" s="20">
        <v>2019</v>
      </c>
      <c r="I707" s="86">
        <v>30.24</v>
      </c>
      <c r="J707" s="53">
        <v>30.2</v>
      </c>
      <c r="K707" s="102"/>
      <c r="L707" s="53"/>
    </row>
    <row r="708" spans="1:12" ht="15" customHeight="1" x14ac:dyDescent="0.2">
      <c r="A708" s="16">
        <f t="shared" si="10"/>
        <v>708</v>
      </c>
      <c r="B708" s="19" t="s">
        <v>1382</v>
      </c>
      <c r="D708" s="19" t="s">
        <v>1383</v>
      </c>
      <c r="E708" s="19" t="s">
        <v>115</v>
      </c>
      <c r="F708" s="19" t="s">
        <v>987</v>
      </c>
      <c r="G708" s="19" t="s">
        <v>46</v>
      </c>
      <c r="H708" s="20">
        <v>2021</v>
      </c>
      <c r="I708" s="86">
        <v>226.05</v>
      </c>
      <c r="J708" s="53">
        <v>226.1</v>
      </c>
      <c r="K708" s="102"/>
      <c r="L708" s="53"/>
    </row>
    <row r="709" spans="1:12" ht="15" customHeight="1" x14ac:dyDescent="0.2">
      <c r="A709" s="16">
        <f t="shared" si="10"/>
        <v>709</v>
      </c>
      <c r="B709" s="19" t="s">
        <v>1384</v>
      </c>
      <c r="D709" s="19" t="s">
        <v>1385</v>
      </c>
      <c r="E709" s="19" t="s">
        <v>1386</v>
      </c>
      <c r="F709" s="19" t="s">
        <v>963</v>
      </c>
      <c r="G709" s="19" t="s">
        <v>150</v>
      </c>
      <c r="H709" s="20">
        <v>2015</v>
      </c>
      <c r="I709" s="86">
        <v>204.1</v>
      </c>
      <c r="J709" s="53">
        <v>204.1</v>
      </c>
      <c r="K709" s="102"/>
      <c r="L709" s="53"/>
    </row>
    <row r="710" spans="1:12" ht="15" customHeight="1" x14ac:dyDescent="0.2">
      <c r="A710" s="16">
        <f t="shared" si="10"/>
        <v>710</v>
      </c>
      <c r="B710" s="19" t="s">
        <v>1387</v>
      </c>
      <c r="C710" s="19" t="s">
        <v>3051</v>
      </c>
      <c r="D710" s="19" t="s">
        <v>1388</v>
      </c>
      <c r="E710" s="19" t="s">
        <v>1086</v>
      </c>
      <c r="F710" s="19" t="s">
        <v>963</v>
      </c>
      <c r="G710" s="19" t="s">
        <v>150</v>
      </c>
      <c r="H710" s="20">
        <v>2011</v>
      </c>
      <c r="I710" s="86">
        <v>132</v>
      </c>
      <c r="J710" s="53">
        <v>132</v>
      </c>
      <c r="K710" s="102"/>
      <c r="L710" s="53"/>
    </row>
    <row r="711" spans="1:12" ht="15" customHeight="1" x14ac:dyDescent="0.2">
      <c r="A711" s="16">
        <f t="shared" ref="A711:A774" si="11">A710+1</f>
        <v>711</v>
      </c>
      <c r="B711" s="19" t="s">
        <v>1389</v>
      </c>
      <c r="C711" s="19" t="s">
        <v>3052</v>
      </c>
      <c r="D711" s="19" t="s">
        <v>1390</v>
      </c>
      <c r="E711" s="19" t="s">
        <v>1020</v>
      </c>
      <c r="F711" s="19" t="s">
        <v>963</v>
      </c>
      <c r="G711" s="19" t="s">
        <v>40</v>
      </c>
      <c r="H711" s="20">
        <v>2008</v>
      </c>
      <c r="I711" s="86">
        <v>52.8</v>
      </c>
      <c r="J711" s="53">
        <v>52.8</v>
      </c>
      <c r="K711" s="102"/>
      <c r="L711" s="53"/>
    </row>
    <row r="712" spans="1:12" ht="15" customHeight="1" x14ac:dyDescent="0.2">
      <c r="A712" s="16">
        <f t="shared" si="11"/>
        <v>712</v>
      </c>
      <c r="B712" s="19" t="s">
        <v>1391</v>
      </c>
      <c r="D712" s="19" t="s">
        <v>1392</v>
      </c>
      <c r="E712" s="19" t="s">
        <v>1078</v>
      </c>
      <c r="F712" s="19" t="s">
        <v>1012</v>
      </c>
      <c r="G712" s="19" t="s">
        <v>256</v>
      </c>
      <c r="H712" s="20">
        <v>2015</v>
      </c>
      <c r="I712" s="86">
        <v>102</v>
      </c>
      <c r="J712" s="53">
        <v>102</v>
      </c>
      <c r="K712" s="102"/>
      <c r="L712" s="53"/>
    </row>
    <row r="713" spans="1:12" ht="15" customHeight="1" x14ac:dyDescent="0.2">
      <c r="A713" s="16">
        <f t="shared" si="11"/>
        <v>713</v>
      </c>
      <c r="B713" s="19" t="s">
        <v>1393</v>
      </c>
      <c r="D713" s="19" t="s">
        <v>1394</v>
      </c>
      <c r="E713" s="19" t="s">
        <v>1078</v>
      </c>
      <c r="F713" s="19" t="s">
        <v>1012</v>
      </c>
      <c r="G713" s="19" t="s">
        <v>256</v>
      </c>
      <c r="H713" s="20">
        <v>2015</v>
      </c>
      <c r="I713" s="86">
        <v>98</v>
      </c>
      <c r="J713" s="53">
        <v>98</v>
      </c>
      <c r="K713" s="102"/>
      <c r="L713" s="53"/>
    </row>
    <row r="714" spans="1:12" ht="15" customHeight="1" x14ac:dyDescent="0.2">
      <c r="A714" s="16">
        <f t="shared" si="11"/>
        <v>714</v>
      </c>
      <c r="B714" s="19" t="s">
        <v>1395</v>
      </c>
      <c r="D714" s="19" t="s">
        <v>1396</v>
      </c>
      <c r="E714" s="19" t="s">
        <v>1078</v>
      </c>
      <c r="F714" s="19" t="s">
        <v>1012</v>
      </c>
      <c r="G714" s="19" t="s">
        <v>256</v>
      </c>
      <c r="H714" s="20">
        <v>2016</v>
      </c>
      <c r="I714" s="86">
        <v>148.5</v>
      </c>
      <c r="J714" s="53">
        <v>148.5</v>
      </c>
      <c r="K714" s="102"/>
      <c r="L714" s="53"/>
    </row>
    <row r="715" spans="1:12" ht="15" customHeight="1" x14ac:dyDescent="0.2">
      <c r="A715" s="16">
        <f t="shared" si="11"/>
        <v>715</v>
      </c>
      <c r="B715" s="19" t="s">
        <v>1397</v>
      </c>
      <c r="D715" s="19" t="s">
        <v>1398</v>
      </c>
      <c r="E715" s="19" t="s">
        <v>1078</v>
      </c>
      <c r="F715" s="19" t="s">
        <v>1012</v>
      </c>
      <c r="G715" s="19" t="s">
        <v>256</v>
      </c>
      <c r="H715" s="20">
        <v>2016</v>
      </c>
      <c r="I715" s="86">
        <v>151.80000000000001</v>
      </c>
      <c r="J715" s="53">
        <v>151.80000000000001</v>
      </c>
      <c r="K715" s="102"/>
      <c r="L715" s="53"/>
    </row>
    <row r="716" spans="1:12" ht="15" customHeight="1" x14ac:dyDescent="0.2">
      <c r="A716" s="16">
        <f t="shared" si="11"/>
        <v>716</v>
      </c>
      <c r="B716" s="19" t="s">
        <v>1399</v>
      </c>
      <c r="D716" s="19" t="s">
        <v>1400</v>
      </c>
      <c r="E716" s="19" t="s">
        <v>1071</v>
      </c>
      <c r="F716" s="19" t="s">
        <v>963</v>
      </c>
      <c r="G716" s="19" t="s">
        <v>150</v>
      </c>
      <c r="H716" s="20">
        <v>2008</v>
      </c>
      <c r="I716" s="86">
        <v>101.2</v>
      </c>
      <c r="J716" s="53">
        <v>98.2</v>
      </c>
      <c r="K716" s="102"/>
      <c r="L716" s="53"/>
    </row>
    <row r="717" spans="1:12" ht="15" customHeight="1" x14ac:dyDescent="0.2">
      <c r="A717" s="16">
        <f t="shared" si="11"/>
        <v>717</v>
      </c>
      <c r="B717" s="19" t="s">
        <v>1401</v>
      </c>
      <c r="D717" s="19" t="s">
        <v>1402</v>
      </c>
      <c r="E717" s="19" t="s">
        <v>1053</v>
      </c>
      <c r="F717" s="19" t="s">
        <v>1012</v>
      </c>
      <c r="G717" s="19" t="s">
        <v>256</v>
      </c>
      <c r="H717" s="20">
        <v>2014</v>
      </c>
      <c r="I717" s="86">
        <v>160.94999999999999</v>
      </c>
      <c r="J717" s="53">
        <v>161</v>
      </c>
      <c r="K717" s="102"/>
      <c r="L717" s="53"/>
    </row>
    <row r="718" spans="1:12" ht="15" customHeight="1" x14ac:dyDescent="0.2">
      <c r="A718" s="16">
        <f t="shared" si="11"/>
        <v>718</v>
      </c>
      <c r="B718" s="19" t="s">
        <v>1403</v>
      </c>
      <c r="D718" s="19" t="s">
        <v>1404</v>
      </c>
      <c r="E718" s="19" t="s">
        <v>1053</v>
      </c>
      <c r="F718" s="19" t="s">
        <v>1012</v>
      </c>
      <c r="G718" s="19" t="s">
        <v>256</v>
      </c>
      <c r="H718" s="20">
        <v>2015</v>
      </c>
      <c r="I718" s="86">
        <v>98</v>
      </c>
      <c r="J718" s="53">
        <v>98</v>
      </c>
      <c r="K718" s="102"/>
      <c r="L718" s="53"/>
    </row>
    <row r="719" spans="1:12" ht="15" customHeight="1" x14ac:dyDescent="0.2">
      <c r="A719" s="16">
        <f t="shared" si="11"/>
        <v>719</v>
      </c>
      <c r="B719" s="19" t="s">
        <v>1405</v>
      </c>
      <c r="D719" s="19" t="s">
        <v>1406</v>
      </c>
      <c r="E719" s="19" t="s">
        <v>1053</v>
      </c>
      <c r="F719" s="19" t="s">
        <v>1012</v>
      </c>
      <c r="G719" s="19" t="s">
        <v>256</v>
      </c>
      <c r="H719" s="20">
        <v>2015</v>
      </c>
      <c r="I719" s="86">
        <v>96</v>
      </c>
      <c r="J719" s="53">
        <v>96</v>
      </c>
      <c r="K719" s="102"/>
      <c r="L719" s="53"/>
    </row>
    <row r="720" spans="1:12" ht="15" customHeight="1" x14ac:dyDescent="0.2">
      <c r="A720" s="16">
        <f t="shared" si="11"/>
        <v>720</v>
      </c>
      <c r="B720" s="19" t="s">
        <v>1407</v>
      </c>
      <c r="D720" s="19" t="s">
        <v>1408</v>
      </c>
      <c r="E720" s="19" t="s">
        <v>1409</v>
      </c>
      <c r="F720" s="19" t="s">
        <v>963</v>
      </c>
      <c r="G720" s="19" t="s">
        <v>150</v>
      </c>
      <c r="H720" s="20">
        <v>2008</v>
      </c>
      <c r="I720" s="86">
        <v>123.6</v>
      </c>
      <c r="J720" s="53">
        <v>120</v>
      </c>
      <c r="K720" s="102"/>
      <c r="L720" s="53"/>
    </row>
    <row r="721" spans="1:12" ht="15" customHeight="1" x14ac:dyDescent="0.2">
      <c r="A721" s="16">
        <f t="shared" si="11"/>
        <v>721</v>
      </c>
      <c r="B721" s="19" t="s">
        <v>1410</v>
      </c>
      <c r="D721" s="19" t="s">
        <v>1411</v>
      </c>
      <c r="E721" s="19" t="s">
        <v>986</v>
      </c>
      <c r="F721" s="19" t="s">
        <v>987</v>
      </c>
      <c r="G721" s="19" t="s">
        <v>46</v>
      </c>
      <c r="H721" s="20">
        <v>2018</v>
      </c>
      <c r="I721" s="86">
        <v>201</v>
      </c>
      <c r="J721" s="53">
        <v>201</v>
      </c>
      <c r="K721" s="102"/>
      <c r="L721" s="53"/>
    </row>
    <row r="722" spans="1:12" ht="15" customHeight="1" x14ac:dyDescent="0.2">
      <c r="A722" s="16">
        <f t="shared" si="11"/>
        <v>722</v>
      </c>
      <c r="B722" s="19" t="s">
        <v>1412</v>
      </c>
      <c r="D722" s="19" t="s">
        <v>1413</v>
      </c>
      <c r="E722" s="19" t="s">
        <v>1034</v>
      </c>
      <c r="F722" s="19" t="s">
        <v>963</v>
      </c>
      <c r="G722" s="19" t="s">
        <v>150</v>
      </c>
      <c r="H722" s="20">
        <v>2014</v>
      </c>
      <c r="I722" s="86">
        <v>213.82</v>
      </c>
      <c r="J722" s="53">
        <v>211.2</v>
      </c>
      <c r="K722" s="102"/>
      <c r="L722" s="53"/>
    </row>
    <row r="723" spans="1:12" ht="15" customHeight="1" x14ac:dyDescent="0.2">
      <c r="A723" s="16">
        <f t="shared" si="11"/>
        <v>723</v>
      </c>
      <c r="B723" s="19" t="s">
        <v>1414</v>
      </c>
      <c r="D723" s="19" t="s">
        <v>1415</v>
      </c>
      <c r="E723" s="19" t="s">
        <v>1034</v>
      </c>
      <c r="F723" s="19" t="s">
        <v>963</v>
      </c>
      <c r="G723" s="19" t="s">
        <v>150</v>
      </c>
      <c r="H723" s="20">
        <v>2015</v>
      </c>
      <c r="I723" s="86">
        <v>166.52</v>
      </c>
      <c r="J723" s="53">
        <v>164.7</v>
      </c>
      <c r="K723" s="102"/>
      <c r="L723" s="53"/>
    </row>
    <row r="724" spans="1:12" ht="15" customHeight="1" x14ac:dyDescent="0.2">
      <c r="A724" s="16">
        <f t="shared" si="11"/>
        <v>724</v>
      </c>
      <c r="B724" s="19" t="s">
        <v>1416</v>
      </c>
      <c r="C724" s="19" t="s">
        <v>3053</v>
      </c>
      <c r="D724" s="19" t="s">
        <v>1417</v>
      </c>
      <c r="E724" s="19" t="s">
        <v>1071</v>
      </c>
      <c r="F724" s="19" t="s">
        <v>963</v>
      </c>
      <c r="G724" s="19" t="s">
        <v>150</v>
      </c>
      <c r="H724" s="20">
        <v>2003</v>
      </c>
      <c r="I724" s="86">
        <v>37.5</v>
      </c>
      <c r="J724" s="53">
        <v>42.5</v>
      </c>
      <c r="K724" s="102"/>
      <c r="L724" s="53"/>
    </row>
    <row r="725" spans="1:12" ht="15" customHeight="1" x14ac:dyDescent="0.2">
      <c r="A725" s="16">
        <f t="shared" si="11"/>
        <v>725</v>
      </c>
      <c r="B725" s="19" t="s">
        <v>1418</v>
      </c>
      <c r="C725" s="19" t="s">
        <v>3054</v>
      </c>
      <c r="D725" s="19" t="s">
        <v>1419</v>
      </c>
      <c r="E725" s="19" t="s">
        <v>1071</v>
      </c>
      <c r="F725" s="19" t="s">
        <v>963</v>
      </c>
      <c r="G725" s="19" t="s">
        <v>150</v>
      </c>
      <c r="H725" s="20">
        <v>2006</v>
      </c>
      <c r="I725" s="86">
        <v>16</v>
      </c>
      <c r="J725" s="53">
        <v>16.8</v>
      </c>
      <c r="K725" s="102"/>
      <c r="L725" s="53"/>
    </row>
    <row r="726" spans="1:12" ht="15" customHeight="1" x14ac:dyDescent="0.2">
      <c r="A726" s="16">
        <f t="shared" si="11"/>
        <v>726</v>
      </c>
      <c r="B726" s="19" t="s">
        <v>1420</v>
      </c>
      <c r="C726" s="19" t="s">
        <v>3054</v>
      </c>
      <c r="D726" s="19" t="s">
        <v>1421</v>
      </c>
      <c r="E726" s="19" t="s">
        <v>1071</v>
      </c>
      <c r="F726" s="19" t="s">
        <v>963</v>
      </c>
      <c r="G726" s="19" t="s">
        <v>150</v>
      </c>
      <c r="H726" s="20">
        <v>2004</v>
      </c>
      <c r="I726" s="86">
        <v>105.3</v>
      </c>
      <c r="J726" s="53">
        <v>110.8</v>
      </c>
      <c r="K726" s="102"/>
      <c r="L726" s="53"/>
    </row>
    <row r="727" spans="1:12" ht="15" customHeight="1" x14ac:dyDescent="0.2">
      <c r="A727" s="16">
        <f t="shared" si="11"/>
        <v>727</v>
      </c>
      <c r="B727" s="19" t="s">
        <v>1422</v>
      </c>
      <c r="D727" s="19" t="s">
        <v>1423</v>
      </c>
      <c r="E727" s="19" t="s">
        <v>1071</v>
      </c>
      <c r="F727" s="19" t="s">
        <v>963</v>
      </c>
      <c r="G727" s="19" t="s">
        <v>150</v>
      </c>
      <c r="H727" s="20">
        <v>2011</v>
      </c>
      <c r="I727" s="86">
        <v>30.78</v>
      </c>
      <c r="J727" s="53">
        <v>33.6</v>
      </c>
      <c r="K727" s="102"/>
      <c r="L727" s="53"/>
    </row>
    <row r="728" spans="1:12" ht="15" customHeight="1" x14ac:dyDescent="0.2">
      <c r="A728" s="16">
        <f t="shared" si="11"/>
        <v>728</v>
      </c>
      <c r="B728" s="19" t="s">
        <v>1424</v>
      </c>
      <c r="D728" s="19" t="s">
        <v>1425</v>
      </c>
      <c r="E728" s="19" t="s">
        <v>1071</v>
      </c>
      <c r="F728" s="19" t="s">
        <v>963</v>
      </c>
      <c r="G728" s="19" t="s">
        <v>150</v>
      </c>
      <c r="H728" s="20">
        <v>2011</v>
      </c>
      <c r="I728" s="86">
        <v>108.54</v>
      </c>
      <c r="J728" s="53">
        <v>118.6</v>
      </c>
      <c r="K728" s="102"/>
      <c r="L728" s="53"/>
    </row>
    <row r="729" spans="1:12" ht="15" customHeight="1" x14ac:dyDescent="0.2">
      <c r="A729" s="16">
        <f t="shared" si="11"/>
        <v>729</v>
      </c>
      <c r="B729" s="19" t="s">
        <v>1426</v>
      </c>
      <c r="D729" s="19" t="s">
        <v>1427</v>
      </c>
      <c r="E729" s="19" t="s">
        <v>1071</v>
      </c>
      <c r="F729" s="19" t="s">
        <v>963</v>
      </c>
      <c r="G729" s="19" t="s">
        <v>150</v>
      </c>
      <c r="H729" s="20">
        <v>2007</v>
      </c>
      <c r="I729" s="86">
        <v>119</v>
      </c>
      <c r="J729" s="53">
        <v>125</v>
      </c>
      <c r="K729" s="102"/>
      <c r="L729" s="53"/>
    </row>
    <row r="730" spans="1:12" ht="15" customHeight="1" x14ac:dyDescent="0.2">
      <c r="A730" s="16">
        <f t="shared" si="11"/>
        <v>730</v>
      </c>
      <c r="B730" s="19" t="s">
        <v>1428</v>
      </c>
      <c r="D730" s="19" t="s">
        <v>1429</v>
      </c>
      <c r="E730" s="19" t="s">
        <v>1071</v>
      </c>
      <c r="F730" s="19" t="s">
        <v>963</v>
      </c>
      <c r="G730" s="19" t="s">
        <v>150</v>
      </c>
      <c r="H730" s="20">
        <v>2007</v>
      </c>
      <c r="I730" s="86">
        <v>105.8</v>
      </c>
      <c r="J730" s="53">
        <v>112</v>
      </c>
      <c r="K730" s="102"/>
      <c r="L730" s="53"/>
    </row>
    <row r="731" spans="1:12" ht="15" customHeight="1" x14ac:dyDescent="0.2">
      <c r="A731" s="16">
        <f t="shared" si="11"/>
        <v>731</v>
      </c>
      <c r="B731" s="19" t="s">
        <v>1430</v>
      </c>
      <c r="D731" s="19" t="s">
        <v>1431</v>
      </c>
      <c r="E731" s="19" t="s">
        <v>1071</v>
      </c>
      <c r="F731" s="19" t="s">
        <v>963</v>
      </c>
      <c r="G731" s="19" t="s">
        <v>150</v>
      </c>
      <c r="H731" s="20">
        <v>2007</v>
      </c>
      <c r="I731" s="86">
        <v>80.5</v>
      </c>
      <c r="J731" s="53">
        <v>85</v>
      </c>
      <c r="K731" s="102"/>
      <c r="L731" s="53"/>
    </row>
    <row r="732" spans="1:12" ht="15" customHeight="1" x14ac:dyDescent="0.2">
      <c r="A732" s="16">
        <f t="shared" si="11"/>
        <v>732</v>
      </c>
      <c r="B732" s="19" t="s">
        <v>1432</v>
      </c>
      <c r="D732" s="19" t="s">
        <v>1433</v>
      </c>
      <c r="E732" s="19" t="s">
        <v>1434</v>
      </c>
      <c r="F732" s="19" t="s">
        <v>963</v>
      </c>
      <c r="G732" s="19" t="s">
        <v>150</v>
      </c>
      <c r="H732" s="20">
        <v>2019</v>
      </c>
      <c r="I732" s="86">
        <v>150</v>
      </c>
      <c r="J732" s="53">
        <v>150</v>
      </c>
      <c r="K732" s="102"/>
      <c r="L732" s="53"/>
    </row>
    <row r="733" spans="1:12" ht="15" customHeight="1" x14ac:dyDescent="0.2">
      <c r="A733" s="16">
        <f t="shared" si="11"/>
        <v>733</v>
      </c>
      <c r="B733" s="19" t="s">
        <v>1435</v>
      </c>
      <c r="D733" s="19" t="s">
        <v>1436</v>
      </c>
      <c r="E733" s="19" t="s">
        <v>1434</v>
      </c>
      <c r="F733" s="19" t="s">
        <v>963</v>
      </c>
      <c r="G733" s="19" t="s">
        <v>150</v>
      </c>
      <c r="H733" s="20">
        <v>2019</v>
      </c>
      <c r="I733" s="86">
        <v>150</v>
      </c>
      <c r="J733" s="53">
        <v>150</v>
      </c>
      <c r="K733" s="102"/>
      <c r="L733" s="53"/>
    </row>
    <row r="734" spans="1:12" ht="15" customHeight="1" x14ac:dyDescent="0.2">
      <c r="A734" s="16">
        <f t="shared" si="11"/>
        <v>734</v>
      </c>
      <c r="B734" s="19" t="s">
        <v>1437</v>
      </c>
      <c r="D734" s="19" t="s">
        <v>1438</v>
      </c>
      <c r="E734" s="19" t="s">
        <v>149</v>
      </c>
      <c r="F734" s="19" t="s">
        <v>963</v>
      </c>
      <c r="G734" s="19" t="s">
        <v>150</v>
      </c>
      <c r="H734" s="20">
        <v>1999</v>
      </c>
      <c r="I734" s="86">
        <v>27.72</v>
      </c>
      <c r="J734" s="53">
        <v>27.7</v>
      </c>
      <c r="K734" s="102"/>
      <c r="L734" s="53"/>
    </row>
    <row r="735" spans="1:12" ht="15" customHeight="1" x14ac:dyDescent="0.2">
      <c r="A735" s="16">
        <f t="shared" si="11"/>
        <v>735</v>
      </c>
      <c r="B735" s="19" t="s">
        <v>1439</v>
      </c>
      <c r="D735" s="19" t="s">
        <v>1440</v>
      </c>
      <c r="E735" s="19" t="s">
        <v>149</v>
      </c>
      <c r="F735" s="19" t="s">
        <v>963</v>
      </c>
      <c r="G735" s="19" t="s">
        <v>150</v>
      </c>
      <c r="H735" s="20">
        <v>1999</v>
      </c>
      <c r="I735" s="86">
        <v>6.6</v>
      </c>
      <c r="J735" s="53">
        <v>6.6</v>
      </c>
      <c r="K735" s="102"/>
      <c r="L735" s="53"/>
    </row>
    <row r="736" spans="1:12" ht="15" customHeight="1" x14ac:dyDescent="0.2">
      <c r="A736" s="16">
        <f t="shared" si="11"/>
        <v>736</v>
      </c>
      <c r="B736" s="19" t="s">
        <v>1616</v>
      </c>
      <c r="D736" s="19" t="s">
        <v>1617</v>
      </c>
      <c r="E736" s="19" t="s">
        <v>1142</v>
      </c>
      <c r="F736" s="19" t="s">
        <v>963</v>
      </c>
      <c r="G736" s="19" t="s">
        <v>150</v>
      </c>
      <c r="H736" s="20">
        <v>2022</v>
      </c>
      <c r="I736" s="86">
        <v>42</v>
      </c>
      <c r="J736" s="53">
        <v>42</v>
      </c>
      <c r="K736" s="102"/>
      <c r="L736" s="53"/>
    </row>
    <row r="737" spans="1:12" ht="15" customHeight="1" x14ac:dyDescent="0.2">
      <c r="A737" s="16">
        <f t="shared" si="11"/>
        <v>737</v>
      </c>
      <c r="B737" s="19" t="s">
        <v>1618</v>
      </c>
      <c r="D737" s="19" t="s">
        <v>1619</v>
      </c>
      <c r="E737" s="19" t="s">
        <v>1142</v>
      </c>
      <c r="F737" s="19" t="s">
        <v>963</v>
      </c>
      <c r="G737" s="19" t="s">
        <v>150</v>
      </c>
      <c r="H737" s="20">
        <v>2022</v>
      </c>
      <c r="I737" s="86">
        <v>44.8</v>
      </c>
      <c r="J737" s="53">
        <v>44.8</v>
      </c>
      <c r="K737" s="102"/>
      <c r="L737" s="53"/>
    </row>
    <row r="738" spans="1:12" ht="15" customHeight="1" x14ac:dyDescent="0.2">
      <c r="A738" s="16">
        <f t="shared" si="11"/>
        <v>738</v>
      </c>
      <c r="B738" s="19" t="s">
        <v>1620</v>
      </c>
      <c r="D738" s="19" t="s">
        <v>1621</v>
      </c>
      <c r="E738" s="19" t="s">
        <v>1142</v>
      </c>
      <c r="F738" s="19" t="s">
        <v>963</v>
      </c>
      <c r="G738" s="19" t="s">
        <v>150</v>
      </c>
      <c r="H738" s="20">
        <v>2022</v>
      </c>
      <c r="I738" s="86">
        <v>42</v>
      </c>
      <c r="J738" s="53">
        <v>42</v>
      </c>
      <c r="K738" s="102"/>
      <c r="L738" s="53"/>
    </row>
    <row r="739" spans="1:12" ht="15" customHeight="1" x14ac:dyDescent="0.2">
      <c r="A739" s="16">
        <f t="shared" si="11"/>
        <v>739</v>
      </c>
      <c r="B739" s="19" t="s">
        <v>1622</v>
      </c>
      <c r="D739" s="19" t="s">
        <v>1623</v>
      </c>
      <c r="E739" s="19" t="s">
        <v>1142</v>
      </c>
      <c r="F739" s="19" t="s">
        <v>963</v>
      </c>
      <c r="G739" s="19" t="s">
        <v>150</v>
      </c>
      <c r="H739" s="20">
        <v>2022</v>
      </c>
      <c r="I739" s="86">
        <v>207.2</v>
      </c>
      <c r="J739" s="53">
        <v>207.2</v>
      </c>
      <c r="K739" s="102"/>
      <c r="L739" s="53"/>
    </row>
    <row r="740" spans="1:12" ht="15" customHeight="1" x14ac:dyDescent="0.2">
      <c r="A740" s="16">
        <f t="shared" si="11"/>
        <v>740</v>
      </c>
      <c r="B740" s="19" t="s">
        <v>1441</v>
      </c>
      <c r="D740" s="19" t="s">
        <v>1442</v>
      </c>
      <c r="E740" s="19" t="s">
        <v>407</v>
      </c>
      <c r="F740" s="19" t="s">
        <v>963</v>
      </c>
      <c r="G740" s="19" t="s">
        <v>53</v>
      </c>
      <c r="H740" s="20">
        <v>2019</v>
      </c>
      <c r="I740" s="86">
        <v>150</v>
      </c>
      <c r="J740" s="53">
        <v>150</v>
      </c>
      <c r="K740" s="102"/>
      <c r="L740" s="53"/>
    </row>
    <row r="741" spans="1:12" ht="15" customHeight="1" x14ac:dyDescent="0.2">
      <c r="A741" s="16">
        <f t="shared" si="11"/>
        <v>741</v>
      </c>
      <c r="B741" s="19" t="s">
        <v>1443</v>
      </c>
      <c r="D741" s="19" t="s">
        <v>1444</v>
      </c>
      <c r="E741" s="19" t="s">
        <v>407</v>
      </c>
      <c r="F741" s="19" t="s">
        <v>963</v>
      </c>
      <c r="G741" s="19" t="s">
        <v>53</v>
      </c>
      <c r="H741" s="20">
        <v>2019</v>
      </c>
      <c r="I741" s="86">
        <v>23</v>
      </c>
      <c r="J741" s="53">
        <v>23</v>
      </c>
      <c r="K741" s="102"/>
      <c r="L741" s="53"/>
    </row>
    <row r="742" spans="1:12" ht="15" customHeight="1" x14ac:dyDescent="0.2">
      <c r="A742" s="16">
        <f t="shared" si="11"/>
        <v>742</v>
      </c>
      <c r="B742" s="19" t="s">
        <v>1445</v>
      </c>
      <c r="D742" s="19" t="s">
        <v>1446</v>
      </c>
      <c r="E742" s="19" t="s">
        <v>407</v>
      </c>
      <c r="F742" s="19" t="s">
        <v>963</v>
      </c>
      <c r="G742" s="19" t="s">
        <v>53</v>
      </c>
      <c r="H742" s="20">
        <v>2019</v>
      </c>
      <c r="I742" s="86">
        <v>127.5</v>
      </c>
      <c r="J742" s="53">
        <v>127.5</v>
      </c>
      <c r="K742" s="102"/>
      <c r="L742" s="53"/>
    </row>
    <row r="743" spans="1:12" ht="15" customHeight="1" x14ac:dyDescent="0.2">
      <c r="A743" s="16">
        <f t="shared" si="11"/>
        <v>743</v>
      </c>
      <c r="B743" s="19" t="s">
        <v>1447</v>
      </c>
      <c r="C743" s="19" t="s">
        <v>3055</v>
      </c>
      <c r="D743" s="19" t="s">
        <v>1448</v>
      </c>
      <c r="E743" s="19" t="s">
        <v>1071</v>
      </c>
      <c r="F743" s="19" t="s">
        <v>963</v>
      </c>
      <c r="G743" s="19" t="s">
        <v>150</v>
      </c>
      <c r="H743" s="20">
        <v>2001</v>
      </c>
      <c r="I743" s="86">
        <v>38.25</v>
      </c>
      <c r="J743" s="53">
        <v>38.299999999999997</v>
      </c>
      <c r="K743" s="102"/>
      <c r="L743" s="53"/>
    </row>
    <row r="744" spans="1:12" ht="15" customHeight="1" x14ac:dyDescent="0.2">
      <c r="A744" s="16">
        <f t="shared" si="11"/>
        <v>744</v>
      </c>
      <c r="B744" s="19" t="s">
        <v>1449</v>
      </c>
      <c r="D744" s="19" t="s">
        <v>1450</v>
      </c>
      <c r="E744" s="19" t="s">
        <v>1071</v>
      </c>
      <c r="F744" s="19" t="s">
        <v>963</v>
      </c>
      <c r="G744" s="19" t="s">
        <v>150</v>
      </c>
      <c r="H744" s="20">
        <v>2018</v>
      </c>
      <c r="I744" s="86">
        <v>15.59</v>
      </c>
      <c r="J744" s="53">
        <v>15.6</v>
      </c>
      <c r="K744" s="102"/>
      <c r="L744" s="53"/>
    </row>
    <row r="745" spans="1:12" ht="15" customHeight="1" x14ac:dyDescent="0.2">
      <c r="A745" s="16">
        <f t="shared" si="11"/>
        <v>745</v>
      </c>
      <c r="B745" s="19" t="s">
        <v>1451</v>
      </c>
      <c r="D745" s="19" t="s">
        <v>1452</v>
      </c>
      <c r="E745" s="19" t="s">
        <v>1071</v>
      </c>
      <c r="F745" s="19" t="s">
        <v>963</v>
      </c>
      <c r="G745" s="19" t="s">
        <v>150</v>
      </c>
      <c r="H745" s="20">
        <v>2018</v>
      </c>
      <c r="I745" s="86">
        <v>50.49</v>
      </c>
      <c r="J745" s="53">
        <v>50.5</v>
      </c>
      <c r="K745" s="102"/>
      <c r="L745" s="53"/>
    </row>
    <row r="746" spans="1:12" ht="15" customHeight="1" x14ac:dyDescent="0.2">
      <c r="A746" s="16">
        <f t="shared" si="11"/>
        <v>746</v>
      </c>
      <c r="B746" s="19" t="s">
        <v>1453</v>
      </c>
      <c r="D746" s="19" t="s">
        <v>1454</v>
      </c>
      <c r="E746" s="19" t="s">
        <v>1071</v>
      </c>
      <c r="F746" s="19" t="s">
        <v>963</v>
      </c>
      <c r="G746" s="19" t="s">
        <v>150</v>
      </c>
      <c r="H746" s="20">
        <v>2018</v>
      </c>
      <c r="I746" s="86">
        <v>38.25</v>
      </c>
      <c r="J746" s="53">
        <v>38.299999999999997</v>
      </c>
      <c r="K746" s="102"/>
      <c r="L746" s="53"/>
    </row>
    <row r="747" spans="1:12" ht="15" customHeight="1" x14ac:dyDescent="0.2">
      <c r="A747" s="16">
        <f t="shared" si="11"/>
        <v>747</v>
      </c>
      <c r="B747" s="19" t="s">
        <v>1455</v>
      </c>
      <c r="D747" s="19" t="s">
        <v>1456</v>
      </c>
      <c r="E747" s="19" t="s">
        <v>1071</v>
      </c>
      <c r="F747" s="19" t="s">
        <v>963</v>
      </c>
      <c r="G747" s="19" t="s">
        <v>150</v>
      </c>
      <c r="H747" s="20">
        <v>2018</v>
      </c>
      <c r="I747" s="86">
        <v>13.79</v>
      </c>
      <c r="J747" s="53">
        <v>13.8</v>
      </c>
      <c r="K747" s="102"/>
      <c r="L747" s="53"/>
    </row>
    <row r="748" spans="1:12" ht="15" customHeight="1" x14ac:dyDescent="0.2">
      <c r="A748" s="16">
        <f t="shared" si="11"/>
        <v>748</v>
      </c>
      <c r="B748" s="19" t="s">
        <v>1457</v>
      </c>
      <c r="C748" s="19" t="s">
        <v>3056</v>
      </c>
      <c r="D748" s="19" t="s">
        <v>1458</v>
      </c>
      <c r="E748" s="19" t="s">
        <v>1011</v>
      </c>
      <c r="F748" s="19" t="s">
        <v>963</v>
      </c>
      <c r="G748" s="19" t="s">
        <v>150</v>
      </c>
      <c r="H748" s="20">
        <v>2012</v>
      </c>
      <c r="I748" s="86">
        <v>103.4</v>
      </c>
      <c r="J748" s="53">
        <v>103.4</v>
      </c>
      <c r="K748" s="102"/>
      <c r="L748" s="53"/>
    </row>
    <row r="749" spans="1:12" ht="15" customHeight="1" x14ac:dyDescent="0.2">
      <c r="A749" s="16">
        <f t="shared" si="11"/>
        <v>749</v>
      </c>
      <c r="B749" s="19" t="s">
        <v>1459</v>
      </c>
      <c r="C749" s="19" t="s">
        <v>3056</v>
      </c>
      <c r="D749" s="19" t="s">
        <v>1460</v>
      </c>
      <c r="E749" s="19" t="s">
        <v>1011</v>
      </c>
      <c r="F749" s="19" t="s">
        <v>963</v>
      </c>
      <c r="G749" s="19" t="s">
        <v>150</v>
      </c>
      <c r="H749" s="20">
        <v>2012</v>
      </c>
      <c r="I749" s="86">
        <v>94.6</v>
      </c>
      <c r="J749" s="53">
        <v>94.6</v>
      </c>
      <c r="K749" s="102"/>
      <c r="L749" s="53"/>
    </row>
    <row r="750" spans="1:12" ht="15" customHeight="1" x14ac:dyDescent="0.2">
      <c r="A750" s="16">
        <f t="shared" si="11"/>
        <v>750</v>
      </c>
      <c r="B750" s="19" t="s">
        <v>1461</v>
      </c>
      <c r="D750" s="19" t="s">
        <v>1462</v>
      </c>
      <c r="E750" s="19" t="s">
        <v>1071</v>
      </c>
      <c r="F750" s="19" t="s">
        <v>963</v>
      </c>
      <c r="G750" s="19" t="s">
        <v>150</v>
      </c>
      <c r="H750" s="20">
        <v>2008</v>
      </c>
      <c r="I750" s="86">
        <v>2</v>
      </c>
      <c r="J750" s="53">
        <v>2</v>
      </c>
      <c r="K750" s="102"/>
      <c r="L750" s="53"/>
    </row>
    <row r="751" spans="1:12" ht="15" customHeight="1" x14ac:dyDescent="0.2">
      <c r="A751" s="16">
        <f t="shared" si="11"/>
        <v>751</v>
      </c>
      <c r="B751" s="19" t="s">
        <v>1463</v>
      </c>
      <c r="D751" s="19" t="s">
        <v>1464</v>
      </c>
      <c r="E751" s="19" t="s">
        <v>1071</v>
      </c>
      <c r="F751" s="19" t="s">
        <v>963</v>
      </c>
      <c r="G751" s="19" t="s">
        <v>150</v>
      </c>
      <c r="H751" s="20">
        <v>2008</v>
      </c>
      <c r="I751" s="86">
        <v>174.6</v>
      </c>
      <c r="J751" s="53">
        <v>169.5</v>
      </c>
      <c r="K751" s="102"/>
      <c r="L751" s="53"/>
    </row>
    <row r="752" spans="1:12" ht="15" customHeight="1" x14ac:dyDescent="0.2">
      <c r="A752" s="16">
        <f t="shared" si="11"/>
        <v>752</v>
      </c>
      <c r="B752" s="19" t="s">
        <v>1465</v>
      </c>
      <c r="D752" s="19" t="s">
        <v>1466</v>
      </c>
      <c r="E752" s="19" t="s">
        <v>1467</v>
      </c>
      <c r="F752" s="19" t="s">
        <v>963</v>
      </c>
      <c r="G752" s="19" t="s">
        <v>40</v>
      </c>
      <c r="H752" s="20">
        <v>2017</v>
      </c>
      <c r="I752" s="86">
        <v>125.6</v>
      </c>
      <c r="J752" s="53">
        <v>125.6</v>
      </c>
      <c r="K752" s="102"/>
      <c r="L752" s="53"/>
    </row>
    <row r="753" spans="1:12" ht="15" customHeight="1" x14ac:dyDescent="0.2">
      <c r="A753" s="16">
        <f t="shared" si="11"/>
        <v>753</v>
      </c>
      <c r="B753" s="19" t="s">
        <v>1468</v>
      </c>
      <c r="D753" s="19" t="s">
        <v>1469</v>
      </c>
      <c r="E753" s="19" t="s">
        <v>1470</v>
      </c>
      <c r="F753" s="19" t="s">
        <v>963</v>
      </c>
      <c r="G753" s="19" t="s">
        <v>53</v>
      </c>
      <c r="H753" s="20">
        <v>2021</v>
      </c>
      <c r="I753" s="86">
        <v>105</v>
      </c>
      <c r="J753" s="53">
        <v>105</v>
      </c>
      <c r="K753" s="102"/>
      <c r="L753" s="53"/>
    </row>
    <row r="754" spans="1:12" ht="15" customHeight="1" x14ac:dyDescent="0.2">
      <c r="A754" s="16">
        <f t="shared" si="11"/>
        <v>754</v>
      </c>
      <c r="B754" s="19" t="s">
        <v>1471</v>
      </c>
      <c r="D754" s="19" t="s">
        <v>1472</v>
      </c>
      <c r="E754" s="19" t="s">
        <v>1470</v>
      </c>
      <c r="F754" s="19" t="s">
        <v>963</v>
      </c>
      <c r="G754" s="19" t="s">
        <v>53</v>
      </c>
      <c r="H754" s="20">
        <v>2021</v>
      </c>
      <c r="I754" s="86">
        <v>96.6</v>
      </c>
      <c r="J754" s="53">
        <v>96.6</v>
      </c>
      <c r="K754" s="102"/>
      <c r="L754" s="53"/>
    </row>
    <row r="755" spans="1:12" ht="15" customHeight="1" x14ac:dyDescent="0.2">
      <c r="A755" s="16">
        <f t="shared" si="11"/>
        <v>755</v>
      </c>
      <c r="B755" s="19" t="s">
        <v>1473</v>
      </c>
      <c r="D755" s="19" t="s">
        <v>1474</v>
      </c>
      <c r="E755" s="19" t="s">
        <v>1142</v>
      </c>
      <c r="F755" s="19" t="s">
        <v>963</v>
      </c>
      <c r="G755" s="19" t="s">
        <v>150</v>
      </c>
      <c r="H755" s="20">
        <v>2021</v>
      </c>
      <c r="I755" s="86">
        <v>12</v>
      </c>
      <c r="J755" s="53">
        <v>12</v>
      </c>
      <c r="K755" s="102"/>
      <c r="L755" s="53"/>
    </row>
    <row r="756" spans="1:12" ht="15" customHeight="1" x14ac:dyDescent="0.2">
      <c r="A756" s="16">
        <f t="shared" si="11"/>
        <v>756</v>
      </c>
      <c r="B756" s="19" t="s">
        <v>1475</v>
      </c>
      <c r="D756" s="19" t="s">
        <v>1476</v>
      </c>
      <c r="E756" s="19" t="s">
        <v>1142</v>
      </c>
      <c r="F756" s="19" t="s">
        <v>963</v>
      </c>
      <c r="G756" s="19" t="s">
        <v>150</v>
      </c>
      <c r="H756" s="20">
        <v>2021</v>
      </c>
      <c r="I756" s="86">
        <v>7.2</v>
      </c>
      <c r="J756" s="53">
        <v>7.2</v>
      </c>
      <c r="K756" s="102"/>
      <c r="L756" s="53"/>
    </row>
    <row r="757" spans="1:12" ht="15" customHeight="1" x14ac:dyDescent="0.2">
      <c r="A757" s="16">
        <f t="shared" si="11"/>
        <v>757</v>
      </c>
      <c r="B757" s="19" t="s">
        <v>1477</v>
      </c>
      <c r="D757" s="19" t="s">
        <v>1478</v>
      </c>
      <c r="E757" s="19" t="s">
        <v>1142</v>
      </c>
      <c r="F757" s="19" t="s">
        <v>963</v>
      </c>
      <c r="G757" s="19" t="s">
        <v>150</v>
      </c>
      <c r="H757" s="20">
        <v>2021</v>
      </c>
      <c r="I757" s="86">
        <v>100.8</v>
      </c>
      <c r="J757" s="53">
        <v>100.8</v>
      </c>
      <c r="K757" s="102"/>
      <c r="L757" s="53"/>
    </row>
    <row r="758" spans="1:12" ht="15" customHeight="1" x14ac:dyDescent="0.2">
      <c r="A758" s="16">
        <f t="shared" si="11"/>
        <v>758</v>
      </c>
      <c r="B758" s="19" t="s">
        <v>1479</v>
      </c>
      <c r="D758" s="19" t="s">
        <v>1480</v>
      </c>
      <c r="E758" s="19" t="s">
        <v>1142</v>
      </c>
      <c r="F758" s="19" t="s">
        <v>963</v>
      </c>
      <c r="G758" s="19" t="s">
        <v>150</v>
      </c>
      <c r="H758" s="20">
        <v>2021</v>
      </c>
      <c r="I758" s="86">
        <v>22</v>
      </c>
      <c r="J758" s="53">
        <v>22</v>
      </c>
      <c r="K758" s="102"/>
      <c r="L758" s="53"/>
    </row>
    <row r="759" spans="1:12" ht="15" customHeight="1" x14ac:dyDescent="0.2">
      <c r="A759" s="16">
        <f t="shared" si="11"/>
        <v>759</v>
      </c>
      <c r="B759" s="19" t="s">
        <v>1481</v>
      </c>
      <c r="D759" s="19" t="s">
        <v>1482</v>
      </c>
      <c r="E759" s="19" t="s">
        <v>1142</v>
      </c>
      <c r="F759" s="19" t="s">
        <v>963</v>
      </c>
      <c r="G759" s="19" t="s">
        <v>150</v>
      </c>
      <c r="H759" s="20">
        <v>2021</v>
      </c>
      <c r="I759" s="86">
        <v>100.8</v>
      </c>
      <c r="J759" s="53">
        <v>100.8</v>
      </c>
      <c r="K759" s="102"/>
      <c r="L759" s="53"/>
    </row>
    <row r="760" spans="1:12" ht="15" customHeight="1" x14ac:dyDescent="0.2">
      <c r="A760" s="16">
        <f t="shared" si="11"/>
        <v>760</v>
      </c>
      <c r="B760" s="19" t="s">
        <v>1483</v>
      </c>
      <c r="D760" s="19" t="s">
        <v>1484</v>
      </c>
      <c r="E760" s="19" t="s">
        <v>1139</v>
      </c>
      <c r="F760" s="19" t="s">
        <v>963</v>
      </c>
      <c r="G760" s="19" t="s">
        <v>150</v>
      </c>
      <c r="H760" s="20">
        <v>2015</v>
      </c>
      <c r="I760" s="86">
        <v>150</v>
      </c>
      <c r="J760" s="53">
        <v>150</v>
      </c>
      <c r="K760" s="102"/>
      <c r="L760" s="53"/>
    </row>
    <row r="761" spans="1:12" ht="15" customHeight="1" x14ac:dyDescent="0.2">
      <c r="A761" s="16">
        <f t="shared" si="11"/>
        <v>761</v>
      </c>
      <c r="B761" s="19" t="s">
        <v>1485</v>
      </c>
      <c r="D761" s="19" t="s">
        <v>1486</v>
      </c>
      <c r="E761" s="19" t="s">
        <v>1279</v>
      </c>
      <c r="F761" s="19" t="s">
        <v>1012</v>
      </c>
      <c r="G761" s="19" t="s">
        <v>256</v>
      </c>
      <c r="H761" s="20">
        <v>2016</v>
      </c>
      <c r="I761" s="86">
        <v>114.91</v>
      </c>
      <c r="J761" s="53">
        <v>114.9</v>
      </c>
      <c r="K761" s="102"/>
      <c r="L761" s="53"/>
    </row>
    <row r="762" spans="1:12" ht="15" customHeight="1" x14ac:dyDescent="0.2">
      <c r="A762" s="16">
        <f t="shared" si="11"/>
        <v>762</v>
      </c>
      <c r="B762" s="19" t="s">
        <v>1487</v>
      </c>
      <c r="D762" s="19" t="s">
        <v>1488</v>
      </c>
      <c r="E762" s="19" t="s">
        <v>1279</v>
      </c>
      <c r="F762" s="19" t="s">
        <v>1012</v>
      </c>
      <c r="G762" s="19" t="s">
        <v>256</v>
      </c>
      <c r="H762" s="20">
        <v>2016</v>
      </c>
      <c r="I762" s="86">
        <v>142.35</v>
      </c>
      <c r="J762" s="53">
        <v>142.30000000000001</v>
      </c>
      <c r="K762" s="102"/>
      <c r="L762" s="53"/>
    </row>
    <row r="763" spans="1:12" ht="15" customHeight="1" x14ac:dyDescent="0.2">
      <c r="A763" s="16">
        <f t="shared" si="11"/>
        <v>763</v>
      </c>
      <c r="B763" s="19" t="s">
        <v>1489</v>
      </c>
      <c r="D763" s="19" t="s">
        <v>1490</v>
      </c>
      <c r="E763" s="19" t="s">
        <v>1015</v>
      </c>
      <c r="F763" s="19" t="s">
        <v>987</v>
      </c>
      <c r="G763" s="19" t="s">
        <v>46</v>
      </c>
      <c r="H763" s="20">
        <v>2021</v>
      </c>
      <c r="I763" s="86">
        <v>116.6</v>
      </c>
      <c r="J763" s="53">
        <v>116.6</v>
      </c>
      <c r="K763" s="102"/>
      <c r="L763" s="53"/>
    </row>
    <row r="764" spans="1:12" ht="15" customHeight="1" x14ac:dyDescent="0.2">
      <c r="A764" s="16">
        <f t="shared" si="11"/>
        <v>764</v>
      </c>
      <c r="B764" s="19" t="s">
        <v>1491</v>
      </c>
      <c r="D764" s="19" t="s">
        <v>1492</v>
      </c>
      <c r="E764" s="19" t="s">
        <v>1015</v>
      </c>
      <c r="F764" s="19" t="s">
        <v>987</v>
      </c>
      <c r="G764" s="19" t="s">
        <v>46</v>
      </c>
      <c r="H764" s="20">
        <v>2021</v>
      </c>
      <c r="I764" s="86">
        <v>123.2</v>
      </c>
      <c r="J764" s="53">
        <v>123.2</v>
      </c>
      <c r="K764" s="102"/>
      <c r="L764" s="53"/>
    </row>
    <row r="765" spans="1:12" ht="15" customHeight="1" x14ac:dyDescent="0.2">
      <c r="A765" s="16">
        <f t="shared" si="11"/>
        <v>765</v>
      </c>
      <c r="B765" s="19" t="s">
        <v>1493</v>
      </c>
      <c r="D765" s="19" t="s">
        <v>1494</v>
      </c>
      <c r="E765" s="19" t="s">
        <v>1078</v>
      </c>
      <c r="F765" s="19" t="s">
        <v>1012</v>
      </c>
      <c r="G765" s="19" t="s">
        <v>256</v>
      </c>
      <c r="H765" s="20">
        <v>2007</v>
      </c>
      <c r="I765" s="86">
        <v>59.8</v>
      </c>
      <c r="J765" s="53">
        <v>57</v>
      </c>
      <c r="K765" s="102"/>
      <c r="L765" s="53"/>
    </row>
    <row r="766" spans="1:12" ht="15" customHeight="1" x14ac:dyDescent="0.2">
      <c r="A766" s="16">
        <f t="shared" si="11"/>
        <v>766</v>
      </c>
      <c r="B766" s="19" t="s">
        <v>1495</v>
      </c>
      <c r="D766" s="19" t="s">
        <v>1496</v>
      </c>
      <c r="E766" s="19" t="s">
        <v>407</v>
      </c>
      <c r="F766" s="19" t="s">
        <v>963</v>
      </c>
      <c r="G766" s="19" t="s">
        <v>53</v>
      </c>
      <c r="H766" s="20">
        <v>2012</v>
      </c>
      <c r="I766" s="86">
        <v>92.34</v>
      </c>
      <c r="J766" s="53">
        <v>92.3</v>
      </c>
      <c r="K766" s="102"/>
      <c r="L766" s="53"/>
    </row>
    <row r="767" spans="1:12" ht="15" customHeight="1" x14ac:dyDescent="0.2">
      <c r="A767" s="16">
        <f t="shared" si="11"/>
        <v>767</v>
      </c>
      <c r="B767" s="19" t="s">
        <v>1624</v>
      </c>
      <c r="D767" s="19" t="s">
        <v>1625</v>
      </c>
      <c r="E767" s="19" t="s">
        <v>1174</v>
      </c>
      <c r="F767" s="19" t="s">
        <v>963</v>
      </c>
      <c r="G767" s="19" t="s">
        <v>150</v>
      </c>
      <c r="H767" s="20">
        <v>2022</v>
      </c>
      <c r="I767" s="86">
        <v>152.30000000000001</v>
      </c>
      <c r="J767" s="53">
        <v>152.30000000000001</v>
      </c>
      <c r="K767" s="102"/>
      <c r="L767" s="53"/>
    </row>
    <row r="768" spans="1:12" ht="15" customHeight="1" x14ac:dyDescent="0.2">
      <c r="A768" s="16">
        <f t="shared" si="11"/>
        <v>768</v>
      </c>
      <c r="B768" s="19" t="s">
        <v>2624</v>
      </c>
      <c r="D768" s="19" t="s">
        <v>1626</v>
      </c>
      <c r="E768" s="19" t="s">
        <v>1174</v>
      </c>
      <c r="F768" s="19" t="s">
        <v>963</v>
      </c>
      <c r="G768" s="19" t="s">
        <v>150</v>
      </c>
      <c r="H768" s="20">
        <v>2022</v>
      </c>
      <c r="I768" s="86">
        <v>13.92</v>
      </c>
      <c r="J768" s="53">
        <v>13.9</v>
      </c>
      <c r="K768" s="102"/>
      <c r="L768" s="53"/>
    </row>
    <row r="769" spans="1:12" ht="15" customHeight="1" x14ac:dyDescent="0.2">
      <c r="A769" s="16">
        <f t="shared" si="11"/>
        <v>769</v>
      </c>
      <c r="B769" s="19" t="s">
        <v>1627</v>
      </c>
      <c r="D769" s="19" t="s">
        <v>1628</v>
      </c>
      <c r="E769" s="19" t="s">
        <v>1174</v>
      </c>
      <c r="F769" s="19" t="s">
        <v>963</v>
      </c>
      <c r="G769" s="19" t="s">
        <v>150</v>
      </c>
      <c r="H769" s="20">
        <v>2022</v>
      </c>
      <c r="I769" s="86">
        <v>183.3</v>
      </c>
      <c r="J769" s="53">
        <v>183.3</v>
      </c>
      <c r="K769" s="102"/>
      <c r="L769" s="53"/>
    </row>
    <row r="770" spans="1:12" ht="15" customHeight="1" x14ac:dyDescent="0.2">
      <c r="A770" s="16">
        <f t="shared" si="11"/>
        <v>770</v>
      </c>
      <c r="B770" s="19" t="s">
        <v>1629</v>
      </c>
      <c r="D770" s="19" t="s">
        <v>1630</v>
      </c>
      <c r="E770" s="19" t="s">
        <v>1174</v>
      </c>
      <c r="F770" s="19" t="s">
        <v>963</v>
      </c>
      <c r="G770" s="19" t="s">
        <v>150</v>
      </c>
      <c r="H770" s="20">
        <v>2022</v>
      </c>
      <c r="I770" s="86">
        <v>18.559999999999999</v>
      </c>
      <c r="J770" s="53">
        <v>18.600000000000001</v>
      </c>
      <c r="K770" s="102"/>
      <c r="L770" s="53"/>
    </row>
    <row r="771" spans="1:12" ht="15" customHeight="1" x14ac:dyDescent="0.2">
      <c r="A771" s="16">
        <f t="shared" si="11"/>
        <v>771</v>
      </c>
      <c r="B771" s="19" t="s">
        <v>1631</v>
      </c>
      <c r="D771" s="19" t="s">
        <v>1632</v>
      </c>
      <c r="E771" s="19" t="s">
        <v>1174</v>
      </c>
      <c r="F771" s="19" t="s">
        <v>963</v>
      </c>
      <c r="G771" s="19" t="s">
        <v>150</v>
      </c>
      <c r="H771" s="20">
        <v>2022</v>
      </c>
      <c r="I771" s="86">
        <v>132.54</v>
      </c>
      <c r="J771" s="53">
        <v>132.5</v>
      </c>
      <c r="K771" s="102"/>
      <c r="L771" s="53"/>
    </row>
    <row r="772" spans="1:12" ht="15" customHeight="1" x14ac:dyDescent="0.2">
      <c r="A772" s="16">
        <f t="shared" si="11"/>
        <v>772</v>
      </c>
      <c r="B772" s="19" t="s">
        <v>1497</v>
      </c>
      <c r="D772" s="19" t="s">
        <v>1498</v>
      </c>
      <c r="E772" s="19" t="s">
        <v>1189</v>
      </c>
      <c r="F772" s="19" t="s">
        <v>963</v>
      </c>
      <c r="G772" s="19" t="s">
        <v>150</v>
      </c>
      <c r="H772" s="20">
        <v>2017</v>
      </c>
      <c r="I772" s="86">
        <v>125</v>
      </c>
      <c r="J772" s="53">
        <v>125</v>
      </c>
      <c r="K772" s="102"/>
      <c r="L772" s="53"/>
    </row>
    <row r="773" spans="1:12" ht="15" customHeight="1" x14ac:dyDescent="0.2">
      <c r="A773" s="16">
        <f t="shared" si="11"/>
        <v>773</v>
      </c>
      <c r="B773" s="19" t="s">
        <v>1499</v>
      </c>
      <c r="D773" s="19" t="s">
        <v>1500</v>
      </c>
      <c r="E773" s="19" t="s">
        <v>1189</v>
      </c>
      <c r="F773" s="19" t="s">
        <v>963</v>
      </c>
      <c r="G773" s="19" t="s">
        <v>150</v>
      </c>
      <c r="H773" s="20">
        <v>2017</v>
      </c>
      <c r="I773" s="86">
        <v>125</v>
      </c>
      <c r="J773" s="53">
        <v>125</v>
      </c>
      <c r="K773" s="102"/>
      <c r="L773" s="53"/>
    </row>
    <row r="774" spans="1:12" ht="15" customHeight="1" x14ac:dyDescent="0.2">
      <c r="A774" s="16">
        <f t="shared" si="11"/>
        <v>774</v>
      </c>
      <c r="B774" s="19" t="s">
        <v>1501</v>
      </c>
      <c r="D774" s="19" t="s">
        <v>1502</v>
      </c>
      <c r="E774" s="19" t="s">
        <v>1503</v>
      </c>
      <c r="F774" s="19" t="s">
        <v>963</v>
      </c>
      <c r="G774" s="19" t="s">
        <v>150</v>
      </c>
      <c r="H774" s="20">
        <v>2020</v>
      </c>
      <c r="I774" s="86">
        <v>199.5</v>
      </c>
      <c r="J774" s="53">
        <v>199.5</v>
      </c>
      <c r="K774" s="102"/>
      <c r="L774" s="53"/>
    </row>
    <row r="775" spans="1:12" ht="15" customHeight="1" x14ac:dyDescent="0.2">
      <c r="A775" s="16">
        <f t="shared" ref="A775:A838" si="12">A774+1</f>
        <v>775</v>
      </c>
      <c r="B775" s="19" t="s">
        <v>1504</v>
      </c>
      <c r="D775" s="19" t="s">
        <v>1505</v>
      </c>
      <c r="E775" s="19" t="s">
        <v>1011</v>
      </c>
      <c r="F775" s="19" t="s">
        <v>963</v>
      </c>
      <c r="G775" s="19" t="s">
        <v>150</v>
      </c>
      <c r="H775" s="20">
        <v>2014</v>
      </c>
      <c r="I775" s="86">
        <v>67.62</v>
      </c>
      <c r="J775" s="53">
        <v>67.599999999999994</v>
      </c>
      <c r="K775" s="102"/>
      <c r="L775" s="53"/>
    </row>
    <row r="776" spans="1:12" ht="15" customHeight="1" x14ac:dyDescent="0.2">
      <c r="A776" s="16">
        <f t="shared" si="12"/>
        <v>776</v>
      </c>
      <c r="B776" s="19" t="s">
        <v>1506</v>
      </c>
      <c r="D776" s="19" t="s">
        <v>1507</v>
      </c>
      <c r="E776" s="19" t="s">
        <v>1508</v>
      </c>
      <c r="F776" s="19" t="s">
        <v>963</v>
      </c>
      <c r="G776" s="19" t="s">
        <v>150</v>
      </c>
      <c r="H776" s="20">
        <v>2012</v>
      </c>
      <c r="I776" s="86">
        <v>30</v>
      </c>
      <c r="J776" s="53">
        <v>30</v>
      </c>
      <c r="K776" s="102"/>
      <c r="L776" s="53"/>
    </row>
    <row r="777" spans="1:12" ht="15" customHeight="1" x14ac:dyDescent="0.2">
      <c r="A777" s="16">
        <f t="shared" si="12"/>
        <v>777</v>
      </c>
      <c r="B777" s="19" t="s">
        <v>1509</v>
      </c>
      <c r="C777" s="19" t="s">
        <v>3058</v>
      </c>
      <c r="D777" s="19" t="s">
        <v>1510</v>
      </c>
      <c r="E777" s="19" t="s">
        <v>1467</v>
      </c>
      <c r="F777" s="19" t="s">
        <v>963</v>
      </c>
      <c r="G777" s="19" t="s">
        <v>40</v>
      </c>
      <c r="H777" s="20">
        <v>2008</v>
      </c>
      <c r="I777" s="86">
        <v>112.5</v>
      </c>
      <c r="J777" s="53">
        <v>112.5</v>
      </c>
      <c r="K777" s="102"/>
      <c r="L777" s="53"/>
    </row>
    <row r="778" spans="1:12" ht="15" customHeight="1" x14ac:dyDescent="0.2">
      <c r="A778" s="16">
        <f t="shared" si="12"/>
        <v>778</v>
      </c>
      <c r="B778" s="24" t="s">
        <v>1511</v>
      </c>
      <c r="C778" s="24"/>
      <c r="D778" s="24"/>
      <c r="E778" s="24"/>
      <c r="F778" s="24"/>
      <c r="G778" s="24"/>
      <c r="H778" s="25"/>
      <c r="I778" s="52">
        <f>SUM(I483:I777)</f>
        <v>31562.249999999985</v>
      </c>
      <c r="J778" s="52">
        <f>SUM(J483:J777)</f>
        <v>31494.699999999972</v>
      </c>
      <c r="K778" s="102"/>
      <c r="L778" s="52"/>
    </row>
    <row r="779" spans="1:12" ht="15" customHeight="1" x14ac:dyDescent="0.2">
      <c r="A779" s="16">
        <f t="shared" si="12"/>
        <v>779</v>
      </c>
      <c r="B779" s="24"/>
      <c r="C779" s="24"/>
      <c r="D779" s="24"/>
      <c r="E779" s="24"/>
      <c r="F779" s="24"/>
      <c r="G779" s="24"/>
      <c r="H779" s="25"/>
      <c r="I779" s="52"/>
      <c r="J779" s="52"/>
      <c r="K779" s="102"/>
      <c r="L779" s="52"/>
    </row>
    <row r="780" spans="1:12" ht="15" customHeight="1" x14ac:dyDescent="0.2">
      <c r="A780" s="16">
        <f t="shared" si="12"/>
        <v>780</v>
      </c>
      <c r="B780" s="19" t="s">
        <v>1512</v>
      </c>
      <c r="D780" s="19" t="s">
        <v>1513</v>
      </c>
      <c r="I780" s="53">
        <f>SUMIF($F$483:$F$777,"=WIND-C",$I$483:$I$777)</f>
        <v>4862.2700000000004</v>
      </c>
      <c r="J780" s="53">
        <f>SUMIF($F$483:$F$777,"=WIND-C",$J$483:$J$777)</f>
        <v>4856.1000000000004</v>
      </c>
      <c r="K780" s="102"/>
      <c r="L780" s="53"/>
    </row>
    <row r="781" spans="1:12" ht="15" customHeight="1" x14ac:dyDescent="0.2">
      <c r="A781" s="16">
        <f t="shared" si="12"/>
        <v>781</v>
      </c>
      <c r="B781" s="19" t="s">
        <v>1514</v>
      </c>
      <c r="D781" s="19" t="s">
        <v>1515</v>
      </c>
      <c r="E781" s="19" t="s">
        <v>1516</v>
      </c>
      <c r="I781" s="53">
        <v>100</v>
      </c>
      <c r="J781" s="53">
        <v>60</v>
      </c>
      <c r="K781" s="102"/>
      <c r="L781" s="53"/>
    </row>
    <row r="782" spans="1:12" ht="15" customHeight="1" x14ac:dyDescent="0.2">
      <c r="A782" s="16">
        <f t="shared" si="12"/>
        <v>782</v>
      </c>
      <c r="B782" s="24"/>
      <c r="C782" s="24"/>
      <c r="D782" s="24"/>
      <c r="E782" s="24"/>
      <c r="F782" s="24"/>
      <c r="G782" s="24"/>
      <c r="H782" s="25"/>
      <c r="I782" s="52"/>
      <c r="J782" s="52"/>
      <c r="K782" s="102"/>
      <c r="L782" s="52"/>
    </row>
    <row r="783" spans="1:12" ht="15" customHeight="1" x14ac:dyDescent="0.2">
      <c r="A783" s="16">
        <f t="shared" si="12"/>
        <v>783</v>
      </c>
      <c r="B783" s="19" t="s">
        <v>1517</v>
      </c>
      <c r="D783" s="19" t="s">
        <v>1518</v>
      </c>
      <c r="I783" s="53">
        <f>SUMIF($F$483:$F$777,"=WIND-P",$I$483:$I$777)</f>
        <v>4410.4300000000012</v>
      </c>
      <c r="J783" s="53">
        <f>SUMIF($F$483:$F$777,"=WIND-P",$J$483:$J$777)</f>
        <v>4407.7</v>
      </c>
      <c r="K783" s="102"/>
      <c r="L783" s="53"/>
    </row>
    <row r="784" spans="1:12" ht="15" customHeight="1" x14ac:dyDescent="0.2">
      <c r="A784" s="16">
        <f t="shared" si="12"/>
        <v>784</v>
      </c>
      <c r="B784" s="19" t="s">
        <v>1519</v>
      </c>
      <c r="D784" s="19" t="s">
        <v>1520</v>
      </c>
      <c r="E784" s="19" t="s">
        <v>1516</v>
      </c>
      <c r="I784" s="53">
        <v>100</v>
      </c>
      <c r="J784" s="53">
        <v>30</v>
      </c>
      <c r="K784" s="102"/>
      <c r="L784" s="53"/>
    </row>
    <row r="785" spans="1:12" ht="15" customHeight="1" x14ac:dyDescent="0.2">
      <c r="A785" s="16">
        <f t="shared" si="12"/>
        <v>785</v>
      </c>
      <c r="B785" s="24"/>
      <c r="C785" s="24"/>
      <c r="D785" s="24"/>
      <c r="E785" s="24"/>
      <c r="F785" s="24"/>
      <c r="G785" s="24"/>
      <c r="H785" s="25"/>
      <c r="I785" s="52"/>
      <c r="J785" s="52"/>
      <c r="K785" s="102"/>
      <c r="L785" s="52"/>
    </row>
    <row r="786" spans="1:12" ht="15" customHeight="1" x14ac:dyDescent="0.2">
      <c r="A786" s="16">
        <f t="shared" si="12"/>
        <v>786</v>
      </c>
      <c r="B786" s="19" t="s">
        <v>1521</v>
      </c>
      <c r="D786" s="19" t="s">
        <v>1522</v>
      </c>
      <c r="I786" s="53">
        <f>SUMIF($F$483:$F$777,"=WIND-O",$I$483:$I$777)</f>
        <v>22289.549999999996</v>
      </c>
      <c r="J786" s="53">
        <f>SUMIF($F$483:$F$777,"=WIND-O",$J$483:$J$777)</f>
        <v>22230.899999999987</v>
      </c>
      <c r="K786" s="102"/>
      <c r="L786" s="53"/>
    </row>
    <row r="787" spans="1:12" ht="15" customHeight="1" x14ac:dyDescent="0.2">
      <c r="A787" s="16">
        <f t="shared" si="12"/>
        <v>787</v>
      </c>
      <c r="B787" s="19" t="s">
        <v>1523</v>
      </c>
      <c r="D787" s="19" t="s">
        <v>1524</v>
      </c>
      <c r="E787" s="19" t="s">
        <v>1516</v>
      </c>
      <c r="I787" s="53">
        <v>100</v>
      </c>
      <c r="J787" s="53">
        <v>21</v>
      </c>
      <c r="K787" s="102"/>
      <c r="L787" s="53"/>
    </row>
    <row r="788" spans="1:12" ht="15" customHeight="1" x14ac:dyDescent="0.2">
      <c r="A788" s="16">
        <f t="shared" si="12"/>
        <v>788</v>
      </c>
      <c r="B788" s="24"/>
      <c r="C788" s="24"/>
      <c r="D788" s="24"/>
      <c r="E788" s="24"/>
      <c r="F788" s="24"/>
      <c r="G788" s="24"/>
      <c r="H788" s="25"/>
      <c r="I788" s="52"/>
      <c r="J788" s="52"/>
      <c r="K788" s="102"/>
      <c r="L788" s="52"/>
    </row>
    <row r="789" spans="1:12" ht="15" customHeight="1" x14ac:dyDescent="0.2">
      <c r="A789" s="16">
        <f t="shared" si="12"/>
        <v>789</v>
      </c>
      <c r="B789" s="24" t="s">
        <v>1525</v>
      </c>
      <c r="C789" s="24"/>
      <c r="D789" s="24"/>
      <c r="E789" s="24"/>
      <c r="F789" s="24"/>
      <c r="G789" s="24"/>
      <c r="H789" s="25"/>
      <c r="I789" s="52"/>
      <c r="J789" s="52"/>
      <c r="K789" s="102"/>
      <c r="L789" s="52"/>
    </row>
    <row r="790" spans="1:12" ht="15" customHeight="1" x14ac:dyDescent="0.2">
      <c r="A790" s="16">
        <f t="shared" si="12"/>
        <v>790</v>
      </c>
      <c r="B790" s="19" t="s">
        <v>2995</v>
      </c>
      <c r="C790" s="19" t="s">
        <v>2905</v>
      </c>
      <c r="D790" s="19" t="s">
        <v>2790</v>
      </c>
      <c r="E790" s="19" t="s">
        <v>1106</v>
      </c>
      <c r="F790" s="19" t="s">
        <v>963</v>
      </c>
      <c r="G790" s="19" t="s">
        <v>40</v>
      </c>
      <c r="H790" s="20">
        <v>2023</v>
      </c>
      <c r="I790" s="86">
        <v>193.5</v>
      </c>
      <c r="J790" s="53">
        <v>192.9</v>
      </c>
      <c r="K790" s="102"/>
      <c r="L790" s="53"/>
    </row>
    <row r="791" spans="1:12" ht="15" customHeight="1" x14ac:dyDescent="0.2">
      <c r="A791" s="16">
        <f t="shared" si="12"/>
        <v>791</v>
      </c>
      <c r="B791" s="19" t="s">
        <v>2772</v>
      </c>
      <c r="C791" s="19" t="s">
        <v>2906</v>
      </c>
      <c r="D791" s="19" t="s">
        <v>2773</v>
      </c>
      <c r="E791" s="19" t="s">
        <v>1043</v>
      </c>
      <c r="F791" s="19" t="s">
        <v>963</v>
      </c>
      <c r="G791" s="19" t="s">
        <v>150</v>
      </c>
      <c r="H791" s="20">
        <v>2023</v>
      </c>
      <c r="I791" s="86">
        <v>16</v>
      </c>
      <c r="J791" s="53">
        <v>16</v>
      </c>
      <c r="K791" s="102"/>
      <c r="L791" s="53"/>
    </row>
    <row r="792" spans="1:12" ht="15" customHeight="1" x14ac:dyDescent="0.2">
      <c r="A792" s="16">
        <f t="shared" si="12"/>
        <v>792</v>
      </c>
      <c r="B792" s="19" t="s">
        <v>2774</v>
      </c>
      <c r="C792" s="19" t="s">
        <v>2907</v>
      </c>
      <c r="D792" s="19" t="s">
        <v>2401</v>
      </c>
      <c r="E792" s="19" t="s">
        <v>1043</v>
      </c>
      <c r="F792" s="19" t="s">
        <v>963</v>
      </c>
      <c r="G792" s="19" t="s">
        <v>150</v>
      </c>
      <c r="H792" s="20">
        <v>2023</v>
      </c>
      <c r="I792" s="86">
        <v>98.9</v>
      </c>
      <c r="J792" s="53">
        <v>98.9</v>
      </c>
      <c r="K792" s="102"/>
      <c r="L792" s="53"/>
    </row>
    <row r="793" spans="1:12" ht="15" customHeight="1" x14ac:dyDescent="0.2">
      <c r="A793" s="16">
        <f t="shared" si="12"/>
        <v>793</v>
      </c>
      <c r="B793" s="19" t="s">
        <v>2996</v>
      </c>
      <c r="C793" s="19" t="s">
        <v>2904</v>
      </c>
      <c r="D793" s="19" t="s">
        <v>2885</v>
      </c>
      <c r="E793" s="19" t="s">
        <v>1043</v>
      </c>
      <c r="F793" s="19" t="s">
        <v>963</v>
      </c>
      <c r="G793" s="19" t="s">
        <v>150</v>
      </c>
      <c r="H793" s="20">
        <v>2023</v>
      </c>
      <c r="I793" s="86">
        <v>90</v>
      </c>
      <c r="J793" s="53">
        <v>90</v>
      </c>
      <c r="K793" s="102"/>
      <c r="L793" s="53"/>
    </row>
    <row r="794" spans="1:12" ht="15" customHeight="1" x14ac:dyDescent="0.2">
      <c r="A794" s="16">
        <f t="shared" si="12"/>
        <v>794</v>
      </c>
      <c r="B794" s="19" t="s">
        <v>2775</v>
      </c>
      <c r="C794" s="19" t="s">
        <v>2904</v>
      </c>
      <c r="D794" s="19" t="s">
        <v>2377</v>
      </c>
      <c r="E794" s="19" t="s">
        <v>1043</v>
      </c>
      <c r="F794" s="19" t="s">
        <v>963</v>
      </c>
      <c r="G794" s="19" t="s">
        <v>150</v>
      </c>
      <c r="H794" s="20">
        <v>2023</v>
      </c>
      <c r="I794" s="86">
        <v>38.700000000000003</v>
      </c>
      <c r="J794" s="53">
        <v>38.700000000000003</v>
      </c>
      <c r="K794" s="102"/>
      <c r="L794" s="53"/>
    </row>
    <row r="795" spans="1:12" ht="15" customHeight="1" x14ac:dyDescent="0.2">
      <c r="A795" s="16">
        <f t="shared" si="12"/>
        <v>795</v>
      </c>
      <c r="B795" s="19" t="s">
        <v>2776</v>
      </c>
      <c r="C795" s="19" t="s">
        <v>2908</v>
      </c>
      <c r="D795" s="19" t="s">
        <v>2479</v>
      </c>
      <c r="E795" s="19" t="s">
        <v>1043</v>
      </c>
      <c r="F795" s="19" t="s">
        <v>963</v>
      </c>
      <c r="G795" s="19" t="s">
        <v>150</v>
      </c>
      <c r="H795" s="20">
        <v>2023</v>
      </c>
      <c r="I795" s="86">
        <v>19.3</v>
      </c>
      <c r="J795" s="53">
        <v>19.3</v>
      </c>
      <c r="K795" s="102"/>
      <c r="L795" s="53"/>
    </row>
    <row r="796" spans="1:12" ht="15" customHeight="1" x14ac:dyDescent="0.2">
      <c r="A796" s="16">
        <f t="shared" si="12"/>
        <v>796</v>
      </c>
      <c r="B796" s="19" t="s">
        <v>2997</v>
      </c>
      <c r="C796" s="19" t="s">
        <v>2903</v>
      </c>
      <c r="D796" s="19" t="s">
        <v>2886</v>
      </c>
      <c r="E796" s="19" t="s">
        <v>1229</v>
      </c>
      <c r="F796" s="19" t="s">
        <v>963</v>
      </c>
      <c r="G796" s="19" t="s">
        <v>150</v>
      </c>
      <c r="H796" s="20">
        <v>2023</v>
      </c>
      <c r="I796" s="86">
        <v>157.9</v>
      </c>
      <c r="J796" s="53">
        <v>157.9</v>
      </c>
      <c r="K796" s="102"/>
      <c r="L796" s="53"/>
    </row>
    <row r="797" spans="1:12" ht="15" customHeight="1" x14ac:dyDescent="0.2">
      <c r="A797" s="16">
        <f t="shared" si="12"/>
        <v>797</v>
      </c>
      <c r="B797" s="19" t="s">
        <v>2777</v>
      </c>
      <c r="C797" s="19" t="s">
        <v>2903</v>
      </c>
      <c r="D797" s="19" t="s">
        <v>2778</v>
      </c>
      <c r="E797" s="19" t="s">
        <v>1229</v>
      </c>
      <c r="F797" s="19" t="s">
        <v>963</v>
      </c>
      <c r="G797" s="19" t="s">
        <v>150</v>
      </c>
      <c r="H797" s="20">
        <v>2023</v>
      </c>
      <c r="I797" s="86">
        <v>13.9</v>
      </c>
      <c r="J797" s="53">
        <v>13.9</v>
      </c>
      <c r="K797" s="102"/>
      <c r="L797" s="53"/>
    </row>
    <row r="798" spans="1:12" ht="15" customHeight="1" x14ac:dyDescent="0.2">
      <c r="A798" s="16">
        <f t="shared" si="12"/>
        <v>798</v>
      </c>
      <c r="B798" s="19" t="s">
        <v>1526</v>
      </c>
      <c r="C798" s="19" t="s">
        <v>2909</v>
      </c>
      <c r="D798" s="19" t="s">
        <v>1527</v>
      </c>
      <c r="E798" s="19" t="s">
        <v>1528</v>
      </c>
      <c r="F798" s="19" t="s">
        <v>963</v>
      </c>
      <c r="G798" s="19" t="s">
        <v>150</v>
      </c>
      <c r="H798" s="20">
        <v>2023</v>
      </c>
      <c r="I798" s="86">
        <v>25</v>
      </c>
      <c r="J798" s="53">
        <v>25</v>
      </c>
      <c r="K798" s="102"/>
      <c r="L798" s="53"/>
    </row>
    <row r="799" spans="1:12" ht="15" customHeight="1" x14ac:dyDescent="0.2">
      <c r="A799" s="16">
        <f t="shared" si="12"/>
        <v>799</v>
      </c>
      <c r="B799" s="19" t="s">
        <v>1529</v>
      </c>
      <c r="C799" s="19" t="s">
        <v>2909</v>
      </c>
      <c r="D799" s="19" t="s">
        <v>1530</v>
      </c>
      <c r="E799" s="19" t="s">
        <v>1528</v>
      </c>
      <c r="F799" s="19" t="s">
        <v>963</v>
      </c>
      <c r="G799" s="19" t="s">
        <v>150</v>
      </c>
      <c r="H799" s="20">
        <v>2023</v>
      </c>
      <c r="I799" s="86">
        <v>14</v>
      </c>
      <c r="J799" s="53">
        <v>14</v>
      </c>
      <c r="K799" s="102"/>
      <c r="L799" s="53"/>
    </row>
    <row r="800" spans="1:12" ht="15" customHeight="1" x14ac:dyDescent="0.2">
      <c r="A800" s="16">
        <f t="shared" si="12"/>
        <v>800</v>
      </c>
      <c r="B800" s="19" t="s">
        <v>1531</v>
      </c>
      <c r="C800" s="19" t="s">
        <v>2909</v>
      </c>
      <c r="D800" s="19" t="s">
        <v>1532</v>
      </c>
      <c r="E800" s="19" t="s">
        <v>1528</v>
      </c>
      <c r="F800" s="19" t="s">
        <v>963</v>
      </c>
      <c r="G800" s="19" t="s">
        <v>150</v>
      </c>
      <c r="H800" s="20">
        <v>2023</v>
      </c>
      <c r="I800" s="86">
        <v>30.2</v>
      </c>
      <c r="J800" s="53">
        <v>30.2</v>
      </c>
      <c r="K800" s="102"/>
      <c r="L800" s="53"/>
    </row>
    <row r="801" spans="1:12" ht="15" customHeight="1" x14ac:dyDescent="0.2">
      <c r="A801" s="16">
        <f t="shared" si="12"/>
        <v>801</v>
      </c>
      <c r="B801" s="19" t="s">
        <v>1533</v>
      </c>
      <c r="C801" s="19" t="s">
        <v>2909</v>
      </c>
      <c r="D801" s="19" t="s">
        <v>1534</v>
      </c>
      <c r="E801" s="19" t="s">
        <v>1528</v>
      </c>
      <c r="F801" s="19" t="s">
        <v>963</v>
      </c>
      <c r="G801" s="19" t="s">
        <v>150</v>
      </c>
      <c r="H801" s="20">
        <v>2023</v>
      </c>
      <c r="I801" s="86">
        <v>115</v>
      </c>
      <c r="J801" s="53">
        <v>115</v>
      </c>
      <c r="K801" s="102"/>
      <c r="L801" s="53"/>
    </row>
    <row r="802" spans="1:12" ht="15" customHeight="1" x14ac:dyDescent="0.2">
      <c r="A802" s="16">
        <f t="shared" si="12"/>
        <v>802</v>
      </c>
      <c r="B802" s="19" t="s">
        <v>1535</v>
      </c>
      <c r="C802" s="19" t="s">
        <v>2909</v>
      </c>
      <c r="D802" s="19" t="s">
        <v>1536</v>
      </c>
      <c r="E802" s="19" t="s">
        <v>1528</v>
      </c>
      <c r="F802" s="19" t="s">
        <v>963</v>
      </c>
      <c r="G802" s="19" t="s">
        <v>150</v>
      </c>
      <c r="H802" s="20">
        <v>2023</v>
      </c>
      <c r="I802" s="86">
        <v>110</v>
      </c>
      <c r="J802" s="53">
        <v>110</v>
      </c>
      <c r="K802" s="102"/>
      <c r="L802" s="53"/>
    </row>
    <row r="803" spans="1:12" ht="15" customHeight="1" x14ac:dyDescent="0.2">
      <c r="A803" s="16">
        <f t="shared" si="12"/>
        <v>803</v>
      </c>
      <c r="B803" s="19" t="s">
        <v>1537</v>
      </c>
      <c r="C803" s="19" t="s">
        <v>2909</v>
      </c>
      <c r="D803" s="19" t="s">
        <v>1538</v>
      </c>
      <c r="E803" s="19" t="s">
        <v>1528</v>
      </c>
      <c r="F803" s="19" t="s">
        <v>963</v>
      </c>
      <c r="G803" s="19" t="s">
        <v>150</v>
      </c>
      <c r="H803" s="20">
        <v>2023</v>
      </c>
      <c r="I803" s="86">
        <v>24</v>
      </c>
      <c r="J803" s="53">
        <v>24</v>
      </c>
      <c r="K803" s="102"/>
      <c r="L803" s="53"/>
    </row>
    <row r="804" spans="1:12" ht="15" customHeight="1" x14ac:dyDescent="0.2">
      <c r="A804" s="16">
        <f t="shared" si="12"/>
        <v>804</v>
      </c>
      <c r="B804" s="19" t="s">
        <v>1539</v>
      </c>
      <c r="C804" s="19" t="s">
        <v>2909</v>
      </c>
      <c r="D804" s="19" t="s">
        <v>1540</v>
      </c>
      <c r="E804" s="19" t="s">
        <v>1528</v>
      </c>
      <c r="F804" s="19" t="s">
        <v>963</v>
      </c>
      <c r="G804" s="19" t="s">
        <v>150</v>
      </c>
      <c r="H804" s="20">
        <v>2023</v>
      </c>
      <c r="I804" s="86">
        <v>75</v>
      </c>
      <c r="J804" s="53">
        <v>75</v>
      </c>
      <c r="K804" s="102"/>
      <c r="L804" s="53"/>
    </row>
    <row r="805" spans="1:12" ht="15" customHeight="1" x14ac:dyDescent="0.2">
      <c r="A805" s="16">
        <f t="shared" si="12"/>
        <v>805</v>
      </c>
      <c r="B805" s="19" t="s">
        <v>1549</v>
      </c>
      <c r="C805" s="19" t="s">
        <v>2910</v>
      </c>
      <c r="D805" s="19" t="s">
        <v>1550</v>
      </c>
      <c r="E805" s="19" t="s">
        <v>1043</v>
      </c>
      <c r="F805" s="19" t="s">
        <v>963</v>
      </c>
      <c r="G805" s="19" t="s">
        <v>150</v>
      </c>
      <c r="H805" s="20">
        <v>2023</v>
      </c>
      <c r="I805" s="86">
        <v>195</v>
      </c>
      <c r="J805" s="53">
        <v>195</v>
      </c>
      <c r="K805" s="102"/>
      <c r="L805" s="53"/>
    </row>
    <row r="806" spans="1:12" ht="15" customHeight="1" x14ac:dyDescent="0.2">
      <c r="A806" s="16">
        <f t="shared" si="12"/>
        <v>806</v>
      </c>
      <c r="B806" s="19" t="s">
        <v>1551</v>
      </c>
      <c r="C806" s="19" t="s">
        <v>2910</v>
      </c>
      <c r="D806" s="19" t="s">
        <v>1552</v>
      </c>
      <c r="E806" s="19" t="s">
        <v>1043</v>
      </c>
      <c r="F806" s="19" t="s">
        <v>963</v>
      </c>
      <c r="G806" s="19" t="s">
        <v>150</v>
      </c>
      <c r="H806" s="20">
        <v>2023</v>
      </c>
      <c r="I806" s="86">
        <v>145</v>
      </c>
      <c r="J806" s="53">
        <v>145</v>
      </c>
      <c r="K806" s="102"/>
      <c r="L806" s="53"/>
    </row>
    <row r="807" spans="1:12" ht="15" customHeight="1" x14ac:dyDescent="0.2">
      <c r="A807" s="16">
        <f t="shared" si="12"/>
        <v>807</v>
      </c>
      <c r="B807" s="19" t="s">
        <v>2378</v>
      </c>
      <c r="C807" s="19" t="s">
        <v>2911</v>
      </c>
      <c r="D807" s="19" t="s">
        <v>2379</v>
      </c>
      <c r="E807" s="19" t="s">
        <v>1897</v>
      </c>
      <c r="F807" s="19" t="s">
        <v>963</v>
      </c>
      <c r="G807" s="19" t="s">
        <v>53</v>
      </c>
      <c r="H807" s="20">
        <v>2023</v>
      </c>
      <c r="I807" s="86">
        <v>120</v>
      </c>
      <c r="J807" s="53">
        <v>120</v>
      </c>
      <c r="K807" s="102"/>
      <c r="L807" s="53"/>
    </row>
    <row r="808" spans="1:12" ht="15" customHeight="1" x14ac:dyDescent="0.2">
      <c r="A808" s="16">
        <f t="shared" si="12"/>
        <v>808</v>
      </c>
      <c r="B808" s="19" t="s">
        <v>2380</v>
      </c>
      <c r="C808" s="19" t="s">
        <v>2911</v>
      </c>
      <c r="D808" s="19" t="s">
        <v>2381</v>
      </c>
      <c r="E808" s="19" t="s">
        <v>1897</v>
      </c>
      <c r="F808" s="19" t="s">
        <v>963</v>
      </c>
      <c r="G808" s="19" t="s">
        <v>53</v>
      </c>
      <c r="H808" s="20">
        <v>2023</v>
      </c>
      <c r="I808" s="86">
        <v>120</v>
      </c>
      <c r="J808" s="53">
        <v>120</v>
      </c>
      <c r="K808" s="102"/>
      <c r="L808" s="53"/>
    </row>
    <row r="809" spans="1:12" ht="15" customHeight="1" x14ac:dyDescent="0.2">
      <c r="A809" s="16">
        <f t="shared" si="12"/>
        <v>809</v>
      </c>
      <c r="B809" s="19" t="s">
        <v>2694</v>
      </c>
      <c r="C809" s="19" t="s">
        <v>2912</v>
      </c>
      <c r="D809" s="19" t="s">
        <v>2692</v>
      </c>
      <c r="E809" s="19" t="s">
        <v>1922</v>
      </c>
      <c r="F809" s="19" t="s">
        <v>963</v>
      </c>
      <c r="G809" s="19" t="s">
        <v>40</v>
      </c>
      <c r="H809" s="20">
        <v>2023</v>
      </c>
      <c r="I809" s="86">
        <v>108.8</v>
      </c>
      <c r="J809" s="53">
        <v>108.8</v>
      </c>
      <c r="K809" s="102"/>
      <c r="L809" s="53"/>
    </row>
    <row r="810" spans="1:12" ht="15" customHeight="1" x14ac:dyDescent="0.2">
      <c r="A810" s="16">
        <f t="shared" si="12"/>
        <v>810</v>
      </c>
      <c r="B810" s="19" t="s">
        <v>2695</v>
      </c>
      <c r="C810" s="19" t="s">
        <v>2912</v>
      </c>
      <c r="D810" s="19" t="s">
        <v>2693</v>
      </c>
      <c r="E810" s="19" t="s">
        <v>1922</v>
      </c>
      <c r="F810" s="19" t="s">
        <v>963</v>
      </c>
      <c r="G810" s="19" t="s">
        <v>40</v>
      </c>
      <c r="H810" s="20">
        <v>2023</v>
      </c>
      <c r="I810" s="86">
        <v>190.4</v>
      </c>
      <c r="J810" s="53">
        <v>190.4</v>
      </c>
      <c r="K810" s="102"/>
      <c r="L810" s="53"/>
    </row>
    <row r="811" spans="1:12" ht="15" customHeight="1" x14ac:dyDescent="0.2">
      <c r="A811" s="16">
        <f t="shared" si="12"/>
        <v>811</v>
      </c>
      <c r="B811" s="19" t="s">
        <v>1556</v>
      </c>
      <c r="C811" s="19" t="s">
        <v>2913</v>
      </c>
      <c r="D811" s="19" t="s">
        <v>1557</v>
      </c>
      <c r="E811" s="19" t="s">
        <v>1048</v>
      </c>
      <c r="F811" s="19" t="s">
        <v>963</v>
      </c>
      <c r="G811" s="19" t="s">
        <v>150</v>
      </c>
      <c r="H811" s="20">
        <v>2023</v>
      </c>
      <c r="I811" s="86">
        <v>90</v>
      </c>
      <c r="J811" s="53">
        <v>90</v>
      </c>
      <c r="K811" s="102"/>
      <c r="L811" s="53"/>
    </row>
    <row r="812" spans="1:12" ht="15" customHeight="1" x14ac:dyDescent="0.2">
      <c r="A812" s="16">
        <f t="shared" si="12"/>
        <v>812</v>
      </c>
      <c r="B812" s="19" t="s">
        <v>1558</v>
      </c>
      <c r="C812" s="19" t="s">
        <v>2913</v>
      </c>
      <c r="D812" s="19" t="s">
        <v>1559</v>
      </c>
      <c r="E812" s="19" t="s">
        <v>1048</v>
      </c>
      <c r="F812" s="19" t="s">
        <v>963</v>
      </c>
      <c r="G812" s="19" t="s">
        <v>150</v>
      </c>
      <c r="H812" s="20">
        <v>2023</v>
      </c>
      <c r="I812" s="86">
        <v>26.6</v>
      </c>
      <c r="J812" s="53">
        <v>26.6</v>
      </c>
      <c r="K812" s="102"/>
      <c r="L812" s="53"/>
    </row>
    <row r="813" spans="1:12" ht="15" customHeight="1" x14ac:dyDescent="0.2">
      <c r="A813" s="16">
        <f t="shared" si="12"/>
        <v>813</v>
      </c>
      <c r="B813" s="19" t="s">
        <v>1560</v>
      </c>
      <c r="C813" s="19" t="s">
        <v>2913</v>
      </c>
      <c r="D813" s="19" t="s">
        <v>1561</v>
      </c>
      <c r="E813" s="19" t="s">
        <v>1048</v>
      </c>
      <c r="F813" s="19" t="s">
        <v>963</v>
      </c>
      <c r="G813" s="19" t="s">
        <v>150</v>
      </c>
      <c r="H813" s="20">
        <v>2023</v>
      </c>
      <c r="I813" s="86">
        <v>126</v>
      </c>
      <c r="J813" s="53">
        <v>126</v>
      </c>
      <c r="K813" s="102"/>
      <c r="L813" s="53"/>
    </row>
    <row r="814" spans="1:12" ht="15" customHeight="1" x14ac:dyDescent="0.2">
      <c r="A814" s="16">
        <f t="shared" si="12"/>
        <v>814</v>
      </c>
      <c r="B814" s="19" t="s">
        <v>2963</v>
      </c>
      <c r="C814" s="19" t="s">
        <v>2061</v>
      </c>
      <c r="D814" s="19" t="s">
        <v>2964</v>
      </c>
      <c r="E814" s="19" t="s">
        <v>1015</v>
      </c>
      <c r="F814" s="19" t="s">
        <v>987</v>
      </c>
      <c r="G814" s="19" t="s">
        <v>46</v>
      </c>
      <c r="H814" s="20">
        <v>2023</v>
      </c>
      <c r="I814" s="86">
        <v>153</v>
      </c>
      <c r="J814" s="53">
        <v>153</v>
      </c>
      <c r="K814" s="102"/>
      <c r="L814" s="53"/>
    </row>
    <row r="815" spans="1:12" ht="15" customHeight="1" x14ac:dyDescent="0.2">
      <c r="A815" s="16">
        <f t="shared" si="12"/>
        <v>815</v>
      </c>
      <c r="B815" s="19" t="s">
        <v>2965</v>
      </c>
      <c r="C815" s="19" t="s">
        <v>2061</v>
      </c>
      <c r="D815" s="19" t="s">
        <v>2966</v>
      </c>
      <c r="E815" s="19" t="s">
        <v>1015</v>
      </c>
      <c r="F815" s="19" t="s">
        <v>987</v>
      </c>
      <c r="G815" s="19" t="s">
        <v>46</v>
      </c>
      <c r="H815" s="20">
        <v>2023</v>
      </c>
      <c r="I815" s="86">
        <v>148.5</v>
      </c>
      <c r="J815" s="53">
        <v>148.5</v>
      </c>
      <c r="K815" s="102"/>
      <c r="L815" s="53"/>
    </row>
    <row r="816" spans="1:12" ht="15" customHeight="1" x14ac:dyDescent="0.2">
      <c r="A816" s="16">
        <f t="shared" si="12"/>
        <v>816</v>
      </c>
      <c r="B816" s="19" t="s">
        <v>2392</v>
      </c>
      <c r="C816" s="19" t="s">
        <v>2914</v>
      </c>
      <c r="D816" s="19" t="s">
        <v>2395</v>
      </c>
      <c r="E816" s="19" t="s">
        <v>1897</v>
      </c>
      <c r="F816" s="19" t="s">
        <v>963</v>
      </c>
      <c r="G816" s="19" t="s">
        <v>53</v>
      </c>
      <c r="H816" s="20">
        <v>2023</v>
      </c>
      <c r="I816" s="86">
        <v>130.19999999999999</v>
      </c>
      <c r="J816" s="53">
        <v>130.19999999999999</v>
      </c>
      <c r="K816" s="102"/>
      <c r="L816" s="53"/>
    </row>
    <row r="817" spans="1:12" ht="15" customHeight="1" x14ac:dyDescent="0.2">
      <c r="A817" s="16">
        <f t="shared" si="12"/>
        <v>817</v>
      </c>
      <c r="B817" s="19" t="s">
        <v>2393</v>
      </c>
      <c r="C817" s="19" t="s">
        <v>2914</v>
      </c>
      <c r="D817" s="19" t="s">
        <v>2396</v>
      </c>
      <c r="E817" s="19" t="s">
        <v>1897</v>
      </c>
      <c r="F817" s="19" t="s">
        <v>963</v>
      </c>
      <c r="G817" s="19" t="s">
        <v>53</v>
      </c>
      <c r="H817" s="20">
        <v>2023</v>
      </c>
      <c r="I817" s="86">
        <v>84</v>
      </c>
      <c r="J817" s="53">
        <v>84</v>
      </c>
      <c r="K817" s="102"/>
      <c r="L817" s="53"/>
    </row>
    <row r="818" spans="1:12" ht="15" customHeight="1" x14ac:dyDescent="0.2">
      <c r="A818" s="16">
        <f t="shared" si="12"/>
        <v>818</v>
      </c>
      <c r="B818" s="19" t="s">
        <v>2394</v>
      </c>
      <c r="C818" s="19" t="s">
        <v>2914</v>
      </c>
      <c r="D818" s="19" t="s">
        <v>2397</v>
      </c>
      <c r="E818" s="19" t="s">
        <v>1897</v>
      </c>
      <c r="F818" s="19" t="s">
        <v>963</v>
      </c>
      <c r="G818" s="19" t="s">
        <v>53</v>
      </c>
      <c r="H818" s="20">
        <v>2023</v>
      </c>
      <c r="I818" s="86">
        <v>54</v>
      </c>
      <c r="J818" s="53">
        <v>54</v>
      </c>
      <c r="K818" s="102"/>
      <c r="L818" s="53"/>
    </row>
    <row r="819" spans="1:12" ht="15" customHeight="1" x14ac:dyDescent="0.2">
      <c r="A819" s="16">
        <f t="shared" si="12"/>
        <v>819</v>
      </c>
      <c r="B819" s="19" t="s">
        <v>1562</v>
      </c>
      <c r="C819" s="19" t="s">
        <v>2915</v>
      </c>
      <c r="D819" s="19" t="s">
        <v>1563</v>
      </c>
      <c r="E819" s="19" t="s">
        <v>1118</v>
      </c>
      <c r="F819" s="19" t="s">
        <v>963</v>
      </c>
      <c r="G819" s="19" t="s">
        <v>150</v>
      </c>
      <c r="H819" s="20">
        <v>2023</v>
      </c>
      <c r="I819" s="86">
        <v>162.1</v>
      </c>
      <c r="J819" s="53">
        <v>162.1</v>
      </c>
      <c r="K819" s="102"/>
      <c r="L819" s="53"/>
    </row>
    <row r="820" spans="1:12" ht="15" customHeight="1" x14ac:dyDescent="0.2">
      <c r="A820" s="16">
        <f t="shared" si="12"/>
        <v>820</v>
      </c>
      <c r="B820" s="19" t="s">
        <v>2882</v>
      </c>
      <c r="C820" s="19" t="s">
        <v>2902</v>
      </c>
      <c r="D820" s="19" t="s">
        <v>2881</v>
      </c>
      <c r="E820" s="19" t="s">
        <v>1189</v>
      </c>
      <c r="F820" s="19" t="s">
        <v>963</v>
      </c>
      <c r="G820" s="19" t="s">
        <v>150</v>
      </c>
      <c r="H820" s="20">
        <v>2023</v>
      </c>
      <c r="I820" s="86">
        <v>67.680000000000007</v>
      </c>
      <c r="J820" s="53">
        <v>67.7</v>
      </c>
      <c r="K820" s="102"/>
      <c r="L820" s="53"/>
    </row>
    <row r="821" spans="1:12" ht="15" customHeight="1" x14ac:dyDescent="0.2">
      <c r="A821" s="16">
        <f t="shared" si="12"/>
        <v>821</v>
      </c>
      <c r="B821" s="19" t="s">
        <v>2801</v>
      </c>
      <c r="C821" s="19" t="s">
        <v>2902</v>
      </c>
      <c r="D821" s="19" t="s">
        <v>2802</v>
      </c>
      <c r="E821" s="19" t="s">
        <v>1189</v>
      </c>
      <c r="F821" s="19" t="s">
        <v>963</v>
      </c>
      <c r="G821" s="19" t="s">
        <v>150</v>
      </c>
      <c r="H821" s="20">
        <v>2023</v>
      </c>
      <c r="I821" s="86">
        <v>27.72</v>
      </c>
      <c r="J821" s="53">
        <v>27.7</v>
      </c>
      <c r="K821" s="102"/>
      <c r="L821" s="53"/>
    </row>
    <row r="822" spans="1:12" ht="15" customHeight="1" x14ac:dyDescent="0.2">
      <c r="A822" s="16">
        <f t="shared" si="12"/>
        <v>822</v>
      </c>
      <c r="B822" s="19" t="s">
        <v>2799</v>
      </c>
      <c r="C822" s="19" t="s">
        <v>2902</v>
      </c>
      <c r="D822" s="19" t="s">
        <v>2800</v>
      </c>
      <c r="E822" s="19" t="s">
        <v>1189</v>
      </c>
      <c r="F822" s="19" t="s">
        <v>963</v>
      </c>
      <c r="G822" s="19" t="s">
        <v>150</v>
      </c>
      <c r="H822" s="20">
        <v>2023</v>
      </c>
      <c r="I822" s="86">
        <v>205.86</v>
      </c>
      <c r="J822" s="53">
        <v>205.9</v>
      </c>
      <c r="K822" s="102"/>
      <c r="L822" s="53"/>
    </row>
    <row r="823" spans="1:12" ht="15" customHeight="1" x14ac:dyDescent="0.2">
      <c r="A823" s="16">
        <f t="shared" si="12"/>
        <v>823</v>
      </c>
      <c r="B823" s="19" t="s">
        <v>2884</v>
      </c>
      <c r="C823" s="19" t="s">
        <v>2901</v>
      </c>
      <c r="D823" s="19" t="s">
        <v>2883</v>
      </c>
      <c r="E823" s="19" t="s">
        <v>1118</v>
      </c>
      <c r="F823" s="19" t="s">
        <v>963</v>
      </c>
      <c r="G823" s="19" t="s">
        <v>150</v>
      </c>
      <c r="H823" s="20">
        <v>2023</v>
      </c>
      <c r="I823" s="86">
        <v>135.4</v>
      </c>
      <c r="J823" s="53">
        <v>135.4</v>
      </c>
      <c r="K823" s="102"/>
      <c r="L823" s="53"/>
    </row>
    <row r="824" spans="1:12" ht="15" customHeight="1" x14ac:dyDescent="0.2">
      <c r="A824" s="16">
        <f t="shared" si="12"/>
        <v>824</v>
      </c>
      <c r="B824" s="19" t="s">
        <v>2782</v>
      </c>
      <c r="C824" s="19" t="s">
        <v>2901</v>
      </c>
      <c r="D824" s="19" t="s">
        <v>2783</v>
      </c>
      <c r="E824" s="19" t="s">
        <v>1118</v>
      </c>
      <c r="F824" s="19" t="s">
        <v>963</v>
      </c>
      <c r="G824" s="19" t="s">
        <v>150</v>
      </c>
      <c r="H824" s="20">
        <v>2023</v>
      </c>
      <c r="I824" s="86">
        <v>15.12</v>
      </c>
      <c r="J824" s="53">
        <v>15.1</v>
      </c>
      <c r="K824" s="102"/>
      <c r="L824" s="53"/>
    </row>
    <row r="825" spans="1:12" ht="15" customHeight="1" x14ac:dyDescent="0.2">
      <c r="A825" s="16">
        <f t="shared" si="12"/>
        <v>825</v>
      </c>
      <c r="B825" s="19" t="s">
        <v>2784</v>
      </c>
      <c r="C825" s="19" t="s">
        <v>2901</v>
      </c>
      <c r="D825" s="19" t="s">
        <v>2785</v>
      </c>
      <c r="E825" s="19" t="s">
        <v>1118</v>
      </c>
      <c r="F825" s="19" t="s">
        <v>963</v>
      </c>
      <c r="G825" s="19" t="s">
        <v>150</v>
      </c>
      <c r="H825" s="20">
        <v>2023</v>
      </c>
      <c r="I825" s="86">
        <v>138.19999999999999</v>
      </c>
      <c r="J825" s="53">
        <v>138.19999999999999</v>
      </c>
      <c r="K825" s="102"/>
      <c r="L825" s="53"/>
    </row>
    <row r="826" spans="1:12" ht="15" customHeight="1" x14ac:dyDescent="0.2">
      <c r="A826" s="16">
        <f t="shared" si="12"/>
        <v>826</v>
      </c>
      <c r="B826" s="19" t="s">
        <v>2780</v>
      </c>
      <c r="C826" s="19" t="s">
        <v>2901</v>
      </c>
      <c r="D826" s="19" t="s">
        <v>2781</v>
      </c>
      <c r="E826" s="19" t="s">
        <v>1118</v>
      </c>
      <c r="F826" s="19" t="s">
        <v>963</v>
      </c>
      <c r="G826" s="19" t="s">
        <v>150</v>
      </c>
      <c r="H826" s="20">
        <v>2023</v>
      </c>
      <c r="I826" s="86">
        <v>12.6</v>
      </c>
      <c r="J826" s="53">
        <v>12.6</v>
      </c>
      <c r="K826" s="102"/>
      <c r="L826" s="53"/>
    </row>
    <row r="827" spans="1:12" ht="15" customHeight="1" x14ac:dyDescent="0.2">
      <c r="A827" s="16">
        <f t="shared" si="12"/>
        <v>827</v>
      </c>
      <c r="B827" s="19" t="s">
        <v>1564</v>
      </c>
      <c r="C827" s="19" t="s">
        <v>2916</v>
      </c>
      <c r="D827" s="19" t="s">
        <v>1565</v>
      </c>
      <c r="E827" s="19" t="s">
        <v>1015</v>
      </c>
      <c r="F827" s="19" t="s">
        <v>987</v>
      </c>
      <c r="G827" s="19" t="s">
        <v>46</v>
      </c>
      <c r="H827" s="20">
        <v>2023</v>
      </c>
      <c r="I827" s="86">
        <v>110</v>
      </c>
      <c r="J827" s="53">
        <v>110</v>
      </c>
      <c r="K827" s="102"/>
      <c r="L827" s="53"/>
    </row>
    <row r="828" spans="1:12" ht="15" customHeight="1" x14ac:dyDescent="0.2">
      <c r="A828" s="16">
        <f t="shared" si="12"/>
        <v>828</v>
      </c>
      <c r="B828" s="19" t="s">
        <v>1566</v>
      </c>
      <c r="C828" s="19" t="s">
        <v>2916</v>
      </c>
      <c r="D828" s="19" t="s">
        <v>1567</v>
      </c>
      <c r="E828" s="19" t="s">
        <v>1015</v>
      </c>
      <c r="F828" s="19" t="s">
        <v>987</v>
      </c>
      <c r="G828" s="19" t="s">
        <v>46</v>
      </c>
      <c r="H828" s="20">
        <v>2023</v>
      </c>
      <c r="I828" s="86">
        <v>24</v>
      </c>
      <c r="J828" s="53">
        <v>24</v>
      </c>
      <c r="K828" s="102"/>
      <c r="L828" s="53"/>
    </row>
    <row r="829" spans="1:12" ht="15" customHeight="1" x14ac:dyDescent="0.2">
      <c r="A829" s="16">
        <f t="shared" si="12"/>
        <v>829</v>
      </c>
      <c r="B829" s="19" t="s">
        <v>1568</v>
      </c>
      <c r="C829" s="19" t="s">
        <v>2916</v>
      </c>
      <c r="D829" s="19" t="s">
        <v>1569</v>
      </c>
      <c r="E829" s="19" t="s">
        <v>1015</v>
      </c>
      <c r="F829" s="19" t="s">
        <v>987</v>
      </c>
      <c r="G829" s="19" t="s">
        <v>46</v>
      </c>
      <c r="H829" s="20">
        <v>2023</v>
      </c>
      <c r="I829" s="86">
        <v>138.6</v>
      </c>
      <c r="J829" s="53">
        <v>138.6</v>
      </c>
      <c r="K829" s="102"/>
      <c r="L829" s="53"/>
    </row>
    <row r="830" spans="1:12" ht="15" customHeight="1" x14ac:dyDescent="0.2">
      <c r="A830" s="16">
        <f t="shared" si="12"/>
        <v>830</v>
      </c>
      <c r="B830" s="19" t="s">
        <v>1574</v>
      </c>
      <c r="C830" s="19" t="s">
        <v>2917</v>
      </c>
      <c r="D830" s="19" t="s">
        <v>1575</v>
      </c>
      <c r="E830" s="19" t="s">
        <v>1071</v>
      </c>
      <c r="F830" s="19" t="s">
        <v>963</v>
      </c>
      <c r="G830" s="19" t="s">
        <v>150</v>
      </c>
      <c r="H830" s="20">
        <v>2023</v>
      </c>
      <c r="I830" s="86">
        <v>182.4</v>
      </c>
      <c r="J830" s="53">
        <v>182.4</v>
      </c>
      <c r="K830" s="102"/>
      <c r="L830" s="53"/>
    </row>
    <row r="831" spans="1:12" ht="15" customHeight="1" x14ac:dyDescent="0.2">
      <c r="A831" s="16">
        <f t="shared" si="12"/>
        <v>831</v>
      </c>
      <c r="B831" s="19" t="s">
        <v>1594</v>
      </c>
      <c r="C831" s="19" t="s">
        <v>2918</v>
      </c>
      <c r="D831" s="19" t="s">
        <v>1595</v>
      </c>
      <c r="E831" s="19" t="s">
        <v>859</v>
      </c>
      <c r="F831" s="19" t="s">
        <v>963</v>
      </c>
      <c r="G831" s="19" t="s">
        <v>53</v>
      </c>
      <c r="H831" s="20">
        <v>2023</v>
      </c>
      <c r="I831" s="86">
        <v>201.6</v>
      </c>
      <c r="J831" s="53">
        <v>201.6</v>
      </c>
      <c r="K831" s="102"/>
      <c r="L831" s="53"/>
    </row>
    <row r="832" spans="1:12" ht="15" customHeight="1" x14ac:dyDescent="0.2">
      <c r="A832" s="16">
        <f t="shared" si="12"/>
        <v>832</v>
      </c>
      <c r="B832" s="19" t="s">
        <v>1596</v>
      </c>
      <c r="C832" s="19" t="s">
        <v>2919</v>
      </c>
      <c r="D832" s="19" t="s">
        <v>1597</v>
      </c>
      <c r="E832" s="19" t="s">
        <v>67</v>
      </c>
      <c r="F832" s="19" t="s">
        <v>963</v>
      </c>
      <c r="G832" s="19" t="s">
        <v>40</v>
      </c>
      <c r="H832" s="20">
        <v>2023</v>
      </c>
      <c r="I832" s="86">
        <v>153</v>
      </c>
      <c r="J832" s="53">
        <v>153</v>
      </c>
      <c r="K832" s="102"/>
      <c r="L832" s="53"/>
    </row>
    <row r="833" spans="1:12" ht="15" customHeight="1" x14ac:dyDescent="0.2">
      <c r="A833" s="16">
        <f t="shared" si="12"/>
        <v>833</v>
      </c>
      <c r="B833" s="19" t="s">
        <v>1598</v>
      </c>
      <c r="C833" s="19" t="s">
        <v>2919</v>
      </c>
      <c r="D833" s="19" t="s">
        <v>1599</v>
      </c>
      <c r="E833" s="19" t="s">
        <v>67</v>
      </c>
      <c r="F833" s="19" t="s">
        <v>963</v>
      </c>
      <c r="G833" s="19" t="s">
        <v>40</v>
      </c>
      <c r="H833" s="20">
        <v>2023</v>
      </c>
      <c r="I833" s="86">
        <v>147</v>
      </c>
      <c r="J833" s="53">
        <v>147</v>
      </c>
      <c r="K833" s="102"/>
      <c r="L833" s="53"/>
    </row>
    <row r="834" spans="1:12" ht="15" customHeight="1" x14ac:dyDescent="0.2">
      <c r="A834" s="16">
        <f t="shared" si="12"/>
        <v>834</v>
      </c>
      <c r="B834" s="19" t="s">
        <v>1600</v>
      </c>
      <c r="C834" s="19" t="s">
        <v>2920</v>
      </c>
      <c r="D834" s="19" t="s">
        <v>1601</v>
      </c>
      <c r="E834" s="19" t="s">
        <v>1106</v>
      </c>
      <c r="F834" s="19" t="s">
        <v>963</v>
      </c>
      <c r="G834" s="19" t="s">
        <v>40</v>
      </c>
      <c r="H834" s="20">
        <v>2023</v>
      </c>
      <c r="I834" s="86">
        <v>187.2</v>
      </c>
      <c r="J834" s="53">
        <v>187.2</v>
      </c>
      <c r="K834" s="102"/>
      <c r="L834" s="53"/>
    </row>
    <row r="835" spans="1:12" ht="15" customHeight="1" x14ac:dyDescent="0.2">
      <c r="A835" s="16">
        <f t="shared" si="12"/>
        <v>835</v>
      </c>
      <c r="B835" s="19" t="s">
        <v>1602</v>
      </c>
      <c r="C835" s="19" t="s">
        <v>2920</v>
      </c>
      <c r="D835" s="19" t="s">
        <v>1603</v>
      </c>
      <c r="E835" s="19" t="s">
        <v>1106</v>
      </c>
      <c r="F835" s="19" t="s">
        <v>963</v>
      </c>
      <c r="G835" s="19" t="s">
        <v>40</v>
      </c>
      <c r="H835" s="20">
        <v>2023</v>
      </c>
      <c r="I835" s="86">
        <v>115.2</v>
      </c>
      <c r="J835" s="53">
        <v>115.2</v>
      </c>
      <c r="K835" s="102"/>
      <c r="L835" s="53"/>
    </row>
    <row r="836" spans="1:12" ht="15" customHeight="1" x14ac:dyDescent="0.2">
      <c r="A836" s="16">
        <f t="shared" si="12"/>
        <v>836</v>
      </c>
      <c r="B836" s="19" t="s">
        <v>2623</v>
      </c>
      <c r="C836" s="19" t="s">
        <v>2921</v>
      </c>
      <c r="D836" s="19" t="s">
        <v>2385</v>
      </c>
      <c r="E836" s="19" t="s">
        <v>1528</v>
      </c>
      <c r="F836" s="19" t="s">
        <v>963</v>
      </c>
      <c r="G836" s="19" t="s">
        <v>150</v>
      </c>
      <c r="H836" s="20">
        <v>2023</v>
      </c>
      <c r="I836" s="86">
        <v>153.6</v>
      </c>
      <c r="J836" s="53">
        <v>153.6</v>
      </c>
      <c r="K836" s="102"/>
      <c r="L836" s="53"/>
    </row>
    <row r="837" spans="1:12" ht="15" customHeight="1" x14ac:dyDescent="0.2">
      <c r="A837" s="16">
        <f t="shared" si="12"/>
        <v>837</v>
      </c>
      <c r="B837" s="19" t="s">
        <v>2382</v>
      </c>
      <c r="C837" s="19" t="s">
        <v>2921</v>
      </c>
      <c r="D837" s="19" t="s">
        <v>2386</v>
      </c>
      <c r="E837" s="19" t="s">
        <v>1528</v>
      </c>
      <c r="F837" s="19" t="s">
        <v>963</v>
      </c>
      <c r="G837" s="19" t="s">
        <v>150</v>
      </c>
      <c r="H837" s="20">
        <v>2023</v>
      </c>
      <c r="I837" s="86">
        <v>24.2</v>
      </c>
      <c r="J837" s="53">
        <v>24.2</v>
      </c>
      <c r="K837" s="102"/>
      <c r="L837" s="53"/>
    </row>
    <row r="838" spans="1:12" ht="15" customHeight="1" x14ac:dyDescent="0.2">
      <c r="A838" s="16">
        <f t="shared" si="12"/>
        <v>838</v>
      </c>
      <c r="B838" s="19" t="s">
        <v>2383</v>
      </c>
      <c r="C838" s="19" t="s">
        <v>2921</v>
      </c>
      <c r="D838" s="19" t="s">
        <v>2387</v>
      </c>
      <c r="E838" s="19" t="s">
        <v>1528</v>
      </c>
      <c r="F838" s="19" t="s">
        <v>963</v>
      </c>
      <c r="G838" s="19" t="s">
        <v>150</v>
      </c>
      <c r="H838" s="20">
        <v>2023</v>
      </c>
      <c r="I838" s="86">
        <v>158.4</v>
      </c>
      <c r="J838" s="53">
        <v>158.4</v>
      </c>
      <c r="K838" s="102"/>
      <c r="L838" s="53"/>
    </row>
    <row r="839" spans="1:12" ht="15" customHeight="1" x14ac:dyDescent="0.2">
      <c r="A839" s="16">
        <f t="shared" ref="A839:A902" si="13">A838+1</f>
        <v>839</v>
      </c>
      <c r="B839" s="19" t="s">
        <v>2384</v>
      </c>
      <c r="C839" s="19" t="s">
        <v>2921</v>
      </c>
      <c r="D839" s="19" t="s">
        <v>2388</v>
      </c>
      <c r="E839" s="19" t="s">
        <v>1528</v>
      </c>
      <c r="F839" s="19" t="s">
        <v>963</v>
      </c>
      <c r="G839" s="19" t="s">
        <v>150</v>
      </c>
      <c r="H839" s="20">
        <v>2023</v>
      </c>
      <c r="I839" s="86">
        <v>14</v>
      </c>
      <c r="J839" s="53">
        <v>14</v>
      </c>
      <c r="K839" s="102"/>
      <c r="L839" s="53"/>
    </row>
    <row r="840" spans="1:12" ht="15" customHeight="1" x14ac:dyDescent="0.2">
      <c r="A840" s="16">
        <f t="shared" si="13"/>
        <v>840</v>
      </c>
      <c r="B840" s="19" t="s">
        <v>1633</v>
      </c>
      <c r="C840" s="19" t="s">
        <v>2922</v>
      </c>
      <c r="D840" s="19" t="s">
        <v>1634</v>
      </c>
      <c r="E840" s="19" t="s">
        <v>969</v>
      </c>
      <c r="F840" s="19" t="s">
        <v>963</v>
      </c>
      <c r="G840" s="19" t="s">
        <v>150</v>
      </c>
      <c r="H840" s="20">
        <v>2023</v>
      </c>
      <c r="I840" s="86">
        <v>209.4</v>
      </c>
      <c r="J840" s="53">
        <v>209.4</v>
      </c>
      <c r="K840" s="102"/>
      <c r="L840" s="53"/>
    </row>
    <row r="841" spans="1:12" ht="15" customHeight="1" x14ac:dyDescent="0.2">
      <c r="A841" s="16">
        <f t="shared" si="13"/>
        <v>841</v>
      </c>
      <c r="B841" s="19" t="s">
        <v>1635</v>
      </c>
      <c r="C841" s="19" t="s">
        <v>2922</v>
      </c>
      <c r="D841" s="19" t="s">
        <v>1636</v>
      </c>
      <c r="E841" s="19" t="s">
        <v>969</v>
      </c>
      <c r="F841" s="19" t="s">
        <v>963</v>
      </c>
      <c r="G841" s="19" t="s">
        <v>150</v>
      </c>
      <c r="H841" s="20">
        <v>2023</v>
      </c>
      <c r="I841" s="86">
        <v>209.5</v>
      </c>
      <c r="J841" s="53">
        <v>209.5</v>
      </c>
      <c r="K841" s="102"/>
      <c r="L841" s="53"/>
    </row>
    <row r="842" spans="1:12" ht="15" customHeight="1" x14ac:dyDescent="0.2">
      <c r="A842" s="16">
        <f t="shared" si="13"/>
        <v>842</v>
      </c>
      <c r="B842" s="19" t="s">
        <v>2625</v>
      </c>
      <c r="C842" s="19" t="s">
        <v>2923</v>
      </c>
      <c r="D842" s="19" t="s">
        <v>1637</v>
      </c>
      <c r="E842" s="19" t="s">
        <v>1467</v>
      </c>
      <c r="F842" s="19" t="s">
        <v>963</v>
      </c>
      <c r="G842" s="19" t="s">
        <v>40</v>
      </c>
      <c r="H842" s="20">
        <v>2023</v>
      </c>
      <c r="I842" s="86">
        <v>18.38</v>
      </c>
      <c r="J842" s="53">
        <v>18.399999999999999</v>
      </c>
      <c r="K842" s="102"/>
      <c r="L842" s="53"/>
    </row>
    <row r="843" spans="1:12" ht="15" customHeight="1" x14ac:dyDescent="0.2">
      <c r="A843" s="16">
        <f t="shared" si="13"/>
        <v>843</v>
      </c>
      <c r="B843" s="19" t="s">
        <v>1638</v>
      </c>
      <c r="C843" s="19" t="s">
        <v>2923</v>
      </c>
      <c r="D843" s="19" t="s">
        <v>1639</v>
      </c>
      <c r="E843" s="19" t="s">
        <v>1467</v>
      </c>
      <c r="F843" s="19" t="s">
        <v>963</v>
      </c>
      <c r="G843" s="19" t="s">
        <v>40</v>
      </c>
      <c r="H843" s="20">
        <v>2023</v>
      </c>
      <c r="I843" s="86">
        <v>48</v>
      </c>
      <c r="J843" s="53">
        <v>48</v>
      </c>
      <c r="K843" s="102"/>
      <c r="L843" s="53"/>
    </row>
    <row r="844" spans="1:12" ht="15" customHeight="1" x14ac:dyDescent="0.2">
      <c r="A844" s="16">
        <f t="shared" si="13"/>
        <v>844</v>
      </c>
      <c r="B844" s="19" t="s">
        <v>1640</v>
      </c>
      <c r="C844" s="19" t="s">
        <v>2923</v>
      </c>
      <c r="D844" s="19" t="s">
        <v>1641</v>
      </c>
      <c r="E844" s="19" t="s">
        <v>1467</v>
      </c>
      <c r="F844" s="19" t="s">
        <v>963</v>
      </c>
      <c r="G844" s="19" t="s">
        <v>40</v>
      </c>
      <c r="H844" s="20">
        <v>2023</v>
      </c>
      <c r="I844" s="86">
        <v>6.3</v>
      </c>
      <c r="J844" s="53">
        <v>6.3</v>
      </c>
      <c r="K844" s="102"/>
      <c r="L844" s="53"/>
    </row>
    <row r="845" spans="1:12" ht="15" customHeight="1" x14ac:dyDescent="0.2">
      <c r="A845" s="16">
        <f t="shared" si="13"/>
        <v>845</v>
      </c>
      <c r="B845" s="19" t="s">
        <v>1642</v>
      </c>
      <c r="C845" s="19" t="s">
        <v>2923</v>
      </c>
      <c r="D845" s="19" t="s">
        <v>1643</v>
      </c>
      <c r="E845" s="19" t="s">
        <v>1467</v>
      </c>
      <c r="F845" s="19" t="s">
        <v>963</v>
      </c>
      <c r="G845" s="19" t="s">
        <v>40</v>
      </c>
      <c r="H845" s="20">
        <v>2023</v>
      </c>
      <c r="I845" s="86">
        <v>54.6</v>
      </c>
      <c r="J845" s="53">
        <v>54.6</v>
      </c>
      <c r="K845" s="102"/>
      <c r="L845" s="53"/>
    </row>
    <row r="846" spans="1:12" ht="15" customHeight="1" x14ac:dyDescent="0.2">
      <c r="A846" s="16">
        <f t="shared" si="13"/>
        <v>846</v>
      </c>
      <c r="B846" s="19" t="s">
        <v>1644</v>
      </c>
      <c r="C846" s="19" t="s">
        <v>2923</v>
      </c>
      <c r="D846" s="19" t="s">
        <v>1645</v>
      </c>
      <c r="E846" s="19" t="s">
        <v>1467</v>
      </c>
      <c r="F846" s="19" t="s">
        <v>963</v>
      </c>
      <c r="G846" s="19" t="s">
        <v>40</v>
      </c>
      <c r="H846" s="20">
        <v>2023</v>
      </c>
      <c r="I846" s="86">
        <v>52.8</v>
      </c>
      <c r="J846" s="53">
        <v>52.8</v>
      </c>
      <c r="K846" s="102"/>
      <c r="L846" s="53"/>
    </row>
    <row r="847" spans="1:12" ht="15" customHeight="1" x14ac:dyDescent="0.2">
      <c r="A847" s="16">
        <f t="shared" si="13"/>
        <v>847</v>
      </c>
      <c r="B847" s="19" t="s">
        <v>2900</v>
      </c>
      <c r="C847" s="19" t="s">
        <v>2899</v>
      </c>
      <c r="D847" s="19" t="s">
        <v>2887</v>
      </c>
      <c r="E847" s="19" t="s">
        <v>311</v>
      </c>
      <c r="F847" s="19" t="s">
        <v>963</v>
      </c>
      <c r="G847" s="19" t="s">
        <v>150</v>
      </c>
      <c r="H847" s="20">
        <v>2023</v>
      </c>
      <c r="I847" s="86">
        <v>197.4</v>
      </c>
      <c r="J847" s="53">
        <v>197.4</v>
      </c>
      <c r="K847" s="102"/>
      <c r="L847" s="53"/>
    </row>
    <row r="848" spans="1:12" ht="15" customHeight="1" x14ac:dyDescent="0.2">
      <c r="A848" s="16">
        <f t="shared" si="13"/>
        <v>848</v>
      </c>
      <c r="B848" s="19" t="s">
        <v>2788</v>
      </c>
      <c r="C848" s="19" t="s">
        <v>2899</v>
      </c>
      <c r="D848" s="19" t="s">
        <v>2789</v>
      </c>
      <c r="E848" s="19" t="s">
        <v>311</v>
      </c>
      <c r="F848" s="19" t="s">
        <v>963</v>
      </c>
      <c r="G848" s="19" t="s">
        <v>150</v>
      </c>
      <c r="H848" s="20">
        <v>2023</v>
      </c>
      <c r="I848" s="86">
        <v>152.28</v>
      </c>
      <c r="J848" s="53">
        <v>152.30000000000001</v>
      </c>
      <c r="K848" s="102"/>
      <c r="L848" s="53"/>
    </row>
    <row r="849" spans="1:12" ht="15" customHeight="1" x14ac:dyDescent="0.2">
      <c r="A849" s="16">
        <f t="shared" si="13"/>
        <v>849</v>
      </c>
      <c r="B849" s="19" t="s">
        <v>2786</v>
      </c>
      <c r="C849" s="19" t="s">
        <v>2899</v>
      </c>
      <c r="D849" s="19" t="s">
        <v>2787</v>
      </c>
      <c r="E849" s="19" t="s">
        <v>311</v>
      </c>
      <c r="F849" s="19" t="s">
        <v>963</v>
      </c>
      <c r="G849" s="19" t="s">
        <v>150</v>
      </c>
      <c r="H849" s="20">
        <v>2023</v>
      </c>
      <c r="I849" s="86">
        <v>149.46</v>
      </c>
      <c r="J849" s="53">
        <v>149.5</v>
      </c>
      <c r="K849" s="102"/>
      <c r="L849" s="53"/>
    </row>
    <row r="850" spans="1:12" ht="15" customHeight="1" x14ac:dyDescent="0.2">
      <c r="A850" s="16">
        <f t="shared" si="13"/>
        <v>850</v>
      </c>
      <c r="B850" s="24" t="s">
        <v>1646</v>
      </c>
      <c r="C850" s="24"/>
      <c r="D850" s="24"/>
      <c r="E850" s="24"/>
      <c r="F850" s="24"/>
      <c r="G850" s="24"/>
      <c r="H850" s="25"/>
      <c r="I850" s="52">
        <f>SUM(I790:I849)</f>
        <v>6184.8999999999987</v>
      </c>
      <c r="J850" s="52">
        <f>SUM(J790:J849)</f>
        <v>6184.3999999999987</v>
      </c>
      <c r="K850" s="102"/>
      <c r="L850" s="52"/>
    </row>
    <row r="851" spans="1:12" ht="15" customHeight="1" x14ac:dyDescent="0.2">
      <c r="A851" s="16">
        <f t="shared" si="13"/>
        <v>851</v>
      </c>
      <c r="B851" s="24"/>
      <c r="C851" s="24"/>
      <c r="D851" s="24"/>
      <c r="E851" s="24"/>
      <c r="F851" s="24"/>
      <c r="G851" s="24"/>
      <c r="H851" s="25"/>
      <c r="I851" s="52"/>
      <c r="J851" s="52"/>
      <c r="K851" s="102"/>
      <c r="L851" s="52"/>
    </row>
    <row r="852" spans="1:12" ht="15" customHeight="1" x14ac:dyDescent="0.2">
      <c r="A852" s="16">
        <f t="shared" si="13"/>
        <v>852</v>
      </c>
      <c r="B852" s="19" t="s">
        <v>1647</v>
      </c>
      <c r="D852" s="19" t="s">
        <v>1648</v>
      </c>
      <c r="I852" s="53">
        <f>SUMIF($F$790:$F$849,"=WIND-C",$I$790:$I$849)</f>
        <v>574.1</v>
      </c>
      <c r="J852" s="53">
        <f>SUMIF($F$790:$F$849,"=WIND-C",$J$790:$J$849)</f>
        <v>574.1</v>
      </c>
      <c r="K852" s="102"/>
      <c r="L852" s="53"/>
    </row>
    <row r="853" spans="1:12" ht="15" customHeight="1" x14ac:dyDescent="0.2">
      <c r="A853" s="16">
        <f t="shared" si="13"/>
        <v>853</v>
      </c>
      <c r="B853" s="19" t="s">
        <v>1514</v>
      </c>
      <c r="D853" s="19" t="s">
        <v>1649</v>
      </c>
      <c r="E853" s="19" t="s">
        <v>1516</v>
      </c>
      <c r="I853" s="53">
        <v>100</v>
      </c>
      <c r="J853" s="53">
        <v>60</v>
      </c>
      <c r="K853" s="102"/>
      <c r="L853" s="53"/>
    </row>
    <row r="854" spans="1:12" ht="15" customHeight="1" x14ac:dyDescent="0.2">
      <c r="A854" s="16">
        <f t="shared" si="13"/>
        <v>854</v>
      </c>
      <c r="B854" s="24"/>
      <c r="C854" s="24"/>
      <c r="D854" s="24"/>
      <c r="E854" s="24"/>
      <c r="F854" s="24"/>
      <c r="G854" s="24"/>
      <c r="H854" s="25"/>
      <c r="I854" s="52"/>
      <c r="J854" s="52"/>
      <c r="K854" s="102"/>
      <c r="L854" s="52"/>
    </row>
    <row r="855" spans="1:12" ht="15" customHeight="1" x14ac:dyDescent="0.2">
      <c r="A855" s="16">
        <f t="shared" si="13"/>
        <v>855</v>
      </c>
      <c r="B855" s="19" t="s">
        <v>1650</v>
      </c>
      <c r="D855" s="19" t="s">
        <v>1651</v>
      </c>
      <c r="I855" s="53">
        <f>SUMIF($F$790:$F$849,"=WIND-P",$I$790:$I$849)</f>
        <v>0</v>
      </c>
      <c r="J855" s="53">
        <f>SUMIF($F$790:$F$849,"=WIND-P",$J$790:$J$849)</f>
        <v>0</v>
      </c>
      <c r="K855" s="102"/>
      <c r="L855" s="53"/>
    </row>
    <row r="856" spans="1:12" ht="15" customHeight="1" x14ac:dyDescent="0.2">
      <c r="A856" s="16">
        <f t="shared" si="13"/>
        <v>856</v>
      </c>
      <c r="B856" s="19" t="s">
        <v>1519</v>
      </c>
      <c r="D856" s="19" t="s">
        <v>1652</v>
      </c>
      <c r="E856" s="19" t="s">
        <v>1516</v>
      </c>
      <c r="I856" s="53">
        <v>100</v>
      </c>
      <c r="J856" s="53">
        <v>30</v>
      </c>
      <c r="K856" s="102"/>
      <c r="L856" s="53"/>
    </row>
    <row r="857" spans="1:12" ht="15" customHeight="1" x14ac:dyDescent="0.2">
      <c r="A857" s="16">
        <f t="shared" si="13"/>
        <v>857</v>
      </c>
      <c r="B857" s="24"/>
      <c r="C857" s="24"/>
      <c r="D857" s="24"/>
      <c r="E857" s="24"/>
      <c r="F857" s="24"/>
      <c r="G857" s="24"/>
      <c r="H857" s="25"/>
      <c r="I857" s="52"/>
      <c r="J857" s="52"/>
      <c r="K857" s="102"/>
      <c r="L857" s="52"/>
    </row>
    <row r="858" spans="1:12" ht="15" customHeight="1" x14ac:dyDescent="0.2">
      <c r="A858" s="16">
        <f t="shared" si="13"/>
        <v>858</v>
      </c>
      <c r="B858" s="19" t="s">
        <v>1653</v>
      </c>
      <c r="D858" s="19" t="s">
        <v>1654</v>
      </c>
      <c r="I858" s="53">
        <f>SUMIF($F$790:$F$849,"=WIND-O",$I$790:$I$849)</f>
        <v>5610.7999999999984</v>
      </c>
      <c r="J858" s="53">
        <f>SUMIF($F$790:$F$849,"=WIND-O",$J$790:$J$849)</f>
        <v>5610.2999999999993</v>
      </c>
      <c r="K858" s="102"/>
      <c r="L858" s="53"/>
    </row>
    <row r="859" spans="1:12" ht="15" customHeight="1" x14ac:dyDescent="0.2">
      <c r="A859" s="16">
        <f t="shared" si="13"/>
        <v>859</v>
      </c>
      <c r="B859" s="19" t="s">
        <v>1523</v>
      </c>
      <c r="D859" s="19" t="s">
        <v>1655</v>
      </c>
      <c r="E859" s="19" t="s">
        <v>1516</v>
      </c>
      <c r="I859" s="53">
        <v>100</v>
      </c>
      <c r="J859" s="53">
        <v>21</v>
      </c>
      <c r="K859" s="102"/>
      <c r="L859" s="53"/>
    </row>
    <row r="860" spans="1:12" ht="15" customHeight="1" x14ac:dyDescent="0.2">
      <c r="A860" s="16">
        <f t="shared" si="13"/>
        <v>860</v>
      </c>
      <c r="B860" s="24"/>
      <c r="C860" s="24"/>
      <c r="D860" s="24"/>
      <c r="E860" s="24"/>
      <c r="F860" s="24"/>
      <c r="G860" s="24"/>
      <c r="H860" s="25"/>
      <c r="I860" s="52"/>
      <c r="J860" s="52"/>
      <c r="K860" s="102"/>
      <c r="L860" s="52"/>
    </row>
    <row r="861" spans="1:12" ht="15" customHeight="1" x14ac:dyDescent="0.2">
      <c r="A861" s="16">
        <f t="shared" si="13"/>
        <v>861</v>
      </c>
      <c r="B861" s="24" t="s">
        <v>1656</v>
      </c>
      <c r="C861" s="24"/>
      <c r="D861" s="24"/>
      <c r="E861" s="24"/>
      <c r="F861" s="24"/>
      <c r="G861" s="24"/>
      <c r="H861" s="25"/>
      <c r="I861" s="52"/>
      <c r="J861" s="52"/>
      <c r="K861" s="102"/>
      <c r="L861" s="52"/>
    </row>
    <row r="862" spans="1:12" ht="15" customHeight="1" x14ac:dyDescent="0.2">
      <c r="A862" s="16">
        <f t="shared" si="13"/>
        <v>862</v>
      </c>
      <c r="B862" s="19" t="s">
        <v>1657</v>
      </c>
      <c r="D862" s="19" t="s">
        <v>1658</v>
      </c>
      <c r="E862" s="19" t="s">
        <v>1659</v>
      </c>
      <c r="F862" s="19" t="s">
        <v>966</v>
      </c>
      <c r="G862" s="19" t="s">
        <v>150</v>
      </c>
      <c r="H862" s="20">
        <v>2012</v>
      </c>
      <c r="I862" s="86">
        <v>10</v>
      </c>
      <c r="J862" s="53">
        <v>10</v>
      </c>
      <c r="K862" s="102"/>
      <c r="L862" s="53"/>
    </row>
    <row r="863" spans="1:12" ht="15" customHeight="1" x14ac:dyDescent="0.2">
      <c r="A863" s="16">
        <f t="shared" si="13"/>
        <v>863</v>
      </c>
      <c r="B863" s="19" t="s">
        <v>1660</v>
      </c>
      <c r="D863" s="19" t="s">
        <v>1661</v>
      </c>
      <c r="E863" s="19" t="s">
        <v>1662</v>
      </c>
      <c r="F863" s="19" t="s">
        <v>966</v>
      </c>
      <c r="G863" s="19" t="s">
        <v>53</v>
      </c>
      <c r="H863" s="20">
        <v>2019</v>
      </c>
      <c r="I863" s="86">
        <v>10</v>
      </c>
      <c r="J863" s="53">
        <v>10</v>
      </c>
      <c r="K863" s="102"/>
      <c r="L863" s="53"/>
    </row>
    <row r="864" spans="1:12" ht="15" customHeight="1" x14ac:dyDescent="0.2">
      <c r="A864" s="16">
        <f t="shared" si="13"/>
        <v>864</v>
      </c>
      <c r="B864" s="19" t="s">
        <v>1663</v>
      </c>
      <c r="D864" s="19" t="s">
        <v>1664</v>
      </c>
      <c r="E864" s="19" t="s">
        <v>1665</v>
      </c>
      <c r="F864" s="19" t="s">
        <v>966</v>
      </c>
      <c r="G864" s="19" t="s">
        <v>150</v>
      </c>
      <c r="H864" s="20">
        <v>2022</v>
      </c>
      <c r="I864" s="86">
        <v>100.8</v>
      </c>
      <c r="J864" s="53">
        <v>100</v>
      </c>
      <c r="K864" s="102"/>
      <c r="L864" s="53"/>
    </row>
    <row r="865" spans="1:12" ht="15" customHeight="1" x14ac:dyDescent="0.2">
      <c r="A865" s="16">
        <f t="shared" si="13"/>
        <v>865</v>
      </c>
      <c r="B865" s="19" t="s">
        <v>1666</v>
      </c>
      <c r="D865" s="19" t="s">
        <v>1667</v>
      </c>
      <c r="E865" s="19" t="s">
        <v>1665</v>
      </c>
      <c r="F865" s="19" t="s">
        <v>966</v>
      </c>
      <c r="G865" s="19" t="s">
        <v>150</v>
      </c>
      <c r="H865" s="20">
        <v>2022</v>
      </c>
      <c r="I865" s="86">
        <v>100.8</v>
      </c>
      <c r="J865" s="53">
        <v>100</v>
      </c>
      <c r="K865" s="102"/>
      <c r="L865" s="53"/>
    </row>
    <row r="866" spans="1:12" ht="15" customHeight="1" x14ac:dyDescent="0.2">
      <c r="A866" s="16">
        <f t="shared" si="13"/>
        <v>866</v>
      </c>
      <c r="B866" s="19" t="s">
        <v>1668</v>
      </c>
      <c r="D866" s="19" t="s">
        <v>1669</v>
      </c>
      <c r="E866" s="19" t="s">
        <v>1670</v>
      </c>
      <c r="F866" s="19" t="s">
        <v>966</v>
      </c>
      <c r="G866" s="19" t="s">
        <v>150</v>
      </c>
      <c r="H866" s="20">
        <v>2021</v>
      </c>
      <c r="I866" s="86">
        <v>188.2</v>
      </c>
      <c r="J866" s="53">
        <v>185</v>
      </c>
      <c r="K866" s="102"/>
      <c r="L866" s="53"/>
    </row>
    <row r="867" spans="1:12" ht="15" customHeight="1" x14ac:dyDescent="0.2">
      <c r="A867" s="16">
        <f t="shared" si="13"/>
        <v>867</v>
      </c>
      <c r="B867" s="19" t="s">
        <v>1671</v>
      </c>
      <c r="D867" s="19" t="s">
        <v>1672</v>
      </c>
      <c r="E867" s="19" t="s">
        <v>1189</v>
      </c>
      <c r="F867" s="19" t="s">
        <v>966</v>
      </c>
      <c r="G867" s="19" t="s">
        <v>150</v>
      </c>
      <c r="H867" s="20">
        <v>2021</v>
      </c>
      <c r="I867" s="86">
        <v>74.900000000000006</v>
      </c>
      <c r="J867" s="53">
        <v>74.900000000000006</v>
      </c>
      <c r="K867" s="102"/>
      <c r="L867" s="53"/>
    </row>
    <row r="868" spans="1:12" ht="15" customHeight="1" x14ac:dyDescent="0.2">
      <c r="A868" s="16">
        <f t="shared" si="13"/>
        <v>868</v>
      </c>
      <c r="B868" s="19" t="s">
        <v>1673</v>
      </c>
      <c r="D868" s="19" t="s">
        <v>1674</v>
      </c>
      <c r="E868" s="19" t="s">
        <v>1189</v>
      </c>
      <c r="F868" s="19" t="s">
        <v>966</v>
      </c>
      <c r="G868" s="19" t="s">
        <v>150</v>
      </c>
      <c r="H868" s="20">
        <v>2021</v>
      </c>
      <c r="I868" s="86">
        <v>153.5</v>
      </c>
      <c r="J868" s="53">
        <v>153.5</v>
      </c>
      <c r="K868" s="102"/>
      <c r="L868" s="53"/>
    </row>
    <row r="869" spans="1:12" ht="15" customHeight="1" x14ac:dyDescent="0.2">
      <c r="A869" s="16">
        <f t="shared" si="13"/>
        <v>869</v>
      </c>
      <c r="B869" s="19" t="s">
        <v>1675</v>
      </c>
      <c r="D869" s="19" t="s">
        <v>1676</v>
      </c>
      <c r="E869" s="19" t="s">
        <v>62</v>
      </c>
      <c r="F869" s="19" t="s">
        <v>966</v>
      </c>
      <c r="G869" s="19" t="s">
        <v>53</v>
      </c>
      <c r="H869" s="20">
        <v>2016</v>
      </c>
      <c r="I869" s="86">
        <v>1</v>
      </c>
      <c r="J869" s="53">
        <v>1</v>
      </c>
      <c r="K869" s="102"/>
      <c r="L869" s="53"/>
    </row>
    <row r="870" spans="1:12" ht="15" customHeight="1" x14ac:dyDescent="0.2">
      <c r="A870" s="16">
        <f t="shared" si="13"/>
        <v>870</v>
      </c>
      <c r="B870" s="19" t="s">
        <v>1677</v>
      </c>
      <c r="D870" s="19" t="s">
        <v>1678</v>
      </c>
      <c r="E870" s="19" t="s">
        <v>1086</v>
      </c>
      <c r="F870" s="19" t="s">
        <v>966</v>
      </c>
      <c r="G870" s="19" t="s">
        <v>150</v>
      </c>
      <c r="H870" s="20">
        <v>2017</v>
      </c>
      <c r="I870" s="86">
        <v>50</v>
      </c>
      <c r="J870" s="53">
        <v>49.1</v>
      </c>
      <c r="K870" s="102"/>
      <c r="L870" s="53"/>
    </row>
    <row r="871" spans="1:12" ht="15" customHeight="1" x14ac:dyDescent="0.2">
      <c r="A871" s="16">
        <f t="shared" si="13"/>
        <v>871</v>
      </c>
      <c r="B871" s="19" t="s">
        <v>1679</v>
      </c>
      <c r="D871" s="19" t="s">
        <v>1680</v>
      </c>
      <c r="E871" s="19" t="s">
        <v>62</v>
      </c>
      <c r="F871" s="19" t="s">
        <v>966</v>
      </c>
      <c r="G871" s="19" t="s">
        <v>53</v>
      </c>
      <c r="H871" s="20">
        <v>2010</v>
      </c>
      <c r="I871" s="86">
        <v>7.6</v>
      </c>
      <c r="J871" s="53">
        <v>7.6</v>
      </c>
      <c r="K871" s="102"/>
      <c r="L871" s="53"/>
    </row>
    <row r="872" spans="1:12" ht="15" customHeight="1" x14ac:dyDescent="0.2">
      <c r="A872" s="16">
        <f t="shared" si="13"/>
        <v>872</v>
      </c>
      <c r="B872" s="19" t="s">
        <v>1681</v>
      </c>
      <c r="D872" s="19" t="s">
        <v>1682</v>
      </c>
      <c r="E872" s="19" t="s">
        <v>62</v>
      </c>
      <c r="F872" s="19" t="s">
        <v>966</v>
      </c>
      <c r="G872" s="19" t="s">
        <v>53</v>
      </c>
      <c r="H872" s="20">
        <v>2010</v>
      </c>
      <c r="I872" s="86">
        <v>7.3</v>
      </c>
      <c r="J872" s="53">
        <v>7.3</v>
      </c>
      <c r="K872" s="102"/>
      <c r="L872" s="53"/>
    </row>
    <row r="873" spans="1:12" ht="15" customHeight="1" x14ac:dyDescent="0.2">
      <c r="A873" s="16">
        <f t="shared" si="13"/>
        <v>873</v>
      </c>
      <c r="B873" s="19" t="s">
        <v>1683</v>
      </c>
      <c r="D873" s="19" t="s">
        <v>1684</v>
      </c>
      <c r="E873" s="19" t="s">
        <v>1056</v>
      </c>
      <c r="F873" s="19" t="s">
        <v>966</v>
      </c>
      <c r="G873" s="19" t="s">
        <v>150</v>
      </c>
      <c r="H873" s="20">
        <v>2019</v>
      </c>
      <c r="I873" s="86">
        <v>30</v>
      </c>
      <c r="J873" s="53">
        <v>30</v>
      </c>
      <c r="K873" s="102"/>
      <c r="L873" s="53"/>
    </row>
    <row r="874" spans="1:12" ht="15" customHeight="1" x14ac:dyDescent="0.2">
      <c r="A874" s="16">
        <f t="shared" si="13"/>
        <v>874</v>
      </c>
      <c r="B874" s="19" t="s">
        <v>1685</v>
      </c>
      <c r="D874" s="19" t="s">
        <v>1686</v>
      </c>
      <c r="E874" s="19" t="s">
        <v>1056</v>
      </c>
      <c r="F874" s="19" t="s">
        <v>966</v>
      </c>
      <c r="G874" s="19" t="s">
        <v>150</v>
      </c>
      <c r="H874" s="20">
        <v>2021</v>
      </c>
      <c r="I874" s="86">
        <v>100</v>
      </c>
      <c r="J874" s="53">
        <v>100</v>
      </c>
      <c r="K874" s="102"/>
      <c r="L874" s="53"/>
    </row>
    <row r="875" spans="1:12" ht="15" customHeight="1" x14ac:dyDescent="0.2">
      <c r="A875" s="16">
        <f t="shared" si="13"/>
        <v>875</v>
      </c>
      <c r="B875" s="19" t="s">
        <v>1687</v>
      </c>
      <c r="D875" s="19" t="s">
        <v>1688</v>
      </c>
      <c r="E875" s="19" t="s">
        <v>1056</v>
      </c>
      <c r="F875" s="19" t="s">
        <v>966</v>
      </c>
      <c r="G875" s="19" t="s">
        <v>150</v>
      </c>
      <c r="H875" s="20">
        <v>2021</v>
      </c>
      <c r="I875" s="86">
        <v>15</v>
      </c>
      <c r="J875" s="53">
        <v>15</v>
      </c>
      <c r="K875" s="102"/>
      <c r="L875" s="53"/>
    </row>
    <row r="876" spans="1:12" ht="15" customHeight="1" x14ac:dyDescent="0.2">
      <c r="A876" s="16">
        <f t="shared" si="13"/>
        <v>876</v>
      </c>
      <c r="B876" s="19" t="s">
        <v>1689</v>
      </c>
      <c r="D876" s="19" t="s">
        <v>1690</v>
      </c>
      <c r="E876" s="19" t="s">
        <v>1282</v>
      </c>
      <c r="F876" s="19" t="s">
        <v>966</v>
      </c>
      <c r="G876" s="19" t="s">
        <v>150</v>
      </c>
      <c r="H876" s="20">
        <v>2018</v>
      </c>
      <c r="I876" s="86">
        <v>101.6</v>
      </c>
      <c r="J876" s="53">
        <v>101.6</v>
      </c>
      <c r="K876" s="102"/>
      <c r="L876" s="53"/>
    </row>
    <row r="877" spans="1:12" ht="15" customHeight="1" x14ac:dyDescent="0.2">
      <c r="A877" s="16">
        <f t="shared" si="13"/>
        <v>877</v>
      </c>
      <c r="B877" s="19" t="s">
        <v>1691</v>
      </c>
      <c r="D877" s="19" t="s">
        <v>1692</v>
      </c>
      <c r="E877" s="19" t="s">
        <v>1282</v>
      </c>
      <c r="F877" s="19" t="s">
        <v>966</v>
      </c>
      <c r="G877" s="19" t="s">
        <v>150</v>
      </c>
      <c r="H877" s="20">
        <v>2018</v>
      </c>
      <c r="I877" s="86">
        <v>50</v>
      </c>
      <c r="J877" s="53">
        <v>50</v>
      </c>
      <c r="K877" s="102"/>
      <c r="L877" s="53"/>
    </row>
    <row r="878" spans="1:12" ht="15" customHeight="1" x14ac:dyDescent="0.2">
      <c r="A878" s="16">
        <f t="shared" si="13"/>
        <v>878</v>
      </c>
      <c r="B878" s="19" t="s">
        <v>1693</v>
      </c>
      <c r="D878" s="19" t="s">
        <v>1694</v>
      </c>
      <c r="E878" s="19" t="s">
        <v>1695</v>
      </c>
      <c r="F878" s="19" t="s">
        <v>966</v>
      </c>
      <c r="G878" s="19" t="s">
        <v>53</v>
      </c>
      <c r="H878" s="20">
        <v>2018</v>
      </c>
      <c r="I878" s="86">
        <v>5</v>
      </c>
      <c r="J878" s="53">
        <v>5</v>
      </c>
      <c r="K878" s="102"/>
      <c r="L878" s="53"/>
    </row>
    <row r="879" spans="1:12" ht="15" customHeight="1" x14ac:dyDescent="0.2">
      <c r="A879" s="16">
        <f t="shared" si="13"/>
        <v>879</v>
      </c>
      <c r="B879" s="19" t="s">
        <v>1693</v>
      </c>
      <c r="D879" s="19" t="s">
        <v>1696</v>
      </c>
      <c r="E879" s="19" t="s">
        <v>1695</v>
      </c>
      <c r="F879" s="19" t="s">
        <v>966</v>
      </c>
      <c r="G879" s="19" t="s">
        <v>53</v>
      </c>
      <c r="H879" s="20">
        <v>2018</v>
      </c>
      <c r="I879" s="86">
        <v>5</v>
      </c>
      <c r="J879" s="53">
        <v>5</v>
      </c>
      <c r="K879" s="102"/>
      <c r="L879" s="53"/>
    </row>
    <row r="880" spans="1:12" ht="15" customHeight="1" x14ac:dyDescent="0.2">
      <c r="A880" s="16">
        <f t="shared" si="13"/>
        <v>880</v>
      </c>
      <c r="B880" s="19" t="s">
        <v>1895</v>
      </c>
      <c r="D880" s="19" t="s">
        <v>1896</v>
      </c>
      <c r="E880" s="19" t="s">
        <v>1897</v>
      </c>
      <c r="F880" s="19" t="s">
        <v>966</v>
      </c>
      <c r="G880" s="19" t="s">
        <v>53</v>
      </c>
      <c r="H880" s="20">
        <v>2022</v>
      </c>
      <c r="I880" s="86">
        <v>53.4</v>
      </c>
      <c r="J880" s="53">
        <v>50</v>
      </c>
      <c r="K880" s="102"/>
      <c r="L880" s="53"/>
    </row>
    <row r="881" spans="1:12" ht="15" customHeight="1" x14ac:dyDescent="0.2">
      <c r="A881" s="16">
        <f t="shared" si="13"/>
        <v>881</v>
      </c>
      <c r="B881" s="19" t="s">
        <v>1697</v>
      </c>
      <c r="D881" s="19" t="s">
        <v>1698</v>
      </c>
      <c r="E881" s="19" t="s">
        <v>94</v>
      </c>
      <c r="F881" s="19" t="s">
        <v>966</v>
      </c>
      <c r="G881" s="19" t="s">
        <v>95</v>
      </c>
      <c r="H881" s="20">
        <v>2018</v>
      </c>
      <c r="I881" s="86">
        <v>5</v>
      </c>
      <c r="J881" s="53">
        <v>5</v>
      </c>
      <c r="K881" s="102"/>
      <c r="L881" s="53"/>
    </row>
    <row r="882" spans="1:12" ht="15" customHeight="1" x14ac:dyDescent="0.2">
      <c r="A882" s="16">
        <f t="shared" si="13"/>
        <v>882</v>
      </c>
      <c r="B882" s="19" t="s">
        <v>1699</v>
      </c>
      <c r="D882" s="19" t="s">
        <v>1700</v>
      </c>
      <c r="E882" s="19" t="s">
        <v>94</v>
      </c>
      <c r="F882" s="19" t="s">
        <v>966</v>
      </c>
      <c r="G882" s="19" t="s">
        <v>95</v>
      </c>
      <c r="H882" s="20">
        <v>2018</v>
      </c>
      <c r="I882" s="86">
        <v>5</v>
      </c>
      <c r="J882" s="53">
        <v>5</v>
      </c>
      <c r="K882" s="102"/>
      <c r="L882" s="53"/>
    </row>
    <row r="883" spans="1:12" ht="15" customHeight="1" x14ac:dyDescent="0.2">
      <c r="A883" s="16">
        <f t="shared" si="13"/>
        <v>883</v>
      </c>
      <c r="B883" s="19" t="s">
        <v>1701</v>
      </c>
      <c r="D883" s="19" t="s">
        <v>1702</v>
      </c>
      <c r="E883" s="19" t="s">
        <v>177</v>
      </c>
      <c r="F883" s="19" t="s">
        <v>966</v>
      </c>
      <c r="G883" s="19" t="s">
        <v>53</v>
      </c>
      <c r="H883" s="20">
        <v>2018</v>
      </c>
      <c r="I883" s="86">
        <v>5</v>
      </c>
      <c r="J883" s="53">
        <v>5</v>
      </c>
      <c r="K883" s="102"/>
      <c r="L883" s="53"/>
    </row>
    <row r="884" spans="1:12" ht="15" customHeight="1" x14ac:dyDescent="0.2">
      <c r="A884" s="16">
        <f t="shared" si="13"/>
        <v>884</v>
      </c>
      <c r="B884" s="19" t="s">
        <v>1703</v>
      </c>
      <c r="D884" s="19" t="s">
        <v>1704</v>
      </c>
      <c r="E884" s="19" t="s">
        <v>177</v>
      </c>
      <c r="F884" s="19" t="s">
        <v>966</v>
      </c>
      <c r="G884" s="19" t="s">
        <v>53</v>
      </c>
      <c r="H884" s="20">
        <v>2018</v>
      </c>
      <c r="I884" s="86">
        <v>5</v>
      </c>
      <c r="J884" s="53">
        <v>5</v>
      </c>
      <c r="K884" s="102"/>
      <c r="L884" s="53"/>
    </row>
    <row r="885" spans="1:12" ht="15" customHeight="1" x14ac:dyDescent="0.2">
      <c r="A885" s="16">
        <f t="shared" si="13"/>
        <v>885</v>
      </c>
      <c r="B885" s="19" t="s">
        <v>1705</v>
      </c>
      <c r="D885" s="19" t="s">
        <v>1706</v>
      </c>
      <c r="E885" s="19" t="s">
        <v>1229</v>
      </c>
      <c r="F885" s="19" t="s">
        <v>966</v>
      </c>
      <c r="G885" s="19" t="s">
        <v>150</v>
      </c>
      <c r="H885" s="20">
        <v>2018</v>
      </c>
      <c r="I885" s="86">
        <v>180</v>
      </c>
      <c r="J885" s="53">
        <v>180</v>
      </c>
      <c r="K885" s="102"/>
      <c r="L885" s="53"/>
    </row>
    <row r="886" spans="1:12" ht="15" customHeight="1" x14ac:dyDescent="0.2">
      <c r="A886" s="16">
        <f t="shared" si="13"/>
        <v>886</v>
      </c>
      <c r="B886" s="19" t="s">
        <v>1707</v>
      </c>
      <c r="D886" s="19" t="s">
        <v>1708</v>
      </c>
      <c r="E886" s="19" t="s">
        <v>1709</v>
      </c>
      <c r="F886" s="19" t="s">
        <v>966</v>
      </c>
      <c r="G886" s="19" t="s">
        <v>53</v>
      </c>
      <c r="H886" s="20">
        <v>2020</v>
      </c>
      <c r="I886" s="86">
        <v>10</v>
      </c>
      <c r="J886" s="53">
        <v>10</v>
      </c>
      <c r="K886" s="102"/>
      <c r="L886" s="53"/>
    </row>
    <row r="887" spans="1:12" ht="15" customHeight="1" x14ac:dyDescent="0.2">
      <c r="A887" s="16">
        <f t="shared" si="13"/>
        <v>887</v>
      </c>
      <c r="B887" s="19" t="s">
        <v>1710</v>
      </c>
      <c r="D887" s="19" t="s">
        <v>1711</v>
      </c>
      <c r="E887" s="19" t="s">
        <v>394</v>
      </c>
      <c r="F887" s="19" t="s">
        <v>966</v>
      </c>
      <c r="G887" s="19" t="s">
        <v>40</v>
      </c>
      <c r="H887" s="20">
        <v>2018</v>
      </c>
      <c r="I887" s="86">
        <v>10</v>
      </c>
      <c r="J887" s="53">
        <v>10</v>
      </c>
      <c r="K887" s="102"/>
      <c r="L887" s="53"/>
    </row>
    <row r="888" spans="1:12" ht="15" customHeight="1" x14ac:dyDescent="0.2">
      <c r="A888" s="16">
        <f t="shared" si="13"/>
        <v>888</v>
      </c>
      <c r="B888" s="19" t="s">
        <v>1712</v>
      </c>
      <c r="D888" s="19" t="s">
        <v>1713</v>
      </c>
      <c r="E888" s="19" t="s">
        <v>62</v>
      </c>
      <c r="F888" s="19" t="s">
        <v>966</v>
      </c>
      <c r="G888" s="19" t="s">
        <v>53</v>
      </c>
      <c r="H888" s="20">
        <v>2019</v>
      </c>
      <c r="I888" s="86">
        <v>5</v>
      </c>
      <c r="J888" s="53">
        <v>5</v>
      </c>
      <c r="K888" s="102"/>
      <c r="L888" s="53"/>
    </row>
    <row r="889" spans="1:12" ht="15" customHeight="1" x14ac:dyDescent="0.2">
      <c r="A889" s="16">
        <f t="shared" si="13"/>
        <v>889</v>
      </c>
      <c r="B889" s="19" t="s">
        <v>1714</v>
      </c>
      <c r="D889" s="19" t="s">
        <v>1715</v>
      </c>
      <c r="E889" s="19" t="s">
        <v>937</v>
      </c>
      <c r="F889" s="19" t="s">
        <v>966</v>
      </c>
      <c r="G889" s="19" t="s">
        <v>40</v>
      </c>
      <c r="H889" s="20">
        <v>2021</v>
      </c>
      <c r="I889" s="86">
        <v>125.7</v>
      </c>
      <c r="J889" s="53">
        <v>125.7</v>
      </c>
      <c r="K889" s="102"/>
      <c r="L889" s="53"/>
    </row>
    <row r="890" spans="1:12" ht="15" customHeight="1" x14ac:dyDescent="0.2">
      <c r="A890" s="16">
        <f t="shared" si="13"/>
        <v>890</v>
      </c>
      <c r="B890" s="19" t="s">
        <v>1716</v>
      </c>
      <c r="D890" s="19" t="s">
        <v>1717</v>
      </c>
      <c r="E890" s="19" t="s">
        <v>407</v>
      </c>
      <c r="F890" s="19" t="s">
        <v>966</v>
      </c>
      <c r="G890" s="19" t="s">
        <v>53</v>
      </c>
      <c r="H890" s="20">
        <v>2021</v>
      </c>
      <c r="I890" s="86">
        <v>202.6</v>
      </c>
      <c r="J890" s="53">
        <v>202.6</v>
      </c>
      <c r="K890" s="102"/>
      <c r="L890" s="53"/>
    </row>
    <row r="891" spans="1:12" ht="15" customHeight="1" x14ac:dyDescent="0.2">
      <c r="A891" s="16">
        <f t="shared" si="13"/>
        <v>891</v>
      </c>
      <c r="B891" s="19" t="s">
        <v>2534</v>
      </c>
      <c r="D891" s="19" t="s">
        <v>2535</v>
      </c>
      <c r="E891" s="19" t="s">
        <v>1866</v>
      </c>
      <c r="F891" s="19" t="s">
        <v>966</v>
      </c>
      <c r="G891" s="19" t="s">
        <v>46</v>
      </c>
      <c r="H891" s="20">
        <v>2023</v>
      </c>
      <c r="I891" s="86">
        <v>101.4</v>
      </c>
      <c r="J891" s="53">
        <v>100</v>
      </c>
      <c r="K891" s="102"/>
      <c r="L891" s="53"/>
    </row>
    <row r="892" spans="1:12" ht="15" customHeight="1" x14ac:dyDescent="0.2">
      <c r="A892" s="16">
        <f t="shared" si="13"/>
        <v>892</v>
      </c>
      <c r="B892" s="19" t="s">
        <v>2536</v>
      </c>
      <c r="D892" s="19" t="s">
        <v>2537</v>
      </c>
      <c r="E892" s="19" t="s">
        <v>1866</v>
      </c>
      <c r="F892" s="19" t="s">
        <v>966</v>
      </c>
      <c r="G892" s="19" t="s">
        <v>46</v>
      </c>
      <c r="H892" s="20">
        <v>2023</v>
      </c>
      <c r="I892" s="86">
        <v>101.4</v>
      </c>
      <c r="J892" s="53">
        <v>100</v>
      </c>
      <c r="K892" s="102"/>
      <c r="L892" s="53"/>
    </row>
    <row r="893" spans="1:12" ht="15" customHeight="1" x14ac:dyDescent="0.2">
      <c r="A893" s="16">
        <f t="shared" si="13"/>
        <v>893</v>
      </c>
      <c r="B893" s="19" t="s">
        <v>1718</v>
      </c>
      <c r="D893" s="19" t="s">
        <v>1719</v>
      </c>
      <c r="E893" s="19" t="s">
        <v>210</v>
      </c>
      <c r="F893" s="19" t="s">
        <v>966</v>
      </c>
      <c r="G893" s="19" t="s">
        <v>53</v>
      </c>
      <c r="H893" s="20">
        <v>2021</v>
      </c>
      <c r="I893" s="86">
        <v>144</v>
      </c>
      <c r="J893" s="53">
        <v>144</v>
      </c>
      <c r="K893" s="102"/>
      <c r="L893" s="53"/>
    </row>
    <row r="894" spans="1:12" ht="15" customHeight="1" x14ac:dyDescent="0.2">
      <c r="A894" s="16">
        <f t="shared" si="13"/>
        <v>894</v>
      </c>
      <c r="B894" s="19" t="s">
        <v>1720</v>
      </c>
      <c r="D894" s="19" t="s">
        <v>1721</v>
      </c>
      <c r="E894" s="19" t="s">
        <v>87</v>
      </c>
      <c r="F894" s="19" t="s">
        <v>966</v>
      </c>
      <c r="G894" s="19" t="s">
        <v>40</v>
      </c>
      <c r="H894" s="20">
        <v>2018</v>
      </c>
      <c r="I894" s="86">
        <v>10</v>
      </c>
      <c r="J894" s="53">
        <v>10</v>
      </c>
      <c r="K894" s="102"/>
      <c r="L894" s="53"/>
    </row>
    <row r="895" spans="1:12" ht="15" customHeight="1" x14ac:dyDescent="0.2">
      <c r="A895" s="16">
        <f t="shared" si="13"/>
        <v>895</v>
      </c>
      <c r="B895" s="19" t="s">
        <v>1902</v>
      </c>
      <c r="D895" s="19" t="s">
        <v>1903</v>
      </c>
      <c r="E895" s="19" t="s">
        <v>508</v>
      </c>
      <c r="F895" s="19" t="s">
        <v>966</v>
      </c>
      <c r="G895" s="19" t="s">
        <v>53</v>
      </c>
      <c r="H895" s="20">
        <v>2022</v>
      </c>
      <c r="I895" s="86">
        <v>132.4</v>
      </c>
      <c r="J895" s="53">
        <v>132.4</v>
      </c>
      <c r="K895" s="102"/>
      <c r="L895" s="53"/>
    </row>
    <row r="896" spans="1:12" ht="15" customHeight="1" x14ac:dyDescent="0.2">
      <c r="A896" s="16">
        <f t="shared" si="13"/>
        <v>896</v>
      </c>
      <c r="B896" s="19" t="s">
        <v>1904</v>
      </c>
      <c r="D896" s="19" t="s">
        <v>1905</v>
      </c>
      <c r="E896" s="19" t="s">
        <v>1730</v>
      </c>
      <c r="F896" s="19" t="s">
        <v>966</v>
      </c>
      <c r="G896" s="19" t="s">
        <v>150</v>
      </c>
      <c r="H896" s="20">
        <v>2023</v>
      </c>
      <c r="I896" s="86">
        <v>109.5</v>
      </c>
      <c r="J896" s="53">
        <v>108</v>
      </c>
      <c r="K896" s="102"/>
      <c r="L896" s="53"/>
    </row>
    <row r="897" spans="1:12" ht="15" customHeight="1" x14ac:dyDescent="0.2">
      <c r="A897" s="16">
        <f t="shared" si="13"/>
        <v>897</v>
      </c>
      <c r="B897" s="19" t="s">
        <v>1722</v>
      </c>
      <c r="D897" s="19" t="s">
        <v>1723</v>
      </c>
      <c r="E897" s="19" t="s">
        <v>992</v>
      </c>
      <c r="F897" s="19" t="s">
        <v>966</v>
      </c>
      <c r="G897" s="19" t="s">
        <v>150</v>
      </c>
      <c r="H897" s="20">
        <v>2021</v>
      </c>
      <c r="I897" s="86">
        <v>189.6</v>
      </c>
      <c r="J897" s="53">
        <v>189.6</v>
      </c>
      <c r="K897" s="102"/>
      <c r="L897" s="53"/>
    </row>
    <row r="898" spans="1:12" ht="15" customHeight="1" x14ac:dyDescent="0.2">
      <c r="A898" s="16">
        <f t="shared" si="13"/>
        <v>898</v>
      </c>
      <c r="B898" s="19" t="s">
        <v>1724</v>
      </c>
      <c r="D898" s="19" t="s">
        <v>1725</v>
      </c>
      <c r="E898" s="19" t="s">
        <v>992</v>
      </c>
      <c r="F898" s="19" t="s">
        <v>966</v>
      </c>
      <c r="G898" s="19" t="s">
        <v>150</v>
      </c>
      <c r="H898" s="20">
        <v>2021</v>
      </c>
      <c r="I898" s="86">
        <v>237.1</v>
      </c>
      <c r="J898" s="53">
        <v>237.1</v>
      </c>
      <c r="K898" s="102"/>
      <c r="L898" s="53"/>
    </row>
    <row r="899" spans="1:12" ht="15" customHeight="1" x14ac:dyDescent="0.2">
      <c r="A899" s="16">
        <f t="shared" si="13"/>
        <v>899</v>
      </c>
      <c r="B899" s="19" t="s">
        <v>1726</v>
      </c>
      <c r="D899" s="19" t="s">
        <v>1727</v>
      </c>
      <c r="E899" s="19" t="s">
        <v>210</v>
      </c>
      <c r="F899" s="19" t="s">
        <v>966</v>
      </c>
      <c r="G899" s="19" t="s">
        <v>53</v>
      </c>
      <c r="H899" s="20">
        <v>2016</v>
      </c>
      <c r="I899" s="86">
        <v>6.8</v>
      </c>
      <c r="J899" s="53">
        <v>6.8</v>
      </c>
      <c r="K899" s="102"/>
      <c r="L899" s="53"/>
    </row>
    <row r="900" spans="1:12" ht="15" customHeight="1" x14ac:dyDescent="0.2">
      <c r="A900" s="16">
        <f t="shared" si="13"/>
        <v>900</v>
      </c>
      <c r="B900" s="19" t="s">
        <v>1728</v>
      </c>
      <c r="D900" s="19" t="s">
        <v>1729</v>
      </c>
      <c r="E900" s="19" t="s">
        <v>1730</v>
      </c>
      <c r="F900" s="19" t="s">
        <v>966</v>
      </c>
      <c r="G900" s="19" t="s">
        <v>150</v>
      </c>
      <c r="H900" s="20">
        <v>2020</v>
      </c>
      <c r="I900" s="86">
        <v>152.5</v>
      </c>
      <c r="J900" s="53">
        <v>150</v>
      </c>
      <c r="K900" s="102"/>
      <c r="L900" s="53"/>
    </row>
    <row r="901" spans="1:12" ht="15" customHeight="1" x14ac:dyDescent="0.2">
      <c r="A901" s="16">
        <f t="shared" si="13"/>
        <v>901</v>
      </c>
      <c r="B901" s="19" t="s">
        <v>1731</v>
      </c>
      <c r="D901" s="19" t="s">
        <v>1732</v>
      </c>
      <c r="E901" s="19" t="s">
        <v>1086</v>
      </c>
      <c r="F901" s="19" t="s">
        <v>966</v>
      </c>
      <c r="G901" s="19" t="s">
        <v>150</v>
      </c>
      <c r="H901" s="20">
        <v>2015</v>
      </c>
      <c r="I901" s="86">
        <v>22</v>
      </c>
      <c r="J901" s="53">
        <v>22</v>
      </c>
      <c r="K901" s="102"/>
      <c r="L901" s="53"/>
    </row>
    <row r="902" spans="1:12" ht="15" customHeight="1" x14ac:dyDescent="0.2">
      <c r="A902" s="16">
        <f t="shared" si="13"/>
        <v>902</v>
      </c>
      <c r="B902" s="19" t="s">
        <v>1733</v>
      </c>
      <c r="D902" s="19" t="s">
        <v>1734</v>
      </c>
      <c r="E902" s="19" t="s">
        <v>1086</v>
      </c>
      <c r="F902" s="19" t="s">
        <v>966</v>
      </c>
      <c r="G902" s="19" t="s">
        <v>150</v>
      </c>
      <c r="H902" s="20">
        <v>2017</v>
      </c>
      <c r="I902" s="86">
        <v>126</v>
      </c>
      <c r="J902" s="53">
        <v>121.1</v>
      </c>
      <c r="K902" s="102"/>
      <c r="L902" s="53"/>
    </row>
    <row r="903" spans="1:12" ht="15" customHeight="1" x14ac:dyDescent="0.2">
      <c r="A903" s="16">
        <f t="shared" ref="A903:A966" si="14">A902+1</f>
        <v>903</v>
      </c>
      <c r="B903" s="19" t="s">
        <v>1735</v>
      </c>
      <c r="D903" s="19" t="s">
        <v>1736</v>
      </c>
      <c r="E903" s="19" t="s">
        <v>1555</v>
      </c>
      <c r="F903" s="19" t="s">
        <v>966</v>
      </c>
      <c r="G903" s="19" t="s">
        <v>150</v>
      </c>
      <c r="H903" s="20">
        <v>2021</v>
      </c>
      <c r="I903" s="86">
        <v>251.4</v>
      </c>
      <c r="J903" s="53">
        <v>250</v>
      </c>
      <c r="K903" s="102"/>
      <c r="L903" s="53"/>
    </row>
    <row r="904" spans="1:12" ht="15" customHeight="1" x14ac:dyDescent="0.2">
      <c r="A904" s="16">
        <f t="shared" si="14"/>
        <v>904</v>
      </c>
      <c r="B904" s="19" t="s">
        <v>1737</v>
      </c>
      <c r="D904" s="19" t="s">
        <v>1738</v>
      </c>
      <c r="E904" s="19" t="s">
        <v>1086</v>
      </c>
      <c r="F904" s="19" t="s">
        <v>966</v>
      </c>
      <c r="G904" s="19" t="s">
        <v>150</v>
      </c>
      <c r="H904" s="20">
        <v>2021</v>
      </c>
      <c r="I904" s="86">
        <v>126.3</v>
      </c>
      <c r="J904" s="53">
        <v>124.6</v>
      </c>
      <c r="K904" s="102"/>
      <c r="L904" s="53"/>
    </row>
    <row r="905" spans="1:12" ht="15" customHeight="1" x14ac:dyDescent="0.2">
      <c r="A905" s="16">
        <f t="shared" si="14"/>
        <v>905</v>
      </c>
      <c r="B905" s="19" t="s">
        <v>1739</v>
      </c>
      <c r="D905" s="19" t="s">
        <v>1740</v>
      </c>
      <c r="E905" s="19" t="s">
        <v>1086</v>
      </c>
      <c r="F905" s="19" t="s">
        <v>966</v>
      </c>
      <c r="G905" s="19" t="s">
        <v>150</v>
      </c>
      <c r="H905" s="20">
        <v>2021</v>
      </c>
      <c r="I905" s="86">
        <v>132.19999999999999</v>
      </c>
      <c r="J905" s="53">
        <v>130.4</v>
      </c>
      <c r="K905" s="102"/>
      <c r="L905" s="53"/>
    </row>
    <row r="906" spans="1:12" ht="15" customHeight="1" x14ac:dyDescent="0.2">
      <c r="A906" s="16">
        <f t="shared" si="14"/>
        <v>906</v>
      </c>
      <c r="B906" s="19" t="s">
        <v>1741</v>
      </c>
      <c r="D906" s="19" t="s">
        <v>1742</v>
      </c>
      <c r="E906" s="19" t="s">
        <v>87</v>
      </c>
      <c r="F906" s="19" t="s">
        <v>966</v>
      </c>
      <c r="G906" s="19" t="s">
        <v>40</v>
      </c>
      <c r="H906" s="20">
        <v>2019</v>
      </c>
      <c r="I906" s="86">
        <v>5</v>
      </c>
      <c r="J906" s="53">
        <v>5</v>
      </c>
      <c r="K906" s="102"/>
      <c r="L906" s="53"/>
    </row>
    <row r="907" spans="1:12" ht="15" customHeight="1" x14ac:dyDescent="0.2">
      <c r="A907" s="16">
        <f t="shared" si="14"/>
        <v>907</v>
      </c>
      <c r="B907" s="19" t="s">
        <v>1743</v>
      </c>
      <c r="D907" s="19" t="s">
        <v>1744</v>
      </c>
      <c r="E907" s="19" t="s">
        <v>476</v>
      </c>
      <c r="F907" s="19" t="s">
        <v>966</v>
      </c>
      <c r="G907" s="19" t="s">
        <v>40</v>
      </c>
      <c r="H907" s="20">
        <v>2017</v>
      </c>
      <c r="I907" s="86">
        <v>5.3</v>
      </c>
      <c r="J907" s="53">
        <v>5.3</v>
      </c>
      <c r="K907" s="102"/>
      <c r="L907" s="53"/>
    </row>
    <row r="908" spans="1:12" ht="15" customHeight="1" x14ac:dyDescent="0.2">
      <c r="A908" s="16">
        <f t="shared" si="14"/>
        <v>908</v>
      </c>
      <c r="B908" s="19" t="s">
        <v>1745</v>
      </c>
      <c r="D908" s="19" t="s">
        <v>1746</v>
      </c>
      <c r="E908" s="19" t="s">
        <v>1695</v>
      </c>
      <c r="F908" s="19" t="s">
        <v>966</v>
      </c>
      <c r="G908" s="19" t="s">
        <v>53</v>
      </c>
      <c r="H908" s="20">
        <v>2015</v>
      </c>
      <c r="I908" s="86">
        <v>1.6</v>
      </c>
      <c r="J908" s="53">
        <v>1.6</v>
      </c>
      <c r="K908" s="102"/>
      <c r="L908" s="53"/>
    </row>
    <row r="909" spans="1:12" ht="15" customHeight="1" x14ac:dyDescent="0.2">
      <c r="A909" s="16">
        <f t="shared" si="14"/>
        <v>909</v>
      </c>
      <c r="B909" s="19" t="s">
        <v>1747</v>
      </c>
      <c r="D909" s="19" t="s">
        <v>1748</v>
      </c>
      <c r="E909" s="19" t="s">
        <v>1071</v>
      </c>
      <c r="F909" s="19" t="s">
        <v>966</v>
      </c>
      <c r="G909" s="19" t="s">
        <v>150</v>
      </c>
      <c r="H909" s="20">
        <v>2020</v>
      </c>
      <c r="I909" s="86">
        <v>102.2</v>
      </c>
      <c r="J909" s="53">
        <v>102.2</v>
      </c>
      <c r="K909" s="102"/>
      <c r="L909" s="53"/>
    </row>
    <row r="910" spans="1:12" ht="15" customHeight="1" x14ac:dyDescent="0.2">
      <c r="A910" s="16">
        <f t="shared" si="14"/>
        <v>910</v>
      </c>
      <c r="B910" s="19" t="s">
        <v>1749</v>
      </c>
      <c r="D910" s="19" t="s">
        <v>1750</v>
      </c>
      <c r="E910" s="19" t="s">
        <v>1071</v>
      </c>
      <c r="F910" s="19" t="s">
        <v>966</v>
      </c>
      <c r="G910" s="19" t="s">
        <v>150</v>
      </c>
      <c r="H910" s="20">
        <v>2020</v>
      </c>
      <c r="I910" s="86">
        <v>102.3</v>
      </c>
      <c r="J910" s="53">
        <v>102.3</v>
      </c>
      <c r="K910" s="102"/>
      <c r="L910" s="53"/>
    </row>
    <row r="911" spans="1:12" ht="15" customHeight="1" x14ac:dyDescent="0.2">
      <c r="A911" s="16">
        <f t="shared" si="14"/>
        <v>911</v>
      </c>
      <c r="B911" s="19" t="s">
        <v>1751</v>
      </c>
      <c r="D911" s="19" t="s">
        <v>1752</v>
      </c>
      <c r="E911" s="19" t="s">
        <v>394</v>
      </c>
      <c r="F911" s="19" t="s">
        <v>966</v>
      </c>
      <c r="G911" s="19" t="s">
        <v>40</v>
      </c>
      <c r="H911" s="20">
        <v>2021</v>
      </c>
      <c r="I911" s="86">
        <v>198.5</v>
      </c>
      <c r="J911" s="53">
        <v>198.5</v>
      </c>
      <c r="K911" s="102"/>
      <c r="L911" s="53"/>
    </row>
    <row r="912" spans="1:12" ht="15" customHeight="1" x14ac:dyDescent="0.2">
      <c r="A912" s="16">
        <f t="shared" si="14"/>
        <v>912</v>
      </c>
      <c r="B912" s="19" t="s">
        <v>1753</v>
      </c>
      <c r="D912" s="19" t="s">
        <v>1754</v>
      </c>
      <c r="E912" s="19" t="s">
        <v>1034</v>
      </c>
      <c r="F912" s="19" t="s">
        <v>966</v>
      </c>
      <c r="G912" s="19" t="s">
        <v>150</v>
      </c>
      <c r="H912" s="20">
        <v>2021</v>
      </c>
      <c r="I912" s="86">
        <v>162.1</v>
      </c>
      <c r="J912" s="53">
        <v>162.1</v>
      </c>
      <c r="K912" s="102"/>
      <c r="L912" s="53"/>
    </row>
    <row r="913" spans="1:12" ht="15" customHeight="1" x14ac:dyDescent="0.2">
      <c r="A913" s="16">
        <f t="shared" si="14"/>
        <v>913</v>
      </c>
      <c r="B913" s="19" t="s">
        <v>1755</v>
      </c>
      <c r="D913" s="19" t="s">
        <v>1756</v>
      </c>
      <c r="E913" s="19" t="s">
        <v>1034</v>
      </c>
      <c r="F913" s="19" t="s">
        <v>966</v>
      </c>
      <c r="G913" s="19" t="s">
        <v>150</v>
      </c>
      <c r="H913" s="20">
        <v>2021</v>
      </c>
      <c r="I913" s="86">
        <v>143.5</v>
      </c>
      <c r="J913" s="53">
        <v>143.5</v>
      </c>
      <c r="K913" s="102"/>
      <c r="L913" s="53"/>
    </row>
    <row r="914" spans="1:12" ht="15" customHeight="1" x14ac:dyDescent="0.2">
      <c r="A914" s="16">
        <f t="shared" si="14"/>
        <v>914</v>
      </c>
      <c r="B914" s="19" t="s">
        <v>1757</v>
      </c>
      <c r="D914" s="19" t="s">
        <v>1758</v>
      </c>
      <c r="E914" s="19" t="s">
        <v>1759</v>
      </c>
      <c r="F914" s="19" t="s">
        <v>966</v>
      </c>
      <c r="G914" s="19" t="s">
        <v>40</v>
      </c>
      <c r="H914" s="20">
        <v>2020</v>
      </c>
      <c r="I914" s="86">
        <v>59.8</v>
      </c>
      <c r="J914" s="53">
        <v>59.8</v>
      </c>
      <c r="K914" s="102"/>
      <c r="L914" s="53"/>
    </row>
    <row r="915" spans="1:12" ht="15" customHeight="1" x14ac:dyDescent="0.2">
      <c r="A915" s="16">
        <f t="shared" si="14"/>
        <v>915</v>
      </c>
      <c r="B915" s="19" t="s">
        <v>1760</v>
      </c>
      <c r="D915" s="19" t="s">
        <v>1761</v>
      </c>
      <c r="E915" s="19" t="s">
        <v>1762</v>
      </c>
      <c r="F915" s="19" t="s">
        <v>966</v>
      </c>
      <c r="G915" s="19" t="s">
        <v>150</v>
      </c>
      <c r="H915" s="20">
        <v>2019</v>
      </c>
      <c r="I915" s="86">
        <v>7.5</v>
      </c>
      <c r="J915" s="53">
        <v>7.5</v>
      </c>
      <c r="K915" s="102"/>
      <c r="L915" s="53"/>
    </row>
    <row r="916" spans="1:12" ht="15" customHeight="1" x14ac:dyDescent="0.2">
      <c r="A916" s="16">
        <f t="shared" si="14"/>
        <v>916</v>
      </c>
      <c r="B916" s="19" t="s">
        <v>1763</v>
      </c>
      <c r="D916" s="19" t="s">
        <v>1764</v>
      </c>
      <c r="E916" s="19" t="s">
        <v>992</v>
      </c>
      <c r="F916" s="19" t="s">
        <v>966</v>
      </c>
      <c r="G916" s="19" t="s">
        <v>150</v>
      </c>
      <c r="H916" s="20">
        <v>2020</v>
      </c>
      <c r="I916" s="86">
        <v>100.7</v>
      </c>
      <c r="J916" s="53">
        <v>100.7</v>
      </c>
      <c r="K916" s="102"/>
      <c r="L916" s="53"/>
    </row>
    <row r="917" spans="1:12" ht="15" customHeight="1" x14ac:dyDescent="0.2">
      <c r="A917" s="16">
        <f t="shared" si="14"/>
        <v>917</v>
      </c>
      <c r="B917" s="19" t="s">
        <v>1765</v>
      </c>
      <c r="D917" s="19" t="s">
        <v>1766</v>
      </c>
      <c r="E917" s="19" t="s">
        <v>328</v>
      </c>
      <c r="F917" s="19" t="s">
        <v>966</v>
      </c>
      <c r="G917" s="19" t="s">
        <v>40</v>
      </c>
      <c r="H917" s="20">
        <v>2017</v>
      </c>
      <c r="I917" s="86">
        <v>10</v>
      </c>
      <c r="J917" s="53">
        <v>10</v>
      </c>
      <c r="K917" s="102"/>
      <c r="L917" s="53"/>
    </row>
    <row r="918" spans="1:12" ht="15" customHeight="1" x14ac:dyDescent="0.2">
      <c r="A918" s="16">
        <f t="shared" si="14"/>
        <v>918</v>
      </c>
      <c r="B918" s="19" t="s">
        <v>1767</v>
      </c>
      <c r="D918" s="19" t="s">
        <v>1768</v>
      </c>
      <c r="E918" s="19" t="s">
        <v>279</v>
      </c>
      <c r="F918" s="19" t="s">
        <v>966</v>
      </c>
      <c r="G918" s="19" t="s">
        <v>40</v>
      </c>
      <c r="H918" s="20">
        <v>2021</v>
      </c>
      <c r="I918" s="86">
        <v>147.6</v>
      </c>
      <c r="J918" s="53">
        <v>147.6</v>
      </c>
      <c r="K918" s="102"/>
      <c r="L918" s="53"/>
    </row>
    <row r="919" spans="1:12" ht="15" customHeight="1" x14ac:dyDescent="0.2">
      <c r="A919" s="16">
        <f t="shared" si="14"/>
        <v>919</v>
      </c>
      <c r="B919" s="19" t="s">
        <v>3135</v>
      </c>
      <c r="D919" s="19" t="s">
        <v>3136</v>
      </c>
      <c r="E919" s="19" t="s">
        <v>1866</v>
      </c>
      <c r="F919" s="19" t="s">
        <v>966</v>
      </c>
      <c r="G919" s="19" t="s">
        <v>95</v>
      </c>
      <c r="H919" s="20">
        <v>2022</v>
      </c>
      <c r="I919" s="86">
        <v>78.2</v>
      </c>
      <c r="J919" s="53">
        <v>77</v>
      </c>
      <c r="K919" s="102"/>
      <c r="L919" s="53"/>
    </row>
    <row r="920" spans="1:12" ht="15" customHeight="1" x14ac:dyDescent="0.2">
      <c r="A920" s="16">
        <f t="shared" si="14"/>
        <v>920</v>
      </c>
      <c r="B920" s="19" t="s">
        <v>1769</v>
      </c>
      <c r="D920" s="19" t="s">
        <v>1770</v>
      </c>
      <c r="E920" s="19" t="s">
        <v>1034</v>
      </c>
      <c r="F920" s="19" t="s">
        <v>966</v>
      </c>
      <c r="G920" s="19" t="s">
        <v>150</v>
      </c>
      <c r="H920" s="20">
        <v>2021</v>
      </c>
      <c r="I920" s="86">
        <v>98.5</v>
      </c>
      <c r="J920" s="53">
        <v>98.5</v>
      </c>
      <c r="K920" s="102"/>
      <c r="L920" s="53"/>
    </row>
    <row r="921" spans="1:12" ht="15" customHeight="1" x14ac:dyDescent="0.2">
      <c r="A921" s="16">
        <f t="shared" si="14"/>
        <v>921</v>
      </c>
      <c r="B921" s="19" t="s">
        <v>1771</v>
      </c>
      <c r="D921" s="19" t="s">
        <v>1772</v>
      </c>
      <c r="E921" s="19" t="s">
        <v>1034</v>
      </c>
      <c r="F921" s="19" t="s">
        <v>966</v>
      </c>
      <c r="G921" s="19" t="s">
        <v>150</v>
      </c>
      <c r="H921" s="20">
        <v>2021</v>
      </c>
      <c r="I921" s="86">
        <v>128.30000000000001</v>
      </c>
      <c r="J921" s="53">
        <v>128.30000000000001</v>
      </c>
      <c r="K921" s="102"/>
      <c r="L921" s="53"/>
    </row>
    <row r="922" spans="1:12" ht="15" customHeight="1" x14ac:dyDescent="0.2">
      <c r="A922" s="16">
        <f t="shared" si="14"/>
        <v>922</v>
      </c>
      <c r="B922" s="19" t="s">
        <v>1773</v>
      </c>
      <c r="D922" s="19" t="s">
        <v>1774</v>
      </c>
      <c r="E922" s="19" t="s">
        <v>1775</v>
      </c>
      <c r="F922" s="19" t="s">
        <v>966</v>
      </c>
      <c r="G922" s="19" t="s">
        <v>40</v>
      </c>
      <c r="H922" s="20">
        <v>2017</v>
      </c>
      <c r="I922" s="86">
        <v>5.3</v>
      </c>
      <c r="J922" s="53">
        <v>5.3</v>
      </c>
      <c r="K922" s="102"/>
      <c r="L922" s="53"/>
    </row>
    <row r="923" spans="1:12" ht="15" customHeight="1" x14ac:dyDescent="0.2">
      <c r="A923" s="16">
        <f t="shared" si="14"/>
        <v>923</v>
      </c>
      <c r="B923" s="19" t="s">
        <v>1776</v>
      </c>
      <c r="D923" s="19" t="s">
        <v>1777</v>
      </c>
      <c r="E923" s="19" t="s">
        <v>407</v>
      </c>
      <c r="F923" s="19" t="s">
        <v>966</v>
      </c>
      <c r="G923" s="19" t="s">
        <v>53</v>
      </c>
      <c r="H923" s="20">
        <v>2019</v>
      </c>
      <c r="I923" s="86">
        <v>10</v>
      </c>
      <c r="J923" s="53">
        <v>10</v>
      </c>
      <c r="K923" s="102"/>
      <c r="L923" s="53"/>
    </row>
    <row r="924" spans="1:12" ht="15" customHeight="1" x14ac:dyDescent="0.2">
      <c r="A924" s="16">
        <f t="shared" si="14"/>
        <v>924</v>
      </c>
      <c r="B924" s="19" t="s">
        <v>1778</v>
      </c>
      <c r="D924" s="19" t="s">
        <v>1779</v>
      </c>
      <c r="E924" s="19" t="s">
        <v>1780</v>
      </c>
      <c r="F924" s="19" t="s">
        <v>966</v>
      </c>
      <c r="G924" s="19" t="s">
        <v>256</v>
      </c>
      <c r="H924" s="20">
        <v>2021</v>
      </c>
      <c r="I924" s="86">
        <v>121.4</v>
      </c>
      <c r="J924" s="53">
        <v>121.4</v>
      </c>
      <c r="K924" s="102"/>
      <c r="L924" s="53"/>
    </row>
    <row r="925" spans="1:12" ht="15" customHeight="1" x14ac:dyDescent="0.2">
      <c r="A925" s="16">
        <f t="shared" si="14"/>
        <v>925</v>
      </c>
      <c r="B925" s="19" t="s">
        <v>1781</v>
      </c>
      <c r="D925" s="19" t="s">
        <v>1782</v>
      </c>
      <c r="E925" s="19" t="s">
        <v>1780</v>
      </c>
      <c r="F925" s="19" t="s">
        <v>966</v>
      </c>
      <c r="G925" s="19" t="s">
        <v>256</v>
      </c>
      <c r="H925" s="20">
        <v>2021</v>
      </c>
      <c r="I925" s="86">
        <v>118.6</v>
      </c>
      <c r="J925" s="53">
        <v>118.6</v>
      </c>
      <c r="K925" s="102"/>
      <c r="L925" s="53"/>
    </row>
    <row r="926" spans="1:12" ht="15" customHeight="1" x14ac:dyDescent="0.2">
      <c r="A926" s="16">
        <f t="shared" si="14"/>
        <v>926</v>
      </c>
      <c r="B926" s="19" t="s">
        <v>2444</v>
      </c>
      <c r="D926" s="19" t="s">
        <v>2445</v>
      </c>
      <c r="E926" s="19" t="s">
        <v>636</v>
      </c>
      <c r="F926" s="19" t="s">
        <v>966</v>
      </c>
      <c r="G926" s="19" t="s">
        <v>46</v>
      </c>
      <c r="H926" s="20">
        <v>2022</v>
      </c>
      <c r="I926" s="86">
        <v>137.5</v>
      </c>
      <c r="J926" s="53">
        <v>137.5</v>
      </c>
      <c r="K926" s="102"/>
      <c r="L926" s="53"/>
    </row>
    <row r="927" spans="1:12" ht="15" customHeight="1" x14ac:dyDescent="0.2">
      <c r="A927" s="16">
        <f t="shared" si="14"/>
        <v>927</v>
      </c>
      <c r="B927" s="19" t="s">
        <v>2432</v>
      </c>
      <c r="D927" s="19" t="s">
        <v>2389</v>
      </c>
      <c r="E927" s="19" t="s">
        <v>240</v>
      </c>
      <c r="F927" s="19" t="s">
        <v>966</v>
      </c>
      <c r="G927" s="19" t="s">
        <v>40</v>
      </c>
      <c r="H927" s="20">
        <v>2022</v>
      </c>
      <c r="I927" s="86">
        <v>148.80000000000001</v>
      </c>
      <c r="J927" s="53">
        <v>146.69999999999999</v>
      </c>
      <c r="K927" s="102"/>
      <c r="L927" s="53"/>
    </row>
    <row r="928" spans="1:12" ht="15" customHeight="1" x14ac:dyDescent="0.2">
      <c r="A928" s="16">
        <f t="shared" si="14"/>
        <v>928</v>
      </c>
      <c r="B928" s="19" t="s">
        <v>2390</v>
      </c>
      <c r="D928" s="19" t="s">
        <v>2391</v>
      </c>
      <c r="E928" s="19" t="s">
        <v>240</v>
      </c>
      <c r="F928" s="19" t="s">
        <v>966</v>
      </c>
      <c r="G928" s="19" t="s">
        <v>40</v>
      </c>
      <c r="H928" s="20">
        <v>2022</v>
      </c>
      <c r="I928" s="86">
        <v>130.19999999999999</v>
      </c>
      <c r="J928" s="53">
        <v>128.30000000000001</v>
      </c>
      <c r="K928" s="102"/>
      <c r="L928" s="53"/>
    </row>
    <row r="929" spans="1:12" ht="15" customHeight="1" x14ac:dyDescent="0.2">
      <c r="A929" s="16">
        <f t="shared" si="14"/>
        <v>929</v>
      </c>
      <c r="B929" s="19" t="s">
        <v>1783</v>
      </c>
      <c r="D929" s="19" t="s">
        <v>1784</v>
      </c>
      <c r="E929" s="19" t="s">
        <v>1467</v>
      </c>
      <c r="F929" s="19" t="s">
        <v>966</v>
      </c>
      <c r="G929" s="19" t="s">
        <v>40</v>
      </c>
      <c r="H929" s="20">
        <v>2017</v>
      </c>
      <c r="I929" s="86">
        <v>5.2</v>
      </c>
      <c r="J929" s="53">
        <v>5.2</v>
      </c>
      <c r="K929" s="102"/>
      <c r="L929" s="53"/>
    </row>
    <row r="930" spans="1:12" ht="15" customHeight="1" x14ac:dyDescent="0.2">
      <c r="A930" s="16">
        <f t="shared" si="14"/>
        <v>930</v>
      </c>
      <c r="B930" s="19" t="s">
        <v>1785</v>
      </c>
      <c r="D930" s="19" t="s">
        <v>1786</v>
      </c>
      <c r="E930" s="19" t="s">
        <v>250</v>
      </c>
      <c r="F930" s="19" t="s">
        <v>966</v>
      </c>
      <c r="G930" s="19" t="s">
        <v>150</v>
      </c>
      <c r="H930" s="20">
        <v>2020</v>
      </c>
      <c r="I930" s="86">
        <v>180</v>
      </c>
      <c r="J930" s="53">
        <v>180</v>
      </c>
      <c r="K930" s="102"/>
      <c r="L930" s="53"/>
    </row>
    <row r="931" spans="1:12" ht="15" customHeight="1" x14ac:dyDescent="0.2">
      <c r="A931" s="16">
        <f t="shared" si="14"/>
        <v>931</v>
      </c>
      <c r="B931" s="19" t="s">
        <v>1787</v>
      </c>
      <c r="D931" s="19" t="s">
        <v>1788</v>
      </c>
      <c r="E931" s="19" t="s">
        <v>62</v>
      </c>
      <c r="F931" s="19" t="s">
        <v>966</v>
      </c>
      <c r="G931" s="19" t="s">
        <v>53</v>
      </c>
      <c r="H931" s="20">
        <v>2013</v>
      </c>
      <c r="I931" s="86">
        <v>39.18</v>
      </c>
      <c r="J931" s="53">
        <v>39.200000000000003</v>
      </c>
      <c r="K931" s="102"/>
      <c r="L931" s="53"/>
    </row>
    <row r="932" spans="1:12" ht="15" customHeight="1" x14ac:dyDescent="0.2">
      <c r="A932" s="16">
        <f t="shared" si="14"/>
        <v>932</v>
      </c>
      <c r="B932" s="19" t="s">
        <v>1789</v>
      </c>
      <c r="D932" s="19" t="s">
        <v>1790</v>
      </c>
      <c r="E932" s="19" t="s">
        <v>62</v>
      </c>
      <c r="F932" s="19" t="s">
        <v>966</v>
      </c>
      <c r="G932" s="19" t="s">
        <v>53</v>
      </c>
      <c r="H932" s="20">
        <v>2014</v>
      </c>
      <c r="I932" s="86">
        <v>4.4000000000000004</v>
      </c>
      <c r="J932" s="53">
        <v>4.4000000000000004</v>
      </c>
      <c r="K932" s="102"/>
      <c r="L932" s="53"/>
    </row>
    <row r="933" spans="1:12" ht="15" customHeight="1" x14ac:dyDescent="0.2">
      <c r="A933" s="16">
        <f t="shared" si="14"/>
        <v>933</v>
      </c>
      <c r="B933" s="19" t="s">
        <v>1791</v>
      </c>
      <c r="D933" s="19" t="s">
        <v>1792</v>
      </c>
      <c r="E933" s="19" t="s">
        <v>62</v>
      </c>
      <c r="F933" s="19" t="s">
        <v>966</v>
      </c>
      <c r="G933" s="19" t="s">
        <v>53</v>
      </c>
      <c r="H933" s="20">
        <v>2014</v>
      </c>
      <c r="I933" s="86">
        <v>5.5</v>
      </c>
      <c r="J933" s="53">
        <v>5.5</v>
      </c>
      <c r="K933" s="102"/>
      <c r="L933" s="53"/>
    </row>
    <row r="934" spans="1:12" ht="15" customHeight="1" x14ac:dyDescent="0.2">
      <c r="A934" s="16">
        <f t="shared" si="14"/>
        <v>934</v>
      </c>
      <c r="B934" s="19" t="s">
        <v>1793</v>
      </c>
      <c r="C934" s="19" t="s">
        <v>3060</v>
      </c>
      <c r="D934" s="19" t="s">
        <v>1794</v>
      </c>
      <c r="E934" s="19" t="s">
        <v>976</v>
      </c>
      <c r="F934" s="19" t="s">
        <v>966</v>
      </c>
      <c r="G934" s="19" t="s">
        <v>53</v>
      </c>
      <c r="H934" s="20">
        <v>2014</v>
      </c>
      <c r="I934" s="86">
        <v>37.619999999999997</v>
      </c>
      <c r="J934" s="53">
        <v>37.6</v>
      </c>
      <c r="K934" s="102"/>
      <c r="L934" s="53"/>
    </row>
    <row r="935" spans="1:12" ht="15" customHeight="1" x14ac:dyDescent="0.2">
      <c r="A935" s="16">
        <f t="shared" si="14"/>
        <v>935</v>
      </c>
      <c r="B935" s="19" t="s">
        <v>1795</v>
      </c>
      <c r="D935" s="19" t="s">
        <v>1796</v>
      </c>
      <c r="E935" s="19" t="s">
        <v>1797</v>
      </c>
      <c r="F935" s="19" t="s">
        <v>966</v>
      </c>
      <c r="G935" s="19" t="s">
        <v>53</v>
      </c>
      <c r="H935" s="20">
        <v>2015</v>
      </c>
      <c r="I935" s="86">
        <v>100</v>
      </c>
      <c r="J935" s="53">
        <v>100</v>
      </c>
      <c r="K935" s="102"/>
      <c r="L935" s="53"/>
    </row>
    <row r="936" spans="1:12" ht="15" customHeight="1" x14ac:dyDescent="0.2">
      <c r="A936" s="16">
        <f t="shared" si="14"/>
        <v>936</v>
      </c>
      <c r="B936" s="19" t="s">
        <v>1798</v>
      </c>
      <c r="D936" s="19" t="s">
        <v>1799</v>
      </c>
      <c r="E936" s="19" t="s">
        <v>1086</v>
      </c>
      <c r="F936" s="19" t="s">
        <v>966</v>
      </c>
      <c r="G936" s="19" t="s">
        <v>150</v>
      </c>
      <c r="H936" s="20">
        <v>2017</v>
      </c>
      <c r="I936" s="86">
        <v>110.2</v>
      </c>
      <c r="J936" s="53">
        <v>110.2</v>
      </c>
      <c r="K936" s="102"/>
      <c r="L936" s="53"/>
    </row>
    <row r="937" spans="1:12" ht="15" customHeight="1" x14ac:dyDescent="0.2">
      <c r="A937" s="16">
        <f t="shared" si="14"/>
        <v>937</v>
      </c>
      <c r="B937" s="19" t="s">
        <v>1800</v>
      </c>
      <c r="D937" s="19" t="s">
        <v>1801</v>
      </c>
      <c r="E937" s="19" t="s">
        <v>1189</v>
      </c>
      <c r="F937" s="19" t="s">
        <v>966</v>
      </c>
      <c r="G937" s="19" t="s">
        <v>150</v>
      </c>
      <c r="H937" s="20">
        <v>2016</v>
      </c>
      <c r="I937" s="86">
        <v>112</v>
      </c>
      <c r="J937" s="53">
        <v>112</v>
      </c>
      <c r="K937" s="102"/>
      <c r="L937" s="53"/>
    </row>
    <row r="938" spans="1:12" ht="15" customHeight="1" x14ac:dyDescent="0.2">
      <c r="A938" s="16">
        <f t="shared" si="14"/>
        <v>938</v>
      </c>
      <c r="B938" s="19" t="s">
        <v>1802</v>
      </c>
      <c r="D938" s="19" t="s">
        <v>1803</v>
      </c>
      <c r="E938" s="19" t="s">
        <v>1296</v>
      </c>
      <c r="F938" s="19" t="s">
        <v>966</v>
      </c>
      <c r="G938" s="19" t="s">
        <v>150</v>
      </c>
      <c r="H938" s="20">
        <v>2019</v>
      </c>
      <c r="I938" s="86">
        <v>125.04</v>
      </c>
      <c r="J938" s="53">
        <v>125.1</v>
      </c>
      <c r="K938" s="102"/>
      <c r="L938" s="53"/>
    </row>
    <row r="939" spans="1:12" ht="15" customHeight="1" x14ac:dyDescent="0.2">
      <c r="A939" s="16">
        <f t="shared" si="14"/>
        <v>939</v>
      </c>
      <c r="B939" s="19" t="s">
        <v>1804</v>
      </c>
      <c r="D939" s="19" t="s">
        <v>1805</v>
      </c>
      <c r="E939" s="19" t="s">
        <v>1296</v>
      </c>
      <c r="F939" s="19" t="s">
        <v>966</v>
      </c>
      <c r="G939" s="19" t="s">
        <v>150</v>
      </c>
      <c r="H939" s="20">
        <v>2019</v>
      </c>
      <c r="I939" s="86">
        <v>127.95</v>
      </c>
      <c r="J939" s="53">
        <v>128.1</v>
      </c>
      <c r="K939" s="102"/>
      <c r="L939" s="53"/>
    </row>
    <row r="940" spans="1:12" ht="15" customHeight="1" x14ac:dyDescent="0.2">
      <c r="A940" s="16">
        <f t="shared" si="14"/>
        <v>940</v>
      </c>
      <c r="B940" s="19" t="s">
        <v>1806</v>
      </c>
      <c r="D940" s="19" t="s">
        <v>1807</v>
      </c>
      <c r="E940" s="19" t="s">
        <v>937</v>
      </c>
      <c r="F940" s="19" t="s">
        <v>966</v>
      </c>
      <c r="G940" s="19" t="s">
        <v>40</v>
      </c>
      <c r="H940" s="20">
        <v>2021</v>
      </c>
      <c r="I940" s="86">
        <v>83.9</v>
      </c>
      <c r="J940" s="53">
        <v>83.9</v>
      </c>
      <c r="K940" s="102"/>
      <c r="L940" s="53"/>
    </row>
    <row r="941" spans="1:12" ht="15" customHeight="1" x14ac:dyDescent="0.2">
      <c r="A941" s="16">
        <f t="shared" si="14"/>
        <v>941</v>
      </c>
      <c r="B941" s="19" t="s">
        <v>1808</v>
      </c>
      <c r="D941" s="19" t="s">
        <v>1809</v>
      </c>
      <c r="E941" s="19" t="s">
        <v>210</v>
      </c>
      <c r="F941" s="19" t="s">
        <v>966</v>
      </c>
      <c r="G941" s="19" t="s">
        <v>53</v>
      </c>
      <c r="H941" s="20">
        <v>2017</v>
      </c>
      <c r="I941" s="86">
        <v>2.6</v>
      </c>
      <c r="J941" s="53">
        <v>2.6</v>
      </c>
      <c r="K941" s="102"/>
      <c r="L941" s="53"/>
    </row>
    <row r="942" spans="1:12" ht="15" customHeight="1" x14ac:dyDescent="0.2">
      <c r="A942" s="16">
        <f t="shared" si="14"/>
        <v>942</v>
      </c>
      <c r="B942" s="19" t="s">
        <v>1810</v>
      </c>
      <c r="D942" s="19" t="s">
        <v>1811</v>
      </c>
      <c r="E942" s="19" t="s">
        <v>992</v>
      </c>
      <c r="F942" s="19" t="s">
        <v>966</v>
      </c>
      <c r="G942" s="19" t="s">
        <v>150</v>
      </c>
      <c r="H942" s="20">
        <v>2020</v>
      </c>
      <c r="I942" s="86">
        <v>153.6</v>
      </c>
      <c r="J942" s="53">
        <v>153.6</v>
      </c>
      <c r="K942" s="102"/>
      <c r="L942" s="53"/>
    </row>
    <row r="943" spans="1:12" ht="15" customHeight="1" x14ac:dyDescent="0.2">
      <c r="A943" s="16">
        <f t="shared" si="14"/>
        <v>943</v>
      </c>
      <c r="B943" s="19" t="s">
        <v>1812</v>
      </c>
      <c r="D943" s="19" t="s">
        <v>1813</v>
      </c>
      <c r="E943" s="19" t="s">
        <v>992</v>
      </c>
      <c r="F943" s="19" t="s">
        <v>966</v>
      </c>
      <c r="G943" s="19" t="s">
        <v>150</v>
      </c>
      <c r="H943" s="20">
        <v>2020</v>
      </c>
      <c r="I943" s="86">
        <v>150</v>
      </c>
      <c r="J943" s="53">
        <v>150</v>
      </c>
      <c r="K943" s="102"/>
      <c r="L943" s="53"/>
    </row>
    <row r="944" spans="1:12" ht="15" customHeight="1" x14ac:dyDescent="0.2">
      <c r="A944" s="16">
        <f t="shared" si="14"/>
        <v>944</v>
      </c>
      <c r="B944" s="19" t="s">
        <v>1814</v>
      </c>
      <c r="D944" s="19" t="s">
        <v>1815</v>
      </c>
      <c r="E944" s="19" t="s">
        <v>992</v>
      </c>
      <c r="F944" s="19" t="s">
        <v>966</v>
      </c>
      <c r="G944" s="19" t="s">
        <v>150</v>
      </c>
      <c r="H944" s="20">
        <v>2021</v>
      </c>
      <c r="I944" s="86">
        <v>126.5</v>
      </c>
      <c r="J944" s="53">
        <v>126.5</v>
      </c>
      <c r="K944" s="102"/>
      <c r="L944" s="53"/>
    </row>
    <row r="945" spans="1:12" ht="15" customHeight="1" x14ac:dyDescent="0.2">
      <c r="A945" s="16">
        <f t="shared" si="14"/>
        <v>945</v>
      </c>
      <c r="B945" s="19" t="s">
        <v>1816</v>
      </c>
      <c r="D945" s="19" t="s">
        <v>1817</v>
      </c>
      <c r="E945" s="19" t="s">
        <v>992</v>
      </c>
      <c r="F945" s="19" t="s">
        <v>966</v>
      </c>
      <c r="G945" s="19" t="s">
        <v>150</v>
      </c>
      <c r="H945" s="20">
        <v>2021</v>
      </c>
      <c r="I945" s="86">
        <v>126.4</v>
      </c>
      <c r="J945" s="53">
        <v>126.4</v>
      </c>
      <c r="K945" s="102"/>
      <c r="L945" s="53"/>
    </row>
    <row r="946" spans="1:12" ht="15" customHeight="1" x14ac:dyDescent="0.2">
      <c r="A946" s="16">
        <f t="shared" si="14"/>
        <v>946</v>
      </c>
      <c r="B946" s="19" t="s">
        <v>1818</v>
      </c>
      <c r="D946" s="19" t="s">
        <v>1819</v>
      </c>
      <c r="E946" s="19" t="s">
        <v>1229</v>
      </c>
      <c r="F946" s="19" t="s">
        <v>966</v>
      </c>
      <c r="G946" s="19" t="s">
        <v>150</v>
      </c>
      <c r="H946" s="20">
        <v>2020</v>
      </c>
      <c r="I946" s="86">
        <v>102.5</v>
      </c>
      <c r="J946" s="53">
        <v>102.5</v>
      </c>
      <c r="K946" s="102"/>
      <c r="L946" s="53"/>
    </row>
    <row r="947" spans="1:12" ht="15" customHeight="1" x14ac:dyDescent="0.2">
      <c r="A947" s="16">
        <f t="shared" si="14"/>
        <v>947</v>
      </c>
      <c r="B947" s="19" t="s">
        <v>1818</v>
      </c>
      <c r="D947" s="19" t="s">
        <v>1820</v>
      </c>
      <c r="E947" s="19" t="s">
        <v>1229</v>
      </c>
      <c r="F947" s="19" t="s">
        <v>966</v>
      </c>
      <c r="G947" s="19" t="s">
        <v>150</v>
      </c>
      <c r="H947" s="20">
        <v>2020</v>
      </c>
      <c r="I947" s="86">
        <v>102.5</v>
      </c>
      <c r="J947" s="53">
        <v>102.5</v>
      </c>
      <c r="K947" s="102"/>
      <c r="L947" s="53"/>
    </row>
    <row r="948" spans="1:12" ht="15" customHeight="1" x14ac:dyDescent="0.2">
      <c r="A948" s="16">
        <f t="shared" si="14"/>
        <v>948</v>
      </c>
      <c r="B948" s="19" t="s">
        <v>1821</v>
      </c>
      <c r="D948" s="19" t="s">
        <v>1822</v>
      </c>
      <c r="E948" s="19" t="s">
        <v>1229</v>
      </c>
      <c r="F948" s="19" t="s">
        <v>966</v>
      </c>
      <c r="G948" s="19" t="s">
        <v>150</v>
      </c>
      <c r="H948" s="20">
        <v>2020</v>
      </c>
      <c r="I948" s="86">
        <v>97.5</v>
      </c>
      <c r="J948" s="53">
        <v>97.5</v>
      </c>
      <c r="K948" s="102"/>
      <c r="L948" s="53"/>
    </row>
    <row r="949" spans="1:12" ht="15" customHeight="1" x14ac:dyDescent="0.2">
      <c r="A949" s="16">
        <f t="shared" si="14"/>
        <v>949</v>
      </c>
      <c r="B949" s="19" t="s">
        <v>1821</v>
      </c>
      <c r="D949" s="19" t="s">
        <v>1823</v>
      </c>
      <c r="E949" s="19" t="s">
        <v>1229</v>
      </c>
      <c r="F949" s="19" t="s">
        <v>966</v>
      </c>
      <c r="G949" s="19" t="s">
        <v>150</v>
      </c>
      <c r="H949" s="20">
        <v>2020</v>
      </c>
      <c r="I949" s="86">
        <v>107.5</v>
      </c>
      <c r="J949" s="53">
        <v>107.5</v>
      </c>
      <c r="K949" s="102"/>
      <c r="L949" s="53"/>
    </row>
    <row r="950" spans="1:12" ht="15" customHeight="1" x14ac:dyDescent="0.2">
      <c r="A950" s="16">
        <f t="shared" si="14"/>
        <v>950</v>
      </c>
      <c r="B950" s="19" t="s">
        <v>1824</v>
      </c>
      <c r="D950" s="19" t="s">
        <v>1825</v>
      </c>
      <c r="E950" s="19" t="s">
        <v>1232</v>
      </c>
      <c r="F950" s="19" t="s">
        <v>966</v>
      </c>
      <c r="G950" s="19" t="s">
        <v>150</v>
      </c>
      <c r="H950" s="20">
        <v>2020</v>
      </c>
      <c r="I950" s="86">
        <v>211.19</v>
      </c>
      <c r="J950" s="53">
        <v>200</v>
      </c>
      <c r="K950" s="102"/>
      <c r="L950" s="53"/>
    </row>
    <row r="951" spans="1:12" ht="15" customHeight="1" x14ac:dyDescent="0.2">
      <c r="A951" s="16">
        <f t="shared" si="14"/>
        <v>951</v>
      </c>
      <c r="B951" s="19" t="s">
        <v>1826</v>
      </c>
      <c r="D951" s="19" t="s">
        <v>1827</v>
      </c>
      <c r="E951" s="19" t="s">
        <v>1086</v>
      </c>
      <c r="F951" s="19" t="s">
        <v>966</v>
      </c>
      <c r="G951" s="19" t="s">
        <v>150</v>
      </c>
      <c r="H951" s="20">
        <v>2016</v>
      </c>
      <c r="I951" s="86">
        <v>78.75</v>
      </c>
      <c r="J951" s="53">
        <v>78.8</v>
      </c>
      <c r="K951" s="102"/>
      <c r="L951" s="53"/>
    </row>
    <row r="952" spans="1:12" ht="15" customHeight="1" x14ac:dyDescent="0.2">
      <c r="A952" s="16">
        <f t="shared" si="14"/>
        <v>952</v>
      </c>
      <c r="B952" s="19" t="s">
        <v>1828</v>
      </c>
      <c r="D952" s="19" t="s">
        <v>1829</v>
      </c>
      <c r="E952" s="19" t="s">
        <v>1086</v>
      </c>
      <c r="F952" s="19" t="s">
        <v>966</v>
      </c>
      <c r="G952" s="19" t="s">
        <v>150</v>
      </c>
      <c r="H952" s="20">
        <v>2016</v>
      </c>
      <c r="I952" s="86">
        <v>78.75</v>
      </c>
      <c r="J952" s="53">
        <v>78.8</v>
      </c>
      <c r="K952" s="102"/>
      <c r="L952" s="53"/>
    </row>
    <row r="953" spans="1:12" ht="15" customHeight="1" x14ac:dyDescent="0.2">
      <c r="A953" s="16">
        <f t="shared" si="14"/>
        <v>953</v>
      </c>
      <c r="B953" s="19" t="s">
        <v>1830</v>
      </c>
      <c r="D953" s="19" t="s">
        <v>1831</v>
      </c>
      <c r="E953" s="19" t="s">
        <v>1086</v>
      </c>
      <c r="F953" s="19" t="s">
        <v>966</v>
      </c>
      <c r="G953" s="19" t="s">
        <v>150</v>
      </c>
      <c r="H953" s="20">
        <v>2021</v>
      </c>
      <c r="I953" s="86">
        <v>222</v>
      </c>
      <c r="J953" s="53">
        <v>222</v>
      </c>
      <c r="K953" s="102"/>
      <c r="L953" s="53"/>
    </row>
    <row r="954" spans="1:12" ht="15" customHeight="1" x14ac:dyDescent="0.2">
      <c r="A954" s="16">
        <f t="shared" si="14"/>
        <v>954</v>
      </c>
      <c r="B954" s="19" t="s">
        <v>1832</v>
      </c>
      <c r="D954" s="19" t="s">
        <v>1833</v>
      </c>
      <c r="E954" s="19" t="s">
        <v>1086</v>
      </c>
      <c r="F954" s="19" t="s">
        <v>966</v>
      </c>
      <c r="G954" s="19" t="s">
        <v>150</v>
      </c>
      <c r="H954" s="20">
        <v>2021</v>
      </c>
      <c r="I954" s="86">
        <v>28</v>
      </c>
      <c r="J954" s="53">
        <v>28</v>
      </c>
      <c r="K954" s="102"/>
      <c r="L954" s="53"/>
    </row>
    <row r="955" spans="1:12" ht="15" customHeight="1" x14ac:dyDescent="0.2">
      <c r="A955" s="16">
        <f t="shared" si="14"/>
        <v>955</v>
      </c>
      <c r="B955" s="19" t="s">
        <v>1834</v>
      </c>
      <c r="D955" s="19" t="s">
        <v>1835</v>
      </c>
      <c r="E955" s="19" t="s">
        <v>240</v>
      </c>
      <c r="F955" s="19" t="s">
        <v>966</v>
      </c>
      <c r="G955" s="19" t="s">
        <v>40</v>
      </c>
      <c r="H955" s="20">
        <v>2015</v>
      </c>
      <c r="I955" s="86">
        <v>2</v>
      </c>
      <c r="J955" s="53">
        <v>2</v>
      </c>
      <c r="K955" s="102"/>
      <c r="L955" s="53"/>
    </row>
    <row r="956" spans="1:12" ht="15" customHeight="1" x14ac:dyDescent="0.2">
      <c r="A956" s="16">
        <f t="shared" si="14"/>
        <v>956</v>
      </c>
      <c r="B956" s="19" t="s">
        <v>1836</v>
      </c>
      <c r="D956" s="19" t="s">
        <v>1837</v>
      </c>
      <c r="E956" s="19" t="s">
        <v>1086</v>
      </c>
      <c r="F956" s="19" t="s">
        <v>966</v>
      </c>
      <c r="G956" s="19" t="s">
        <v>150</v>
      </c>
      <c r="H956" s="20">
        <v>2018</v>
      </c>
      <c r="I956" s="86">
        <v>155.44</v>
      </c>
      <c r="J956" s="53">
        <v>150</v>
      </c>
      <c r="K956" s="102"/>
      <c r="L956" s="53"/>
    </row>
    <row r="957" spans="1:12" ht="15" customHeight="1" x14ac:dyDescent="0.2">
      <c r="A957" s="16">
        <f t="shared" si="14"/>
        <v>957</v>
      </c>
      <c r="B957" s="19" t="s">
        <v>1838</v>
      </c>
      <c r="D957" s="19" t="s">
        <v>1839</v>
      </c>
      <c r="E957" s="19" t="s">
        <v>1467</v>
      </c>
      <c r="F957" s="19" t="s">
        <v>966</v>
      </c>
      <c r="G957" s="19" t="s">
        <v>40</v>
      </c>
      <c r="H957" s="20">
        <v>2020</v>
      </c>
      <c r="I957" s="86">
        <v>59.8</v>
      </c>
      <c r="J957" s="53">
        <v>59.8</v>
      </c>
      <c r="K957" s="102"/>
      <c r="L957" s="53"/>
    </row>
    <row r="958" spans="1:12" ht="15" customHeight="1" x14ac:dyDescent="0.2">
      <c r="A958" s="16">
        <f t="shared" si="14"/>
        <v>958</v>
      </c>
      <c r="B958" s="19" t="s">
        <v>1840</v>
      </c>
      <c r="D958" s="19" t="s">
        <v>1841</v>
      </c>
      <c r="E958" s="19" t="s">
        <v>1842</v>
      </c>
      <c r="F958" s="19" t="s">
        <v>966</v>
      </c>
      <c r="G958" s="19" t="s">
        <v>150</v>
      </c>
      <c r="H958" s="20">
        <v>2018</v>
      </c>
      <c r="I958" s="86">
        <v>50</v>
      </c>
      <c r="J958" s="53">
        <v>50</v>
      </c>
      <c r="K958" s="102"/>
      <c r="L958" s="53"/>
    </row>
    <row r="959" spans="1:12" ht="15" customHeight="1" x14ac:dyDescent="0.2">
      <c r="A959" s="16">
        <f t="shared" si="14"/>
        <v>959</v>
      </c>
      <c r="B959" s="19" t="s">
        <v>1843</v>
      </c>
      <c r="D959" s="19" t="s">
        <v>1844</v>
      </c>
      <c r="E959" s="19" t="s">
        <v>1229</v>
      </c>
      <c r="F959" s="19" t="s">
        <v>966</v>
      </c>
      <c r="G959" s="19" t="s">
        <v>150</v>
      </c>
      <c r="H959" s="20">
        <v>2017</v>
      </c>
      <c r="I959" s="86">
        <v>157.5</v>
      </c>
      <c r="J959" s="53">
        <v>157.5</v>
      </c>
      <c r="K959" s="102"/>
      <c r="L959" s="53"/>
    </row>
    <row r="960" spans="1:12" ht="15" customHeight="1" x14ac:dyDescent="0.2">
      <c r="A960" s="16">
        <f t="shared" si="14"/>
        <v>960</v>
      </c>
      <c r="B960" s="19" t="s">
        <v>1056</v>
      </c>
      <c r="D960" s="19" t="s">
        <v>1845</v>
      </c>
      <c r="E960" s="19" t="s">
        <v>328</v>
      </c>
      <c r="F960" s="19" t="s">
        <v>966</v>
      </c>
      <c r="G960" s="19" t="s">
        <v>40</v>
      </c>
      <c r="H960" s="20">
        <v>2018</v>
      </c>
      <c r="I960" s="86">
        <v>10</v>
      </c>
      <c r="J960" s="53">
        <v>10</v>
      </c>
      <c r="K960" s="102"/>
      <c r="L960" s="53"/>
    </row>
    <row r="961" spans="1:12" ht="15" customHeight="1" x14ac:dyDescent="0.2">
      <c r="A961" s="16">
        <f t="shared" si="14"/>
        <v>961</v>
      </c>
      <c r="B961" s="19" t="s">
        <v>1918</v>
      </c>
      <c r="D961" s="19" t="s">
        <v>1919</v>
      </c>
      <c r="E961" s="19" t="s">
        <v>259</v>
      </c>
      <c r="F961" s="19" t="s">
        <v>966</v>
      </c>
      <c r="G961" s="19" t="s">
        <v>40</v>
      </c>
      <c r="H961" s="20">
        <v>2022</v>
      </c>
      <c r="I961" s="86">
        <v>135</v>
      </c>
      <c r="J961" s="53">
        <v>135</v>
      </c>
      <c r="K961" s="102"/>
      <c r="L961" s="53"/>
    </row>
    <row r="962" spans="1:12" ht="15" customHeight="1" x14ac:dyDescent="0.2">
      <c r="A962" s="16">
        <f t="shared" si="14"/>
        <v>962</v>
      </c>
      <c r="B962" s="19" t="s">
        <v>1846</v>
      </c>
      <c r="D962" s="19" t="s">
        <v>1847</v>
      </c>
      <c r="E962" s="19" t="s">
        <v>62</v>
      </c>
      <c r="F962" s="19" t="s">
        <v>966</v>
      </c>
      <c r="G962" s="19" t="s">
        <v>53</v>
      </c>
      <c r="H962" s="20">
        <v>2012</v>
      </c>
      <c r="I962" s="86">
        <v>9.9</v>
      </c>
      <c r="J962" s="53">
        <v>9.9</v>
      </c>
      <c r="K962" s="102"/>
      <c r="L962" s="53"/>
    </row>
    <row r="963" spans="1:12" ht="15" customHeight="1" x14ac:dyDescent="0.2">
      <c r="A963" s="16">
        <f t="shared" si="14"/>
        <v>963</v>
      </c>
      <c r="B963" s="19" t="s">
        <v>1848</v>
      </c>
      <c r="D963" s="19" t="s">
        <v>1849</v>
      </c>
      <c r="E963" s="19" t="s">
        <v>62</v>
      </c>
      <c r="F963" s="19" t="s">
        <v>966</v>
      </c>
      <c r="G963" s="19" t="s">
        <v>53</v>
      </c>
      <c r="H963" s="20">
        <v>2012</v>
      </c>
      <c r="I963" s="86">
        <v>9.9</v>
      </c>
      <c r="J963" s="53">
        <v>9.9</v>
      </c>
      <c r="K963" s="102"/>
      <c r="L963" s="53"/>
    </row>
    <row r="964" spans="1:12" ht="15" customHeight="1" x14ac:dyDescent="0.2">
      <c r="A964" s="16">
        <f t="shared" si="14"/>
        <v>964</v>
      </c>
      <c r="B964" s="19" t="s">
        <v>1850</v>
      </c>
      <c r="D964" s="19" t="s">
        <v>1851</v>
      </c>
      <c r="E964" s="19" t="s">
        <v>62</v>
      </c>
      <c r="F964" s="19" t="s">
        <v>966</v>
      </c>
      <c r="G964" s="19" t="s">
        <v>53</v>
      </c>
      <c r="H964" s="20">
        <v>2012</v>
      </c>
      <c r="I964" s="86">
        <v>5.6</v>
      </c>
      <c r="J964" s="53">
        <v>5.6</v>
      </c>
      <c r="K964" s="102"/>
      <c r="L964" s="53"/>
    </row>
    <row r="965" spans="1:12" ht="15" customHeight="1" x14ac:dyDescent="0.2">
      <c r="A965" s="16">
        <f t="shared" si="14"/>
        <v>965</v>
      </c>
      <c r="B965" s="19" t="s">
        <v>1852</v>
      </c>
      <c r="D965" s="19" t="s">
        <v>1853</v>
      </c>
      <c r="E965" s="19" t="s">
        <v>62</v>
      </c>
      <c r="F965" s="19" t="s">
        <v>966</v>
      </c>
      <c r="G965" s="19" t="s">
        <v>53</v>
      </c>
      <c r="H965" s="20">
        <v>2012</v>
      </c>
      <c r="I965" s="86">
        <v>5</v>
      </c>
      <c r="J965" s="53">
        <v>5</v>
      </c>
      <c r="K965" s="102"/>
      <c r="L965" s="53"/>
    </row>
    <row r="966" spans="1:12" ht="15" customHeight="1" x14ac:dyDescent="0.2">
      <c r="A966" s="16">
        <f t="shared" si="14"/>
        <v>966</v>
      </c>
      <c r="B966" s="19" t="s">
        <v>1854</v>
      </c>
      <c r="D966" s="19" t="s">
        <v>1855</v>
      </c>
      <c r="E966" s="19" t="s">
        <v>1086</v>
      </c>
      <c r="F966" s="19" t="s">
        <v>966</v>
      </c>
      <c r="G966" s="19" t="s">
        <v>150</v>
      </c>
      <c r="H966" s="20">
        <v>2021</v>
      </c>
      <c r="I966" s="86">
        <v>125.9</v>
      </c>
      <c r="J966" s="53">
        <v>125.9</v>
      </c>
      <c r="K966" s="102"/>
      <c r="L966" s="53"/>
    </row>
    <row r="967" spans="1:12" ht="15" customHeight="1" x14ac:dyDescent="0.2">
      <c r="A967" s="16">
        <f t="shared" ref="A967:A1031" si="15">A966+1</f>
        <v>967</v>
      </c>
      <c r="B967" s="19" t="s">
        <v>1856</v>
      </c>
      <c r="D967" s="19" t="s">
        <v>1857</v>
      </c>
      <c r="E967" s="19" t="s">
        <v>1086</v>
      </c>
      <c r="F967" s="19" t="s">
        <v>966</v>
      </c>
      <c r="G967" s="19" t="s">
        <v>150</v>
      </c>
      <c r="H967" s="20">
        <v>2021</v>
      </c>
      <c r="I967" s="86">
        <v>128.9</v>
      </c>
      <c r="J967" s="53">
        <v>128.9</v>
      </c>
      <c r="K967" s="102"/>
      <c r="L967" s="53"/>
    </row>
    <row r="968" spans="1:12" ht="15" customHeight="1" x14ac:dyDescent="0.2">
      <c r="A968" s="16">
        <f t="shared" si="15"/>
        <v>968</v>
      </c>
      <c r="B968" s="19" t="s">
        <v>1858</v>
      </c>
      <c r="D968" s="19" t="s">
        <v>1859</v>
      </c>
      <c r="E968" s="19" t="s">
        <v>1670</v>
      </c>
      <c r="F968" s="19" t="s">
        <v>966</v>
      </c>
      <c r="G968" s="19" t="s">
        <v>150</v>
      </c>
      <c r="H968" s="20">
        <v>2021</v>
      </c>
      <c r="I968" s="86">
        <v>136.80000000000001</v>
      </c>
      <c r="J968" s="53">
        <v>136.80000000000001</v>
      </c>
      <c r="K968" s="102"/>
      <c r="L968" s="53"/>
    </row>
    <row r="969" spans="1:12" ht="15" customHeight="1" x14ac:dyDescent="0.2">
      <c r="A969" s="16">
        <f t="shared" si="15"/>
        <v>969</v>
      </c>
      <c r="B969" s="19" t="s">
        <v>1860</v>
      </c>
      <c r="D969" s="19" t="s">
        <v>1861</v>
      </c>
      <c r="E969" s="19" t="s">
        <v>1670</v>
      </c>
      <c r="F969" s="19" t="s">
        <v>966</v>
      </c>
      <c r="G969" s="19" t="s">
        <v>150</v>
      </c>
      <c r="H969" s="20">
        <v>2021</v>
      </c>
      <c r="I969" s="86">
        <v>131.1</v>
      </c>
      <c r="J969" s="53">
        <v>131.1</v>
      </c>
      <c r="K969" s="102"/>
      <c r="L969" s="53"/>
    </row>
    <row r="970" spans="1:12" ht="15" customHeight="1" x14ac:dyDescent="0.2">
      <c r="A970" s="16">
        <f t="shared" si="15"/>
        <v>970</v>
      </c>
      <c r="B970" s="19" t="s">
        <v>1862</v>
      </c>
      <c r="D970" s="19" t="s">
        <v>1863</v>
      </c>
      <c r="E970" s="19" t="s">
        <v>1020</v>
      </c>
      <c r="F970" s="19" t="s">
        <v>966</v>
      </c>
      <c r="G970" s="19" t="s">
        <v>40</v>
      </c>
      <c r="H970" s="20">
        <v>2021</v>
      </c>
      <c r="I970" s="86">
        <v>10</v>
      </c>
      <c r="J970" s="53">
        <v>10</v>
      </c>
      <c r="K970" s="102"/>
      <c r="L970" s="53"/>
    </row>
    <row r="971" spans="1:12" ht="15" customHeight="1" x14ac:dyDescent="0.2">
      <c r="A971" s="16">
        <f t="shared" si="15"/>
        <v>971</v>
      </c>
      <c r="B971" s="19" t="s">
        <v>2262</v>
      </c>
      <c r="D971" s="19" t="s">
        <v>2620</v>
      </c>
      <c r="E971" s="19" t="s">
        <v>636</v>
      </c>
      <c r="F971" s="19" t="s">
        <v>966</v>
      </c>
      <c r="G971" s="19" t="s">
        <v>46</v>
      </c>
      <c r="H971" s="20">
        <v>2023</v>
      </c>
      <c r="I971" s="86">
        <v>45.7</v>
      </c>
      <c r="J971" s="53">
        <v>45.7</v>
      </c>
      <c r="K971" s="102"/>
      <c r="L971" s="53"/>
    </row>
    <row r="972" spans="1:12" ht="15" customHeight="1" x14ac:dyDescent="0.2">
      <c r="A972" s="16">
        <f t="shared" si="15"/>
        <v>972</v>
      </c>
      <c r="B972" s="19" t="s">
        <v>1920</v>
      </c>
      <c r="D972" s="19" t="s">
        <v>1921</v>
      </c>
      <c r="E972" s="19" t="s">
        <v>1922</v>
      </c>
      <c r="F972" s="19" t="s">
        <v>966</v>
      </c>
      <c r="G972" s="19" t="s">
        <v>40</v>
      </c>
      <c r="H972" s="20">
        <v>2022</v>
      </c>
      <c r="I972" s="86">
        <v>129.19999999999999</v>
      </c>
      <c r="J972" s="53">
        <v>127</v>
      </c>
      <c r="K972" s="102"/>
      <c r="L972" s="53"/>
    </row>
    <row r="973" spans="1:12" ht="15" customHeight="1" x14ac:dyDescent="0.2">
      <c r="A973" s="16">
        <f t="shared" si="15"/>
        <v>973</v>
      </c>
      <c r="B973" s="19" t="s">
        <v>1864</v>
      </c>
      <c r="D973" s="19" t="s">
        <v>1865</v>
      </c>
      <c r="E973" s="19" t="s">
        <v>1866</v>
      </c>
      <c r="F973" s="19" t="s">
        <v>966</v>
      </c>
      <c r="G973" s="19" t="s">
        <v>46</v>
      </c>
      <c r="H973" s="20">
        <v>2021</v>
      </c>
      <c r="I973" s="86">
        <v>120</v>
      </c>
      <c r="J973" s="53">
        <v>120</v>
      </c>
      <c r="K973" s="102"/>
      <c r="L973" s="53"/>
    </row>
    <row r="974" spans="1:12" ht="15" customHeight="1" x14ac:dyDescent="0.2">
      <c r="A974" s="16">
        <f t="shared" si="15"/>
        <v>974</v>
      </c>
      <c r="B974" s="19" t="s">
        <v>1867</v>
      </c>
      <c r="D974" s="19" t="s">
        <v>1868</v>
      </c>
      <c r="E974" s="19" t="s">
        <v>132</v>
      </c>
      <c r="F974" s="19" t="s">
        <v>966</v>
      </c>
      <c r="G974" s="19" t="s">
        <v>40</v>
      </c>
      <c r="H974" s="20">
        <v>2016</v>
      </c>
      <c r="I974" s="86">
        <v>10</v>
      </c>
      <c r="J974" s="53">
        <v>10</v>
      </c>
      <c r="K974" s="102"/>
      <c r="L974" s="53"/>
    </row>
    <row r="975" spans="1:12" ht="15" customHeight="1" x14ac:dyDescent="0.2">
      <c r="A975" s="16">
        <f t="shared" si="15"/>
        <v>975</v>
      </c>
      <c r="B975" s="19" t="s">
        <v>1869</v>
      </c>
      <c r="D975" s="19" t="s">
        <v>1870</v>
      </c>
      <c r="E975" s="19" t="s">
        <v>1229</v>
      </c>
      <c r="F975" s="19" t="s">
        <v>966</v>
      </c>
      <c r="G975" s="19" t="s">
        <v>150</v>
      </c>
      <c r="H975" s="20">
        <v>2018</v>
      </c>
      <c r="I975" s="86">
        <v>182</v>
      </c>
      <c r="J975" s="53">
        <v>182</v>
      </c>
      <c r="K975" s="102"/>
      <c r="L975" s="53"/>
    </row>
    <row r="976" spans="1:12" ht="15" customHeight="1" x14ac:dyDescent="0.2">
      <c r="A976" s="16">
        <f t="shared" si="15"/>
        <v>976</v>
      </c>
      <c r="B976" s="19" t="s">
        <v>1871</v>
      </c>
      <c r="D976" s="19" t="s">
        <v>1872</v>
      </c>
      <c r="E976" s="19" t="s">
        <v>210</v>
      </c>
      <c r="F976" s="19" t="s">
        <v>966</v>
      </c>
      <c r="G976" s="19" t="s">
        <v>53</v>
      </c>
      <c r="H976" s="20">
        <v>2011</v>
      </c>
      <c r="I976" s="86">
        <v>26.7</v>
      </c>
      <c r="J976" s="53">
        <v>26.7</v>
      </c>
      <c r="K976" s="102"/>
      <c r="L976" s="53"/>
    </row>
    <row r="977" spans="1:12" ht="15" customHeight="1" x14ac:dyDescent="0.2">
      <c r="A977" s="16">
        <f t="shared" si="15"/>
        <v>977</v>
      </c>
      <c r="B977" s="19" t="s">
        <v>1873</v>
      </c>
      <c r="D977" s="19" t="s">
        <v>1874</v>
      </c>
      <c r="E977" s="19" t="s">
        <v>476</v>
      </c>
      <c r="F977" s="19" t="s">
        <v>966</v>
      </c>
      <c r="G977" s="19" t="s">
        <v>40</v>
      </c>
      <c r="H977" s="20">
        <v>2018</v>
      </c>
      <c r="I977" s="86">
        <v>5</v>
      </c>
      <c r="J977" s="53">
        <v>5</v>
      </c>
      <c r="K977" s="102"/>
      <c r="L977" s="53"/>
    </row>
    <row r="978" spans="1:12" ht="15" customHeight="1" x14ac:dyDescent="0.2">
      <c r="A978" s="16">
        <f t="shared" si="15"/>
        <v>978</v>
      </c>
      <c r="B978" s="19" t="s">
        <v>1875</v>
      </c>
      <c r="D978" s="19" t="s">
        <v>1876</v>
      </c>
      <c r="E978" s="19" t="s">
        <v>1877</v>
      </c>
      <c r="F978" s="19" t="s">
        <v>966</v>
      </c>
      <c r="G978" s="19" t="s">
        <v>150</v>
      </c>
      <c r="H978" s="20">
        <v>2019</v>
      </c>
      <c r="I978" s="86">
        <v>100</v>
      </c>
      <c r="J978" s="53">
        <v>100</v>
      </c>
      <c r="K978" s="102"/>
      <c r="L978" s="53"/>
    </row>
    <row r="979" spans="1:12" ht="15" customHeight="1" x14ac:dyDescent="0.2">
      <c r="A979" s="16">
        <f t="shared" si="15"/>
        <v>979</v>
      </c>
      <c r="B979" s="19" t="s">
        <v>2517</v>
      </c>
      <c r="D979" s="19" t="s">
        <v>2518</v>
      </c>
      <c r="E979" s="19" t="s">
        <v>1866</v>
      </c>
      <c r="F979" s="19" t="s">
        <v>966</v>
      </c>
      <c r="G979" s="19" t="s">
        <v>46</v>
      </c>
      <c r="H979" s="20">
        <v>2022</v>
      </c>
      <c r="I979" s="86">
        <v>101.6</v>
      </c>
      <c r="J979" s="53">
        <v>101.6</v>
      </c>
      <c r="K979" s="102"/>
      <c r="L979" s="53"/>
    </row>
    <row r="980" spans="1:12" ht="15" customHeight="1" x14ac:dyDescent="0.2">
      <c r="A980" s="16">
        <f t="shared" si="15"/>
        <v>980</v>
      </c>
      <c r="B980" s="19" t="s">
        <v>2519</v>
      </c>
      <c r="D980" s="19" t="s">
        <v>2520</v>
      </c>
      <c r="E980" s="19" t="s">
        <v>1866</v>
      </c>
      <c r="F980" s="19" t="s">
        <v>966</v>
      </c>
      <c r="G980" s="19" t="s">
        <v>46</v>
      </c>
      <c r="H980" s="20">
        <v>2022</v>
      </c>
      <c r="I980" s="86">
        <v>101.6</v>
      </c>
      <c r="J980" s="53">
        <v>101.6</v>
      </c>
      <c r="K980" s="102"/>
      <c r="L980" s="53"/>
    </row>
    <row r="981" spans="1:12" ht="15" customHeight="1" x14ac:dyDescent="0.2">
      <c r="A981" s="16">
        <f t="shared" si="15"/>
        <v>981</v>
      </c>
      <c r="B981" s="19" t="s">
        <v>1878</v>
      </c>
      <c r="D981" s="19" t="s">
        <v>1879</v>
      </c>
      <c r="E981" s="19" t="s">
        <v>476</v>
      </c>
      <c r="F981" s="19" t="s">
        <v>966</v>
      </c>
      <c r="G981" s="19" t="s">
        <v>40</v>
      </c>
      <c r="H981" s="20">
        <v>2017</v>
      </c>
      <c r="I981" s="86">
        <v>5</v>
      </c>
      <c r="J981" s="53">
        <v>5</v>
      </c>
      <c r="K981" s="102"/>
      <c r="L981" s="53"/>
    </row>
    <row r="982" spans="1:12" ht="15" customHeight="1" x14ac:dyDescent="0.2">
      <c r="A982" s="16">
        <f t="shared" si="15"/>
        <v>982</v>
      </c>
      <c r="B982" s="19" t="s">
        <v>1880</v>
      </c>
      <c r="D982" s="19" t="s">
        <v>1881</v>
      </c>
      <c r="E982" s="19" t="s">
        <v>476</v>
      </c>
      <c r="F982" s="19" t="s">
        <v>966</v>
      </c>
      <c r="G982" s="19" t="s">
        <v>40</v>
      </c>
      <c r="H982" s="20">
        <v>2017</v>
      </c>
      <c r="I982" s="86">
        <v>5</v>
      </c>
      <c r="J982" s="53">
        <v>5</v>
      </c>
      <c r="K982" s="102"/>
      <c r="L982" s="53"/>
    </row>
    <row r="983" spans="1:12" ht="15" customHeight="1" x14ac:dyDescent="0.2">
      <c r="A983" s="16">
        <f t="shared" si="15"/>
        <v>983</v>
      </c>
      <c r="B983" s="19" t="s">
        <v>1882</v>
      </c>
      <c r="D983" s="19" t="s">
        <v>1883</v>
      </c>
      <c r="E983" s="19" t="s">
        <v>937</v>
      </c>
      <c r="F983" s="19" t="s">
        <v>966</v>
      </c>
      <c r="G983" s="19" t="s">
        <v>40</v>
      </c>
      <c r="H983" s="20">
        <v>2017</v>
      </c>
      <c r="I983" s="86">
        <v>10</v>
      </c>
      <c r="J983" s="53">
        <v>10</v>
      </c>
      <c r="K983" s="102"/>
      <c r="L983" s="53"/>
    </row>
    <row r="984" spans="1:12" ht="15" customHeight="1" x14ac:dyDescent="0.2">
      <c r="A984" s="16">
        <f t="shared" si="15"/>
        <v>984</v>
      </c>
      <c r="B984" s="19" t="s">
        <v>1884</v>
      </c>
      <c r="D984" s="19" t="s">
        <v>1885</v>
      </c>
      <c r="E984" s="19" t="s">
        <v>132</v>
      </c>
      <c r="F984" s="19" t="s">
        <v>966</v>
      </c>
      <c r="G984" s="19" t="s">
        <v>40</v>
      </c>
      <c r="H984" s="20">
        <v>2017</v>
      </c>
      <c r="I984" s="86">
        <v>10</v>
      </c>
      <c r="J984" s="53">
        <v>10</v>
      </c>
      <c r="K984" s="102"/>
      <c r="L984" s="53"/>
    </row>
    <row r="985" spans="1:12" ht="15" customHeight="1" x14ac:dyDescent="0.2">
      <c r="A985" s="16">
        <f t="shared" si="15"/>
        <v>985</v>
      </c>
      <c r="B985" s="19" t="s">
        <v>1886</v>
      </c>
      <c r="D985" s="19" t="s">
        <v>1887</v>
      </c>
      <c r="E985" s="19" t="s">
        <v>132</v>
      </c>
      <c r="F985" s="19" t="s">
        <v>966</v>
      </c>
      <c r="G985" s="19" t="s">
        <v>40</v>
      </c>
      <c r="H985" s="20">
        <v>2018</v>
      </c>
      <c r="I985" s="86">
        <v>5</v>
      </c>
      <c r="J985" s="53">
        <v>5</v>
      </c>
      <c r="K985" s="102"/>
      <c r="L985" s="53"/>
    </row>
    <row r="986" spans="1:12" ht="15" customHeight="1" x14ac:dyDescent="0.2">
      <c r="A986" s="16">
        <f t="shared" si="15"/>
        <v>986</v>
      </c>
      <c r="B986" s="24" t="s">
        <v>1888</v>
      </c>
      <c r="C986" s="24"/>
      <c r="D986" s="24"/>
      <c r="E986" s="24"/>
      <c r="F986" s="24"/>
      <c r="G986" s="24"/>
      <c r="H986" s="25"/>
      <c r="I986" s="52">
        <f>SUM(I862:I985)</f>
        <v>9991.32</v>
      </c>
      <c r="J986" s="52">
        <f>SUM(J862:J985)</f>
        <v>9941.9000000000015</v>
      </c>
      <c r="K986" s="102"/>
      <c r="L986" s="52"/>
    </row>
    <row r="987" spans="1:12" ht="15" customHeight="1" x14ac:dyDescent="0.2">
      <c r="A987" s="16">
        <f t="shared" si="15"/>
        <v>987</v>
      </c>
      <c r="B987" s="19" t="s">
        <v>1889</v>
      </c>
      <c r="D987" s="19" t="s">
        <v>1890</v>
      </c>
      <c r="E987" s="19" t="s">
        <v>1516</v>
      </c>
      <c r="I987" s="53">
        <v>100</v>
      </c>
      <c r="J987" s="53">
        <v>79</v>
      </c>
      <c r="K987" s="102"/>
      <c r="L987" s="53"/>
    </row>
    <row r="988" spans="1:12" ht="15" customHeight="1" x14ac:dyDescent="0.2">
      <c r="A988" s="16">
        <f t="shared" si="15"/>
        <v>988</v>
      </c>
      <c r="B988" s="24"/>
      <c r="C988" s="24"/>
      <c r="D988" s="24"/>
      <c r="E988" s="24"/>
      <c r="F988" s="24"/>
      <c r="G988" s="24"/>
      <c r="H988" s="25"/>
      <c r="I988" s="86"/>
      <c r="J988" s="52"/>
      <c r="K988" s="102"/>
      <c r="L988" s="52"/>
    </row>
    <row r="989" spans="1:12" ht="15" customHeight="1" x14ac:dyDescent="0.2">
      <c r="A989" s="16">
        <f t="shared" si="15"/>
        <v>989</v>
      </c>
      <c r="B989" s="24" t="s">
        <v>1891</v>
      </c>
      <c r="C989" s="24"/>
      <c r="D989" s="24"/>
      <c r="E989" s="24"/>
      <c r="F989" s="24"/>
      <c r="G989" s="24"/>
      <c r="H989" s="25"/>
      <c r="I989" s="86"/>
      <c r="J989" s="52"/>
      <c r="K989" s="102"/>
      <c r="L989" s="52"/>
    </row>
    <row r="990" spans="1:12" ht="15" customHeight="1" x14ac:dyDescent="0.2">
      <c r="A990" s="16">
        <f t="shared" si="15"/>
        <v>990</v>
      </c>
      <c r="B990" s="19" t="s">
        <v>2791</v>
      </c>
      <c r="C990" s="19" t="s">
        <v>2924</v>
      </c>
      <c r="D990" s="19" t="s">
        <v>2792</v>
      </c>
      <c r="E990" s="19" t="s">
        <v>125</v>
      </c>
      <c r="F990" s="19" t="s">
        <v>966</v>
      </c>
      <c r="G990" s="19" t="s">
        <v>53</v>
      </c>
      <c r="H990" s="20">
        <v>2023</v>
      </c>
      <c r="I990" s="86">
        <v>132.27000000000001</v>
      </c>
      <c r="J990" s="53">
        <v>130</v>
      </c>
      <c r="K990" s="102"/>
      <c r="L990" s="53"/>
    </row>
    <row r="991" spans="1:12" ht="15" customHeight="1" x14ac:dyDescent="0.2">
      <c r="A991" s="16">
        <f t="shared" si="15"/>
        <v>991</v>
      </c>
      <c r="B991" s="19" t="s">
        <v>2793</v>
      </c>
      <c r="C991" s="19" t="s">
        <v>2924</v>
      </c>
      <c r="D991" s="19" t="s">
        <v>2794</v>
      </c>
      <c r="E991" s="19" t="s">
        <v>125</v>
      </c>
      <c r="F991" s="19" t="s">
        <v>966</v>
      </c>
      <c r="G991" s="19" t="s">
        <v>53</v>
      </c>
      <c r="H991" s="20">
        <v>2023</v>
      </c>
      <c r="I991" s="86">
        <v>70.83</v>
      </c>
      <c r="J991" s="53">
        <v>70</v>
      </c>
      <c r="K991" s="102"/>
      <c r="L991" s="53"/>
    </row>
    <row r="992" spans="1:12" ht="15" customHeight="1" x14ac:dyDescent="0.2">
      <c r="A992" s="16">
        <f t="shared" si="15"/>
        <v>992</v>
      </c>
      <c r="B992" s="19" t="s">
        <v>1892</v>
      </c>
      <c r="C992" s="19" t="s">
        <v>2925</v>
      </c>
      <c r="D992" s="19" t="s">
        <v>1893</v>
      </c>
      <c r="E992" s="19" t="s">
        <v>920</v>
      </c>
      <c r="F992" s="19" t="s">
        <v>966</v>
      </c>
      <c r="G992" s="19" t="s">
        <v>40</v>
      </c>
      <c r="H992" s="20">
        <v>2023</v>
      </c>
      <c r="I992" s="86">
        <v>69</v>
      </c>
      <c r="J992" s="53">
        <v>69</v>
      </c>
      <c r="K992" s="102"/>
      <c r="L992" s="53"/>
    </row>
    <row r="993" spans="1:12" ht="15" customHeight="1" x14ac:dyDescent="0.2">
      <c r="A993" s="16">
        <f t="shared" si="15"/>
        <v>993</v>
      </c>
      <c r="B993" s="19" t="s">
        <v>1894</v>
      </c>
      <c r="C993" s="19" t="s">
        <v>2926</v>
      </c>
      <c r="D993" s="19" t="s">
        <v>2512</v>
      </c>
      <c r="E993" s="19" t="s">
        <v>920</v>
      </c>
      <c r="F993" s="19" t="s">
        <v>966</v>
      </c>
      <c r="G993" s="19" t="s">
        <v>40</v>
      </c>
      <c r="H993" s="20">
        <v>2023</v>
      </c>
      <c r="I993" s="86">
        <v>141</v>
      </c>
      <c r="J993" s="53">
        <v>141</v>
      </c>
      <c r="K993" s="102"/>
      <c r="L993" s="53"/>
    </row>
    <row r="994" spans="1:12" ht="15" customHeight="1" x14ac:dyDescent="0.2">
      <c r="A994" s="16">
        <f t="shared" si="15"/>
        <v>994</v>
      </c>
      <c r="B994" s="19" t="s">
        <v>2103</v>
      </c>
      <c r="C994" s="19" t="s">
        <v>2104</v>
      </c>
      <c r="D994" s="19" t="s">
        <v>3003</v>
      </c>
      <c r="E994" s="19" t="s">
        <v>1543</v>
      </c>
      <c r="F994" s="19" t="s">
        <v>966</v>
      </c>
      <c r="G994" s="19" t="s">
        <v>40</v>
      </c>
      <c r="H994" s="20">
        <v>2023</v>
      </c>
      <c r="I994" s="86">
        <v>146.09</v>
      </c>
      <c r="J994" s="53">
        <v>145</v>
      </c>
      <c r="K994" s="102"/>
      <c r="L994" s="53"/>
    </row>
    <row r="995" spans="1:12" ht="15" customHeight="1" x14ac:dyDescent="0.2">
      <c r="A995" s="16">
        <f t="shared" si="15"/>
        <v>995</v>
      </c>
      <c r="B995" s="19" t="s">
        <v>1898</v>
      </c>
      <c r="C995" s="19" t="s">
        <v>2927</v>
      </c>
      <c r="D995" s="19" t="s">
        <v>1899</v>
      </c>
      <c r="E995" s="19" t="s">
        <v>94</v>
      </c>
      <c r="F995" s="19" t="s">
        <v>966</v>
      </c>
      <c r="G995" s="19" t="s">
        <v>95</v>
      </c>
      <c r="H995" s="20">
        <v>2023</v>
      </c>
      <c r="I995" s="86">
        <v>217.5</v>
      </c>
      <c r="J995" s="53">
        <v>217.5</v>
      </c>
      <c r="K995" s="102"/>
      <c r="L995" s="53"/>
    </row>
    <row r="996" spans="1:12" ht="15" customHeight="1" x14ac:dyDescent="0.2">
      <c r="A996" s="16">
        <f t="shared" si="15"/>
        <v>996</v>
      </c>
      <c r="B996" s="19" t="s">
        <v>1900</v>
      </c>
      <c r="C996" s="19" t="s">
        <v>2927</v>
      </c>
      <c r="D996" s="19" t="s">
        <v>1901</v>
      </c>
      <c r="E996" s="19" t="s">
        <v>94</v>
      </c>
      <c r="F996" s="19" t="s">
        <v>966</v>
      </c>
      <c r="G996" s="19" t="s">
        <v>95</v>
      </c>
      <c r="H996" s="20">
        <v>2023</v>
      </c>
      <c r="I996" s="86">
        <v>221.3</v>
      </c>
      <c r="J996" s="53">
        <v>221.3</v>
      </c>
      <c r="K996" s="102"/>
      <c r="L996" s="53"/>
    </row>
    <row r="997" spans="1:12" ht="15" customHeight="1" x14ac:dyDescent="0.2">
      <c r="A997" s="16">
        <f t="shared" si="15"/>
        <v>997</v>
      </c>
      <c r="B997" s="19" t="s">
        <v>2795</v>
      </c>
      <c r="C997" s="19" t="s">
        <v>2952</v>
      </c>
      <c r="D997" s="19" t="s">
        <v>2796</v>
      </c>
      <c r="E997" s="19" t="s">
        <v>1775</v>
      </c>
      <c r="F997" s="19" t="s">
        <v>966</v>
      </c>
      <c r="G997" s="19" t="s">
        <v>40</v>
      </c>
      <c r="H997" s="20">
        <v>2023</v>
      </c>
      <c r="I997" s="86">
        <v>101.3</v>
      </c>
      <c r="J997" s="53">
        <v>100.7</v>
      </c>
      <c r="K997" s="102"/>
      <c r="L997" s="53"/>
    </row>
    <row r="998" spans="1:12" ht="15" customHeight="1" x14ac:dyDescent="0.2">
      <c r="A998" s="16">
        <f t="shared" si="15"/>
        <v>998</v>
      </c>
      <c r="B998" s="19" t="s">
        <v>2433</v>
      </c>
      <c r="C998" s="19" t="s">
        <v>2928</v>
      </c>
      <c r="D998" s="19" t="s">
        <v>2434</v>
      </c>
      <c r="E998" s="19" t="s">
        <v>94</v>
      </c>
      <c r="F998" s="19" t="s">
        <v>966</v>
      </c>
      <c r="G998" s="19" t="s">
        <v>95</v>
      </c>
      <c r="H998" s="20">
        <v>2023</v>
      </c>
      <c r="I998" s="86">
        <v>179.5</v>
      </c>
      <c r="J998" s="53">
        <v>179.6</v>
      </c>
      <c r="K998" s="102"/>
      <c r="L998" s="53"/>
    </row>
    <row r="999" spans="1:12" ht="15" customHeight="1" x14ac:dyDescent="0.2">
      <c r="A999" s="16">
        <f t="shared" si="15"/>
        <v>999</v>
      </c>
      <c r="B999" s="19" t="s">
        <v>2435</v>
      </c>
      <c r="C999" s="19" t="s">
        <v>2928</v>
      </c>
      <c r="D999" s="19" t="s">
        <v>2436</v>
      </c>
      <c r="E999" s="19" t="s">
        <v>94</v>
      </c>
      <c r="F999" s="19" t="s">
        <v>966</v>
      </c>
      <c r="G999" s="19" t="s">
        <v>95</v>
      </c>
      <c r="H999" s="20">
        <v>2023</v>
      </c>
      <c r="I999" s="86">
        <v>171.8</v>
      </c>
      <c r="J999" s="53">
        <v>171.9</v>
      </c>
      <c r="K999" s="102"/>
      <c r="L999" s="53"/>
    </row>
    <row r="1000" spans="1:12" ht="15" customHeight="1" x14ac:dyDescent="0.2">
      <c r="A1000" s="16">
        <f t="shared" si="15"/>
        <v>1000</v>
      </c>
      <c r="B1000" s="19" t="s">
        <v>2163</v>
      </c>
      <c r="C1000" s="19" t="s">
        <v>2953</v>
      </c>
      <c r="D1000" s="19" t="s">
        <v>2797</v>
      </c>
      <c r="E1000" s="19" t="s">
        <v>1775</v>
      </c>
      <c r="F1000" s="19" t="s">
        <v>966</v>
      </c>
      <c r="G1000" s="19" t="s">
        <v>40</v>
      </c>
      <c r="H1000" s="20">
        <v>2023</v>
      </c>
      <c r="I1000" s="86">
        <v>101.1</v>
      </c>
      <c r="J1000" s="53">
        <v>100.5</v>
      </c>
      <c r="K1000" s="102"/>
      <c r="L1000" s="53"/>
    </row>
    <row r="1001" spans="1:12" ht="15" customHeight="1" x14ac:dyDescent="0.2">
      <c r="A1001" s="16">
        <f t="shared" si="15"/>
        <v>1001</v>
      </c>
      <c r="B1001" s="19" t="s">
        <v>2172</v>
      </c>
      <c r="C1001" s="19" t="s">
        <v>2929</v>
      </c>
      <c r="D1001" s="19" t="s">
        <v>2806</v>
      </c>
      <c r="E1001" s="19" t="s">
        <v>2173</v>
      </c>
      <c r="F1001" s="19" t="s">
        <v>966</v>
      </c>
      <c r="G1001" s="19" t="s">
        <v>40</v>
      </c>
      <c r="H1001" s="20">
        <v>2023</v>
      </c>
      <c r="I1001" s="86">
        <v>101.7</v>
      </c>
      <c r="J1001" s="53">
        <v>100</v>
      </c>
      <c r="K1001" s="102"/>
      <c r="L1001" s="53"/>
    </row>
    <row r="1002" spans="1:12" ht="15" customHeight="1" x14ac:dyDescent="0.2">
      <c r="A1002" s="16">
        <f t="shared" si="15"/>
        <v>1002</v>
      </c>
      <c r="B1002" s="19" t="s">
        <v>2567</v>
      </c>
      <c r="C1002" s="19" t="s">
        <v>2930</v>
      </c>
      <c r="D1002" s="19" t="s">
        <v>2798</v>
      </c>
      <c r="E1002" s="19" t="s">
        <v>1086</v>
      </c>
      <c r="F1002" s="19" t="s">
        <v>966</v>
      </c>
      <c r="G1002" s="19" t="s">
        <v>150</v>
      </c>
      <c r="H1002" s="20">
        <v>2023</v>
      </c>
      <c r="I1002" s="86">
        <v>7.41</v>
      </c>
      <c r="J1002" s="53">
        <v>7.4</v>
      </c>
      <c r="K1002" s="102"/>
      <c r="L1002" s="53"/>
    </row>
    <row r="1003" spans="1:12" ht="15" customHeight="1" x14ac:dyDescent="0.2">
      <c r="A1003" s="16">
        <f t="shared" si="15"/>
        <v>1003</v>
      </c>
      <c r="B1003" s="19" t="s">
        <v>2998</v>
      </c>
      <c r="C1003" s="19" t="s">
        <v>2187</v>
      </c>
      <c r="D1003" s="19" t="s">
        <v>2999</v>
      </c>
      <c r="E1003" s="19" t="s">
        <v>1048</v>
      </c>
      <c r="F1003" s="19" t="s">
        <v>966</v>
      </c>
      <c r="G1003" s="19" t="s">
        <v>150</v>
      </c>
      <c r="H1003" s="20">
        <v>2023</v>
      </c>
      <c r="I1003" s="86">
        <v>158.80000000000001</v>
      </c>
      <c r="J1003" s="53">
        <v>158</v>
      </c>
      <c r="K1003" s="102"/>
      <c r="L1003" s="53"/>
    </row>
    <row r="1004" spans="1:12" ht="15" customHeight="1" x14ac:dyDescent="0.2">
      <c r="A1004" s="16">
        <f t="shared" si="15"/>
        <v>1004</v>
      </c>
      <c r="B1004" s="19" t="s">
        <v>3000</v>
      </c>
      <c r="C1004" s="19" t="s">
        <v>2187</v>
      </c>
      <c r="D1004" s="19" t="s">
        <v>3001</v>
      </c>
      <c r="E1004" s="19" t="s">
        <v>1048</v>
      </c>
      <c r="F1004" s="19" t="s">
        <v>966</v>
      </c>
      <c r="G1004" s="19" t="s">
        <v>150</v>
      </c>
      <c r="H1004" s="20">
        <v>2023</v>
      </c>
      <c r="I1004" s="86">
        <v>162.4</v>
      </c>
      <c r="J1004" s="53">
        <v>162</v>
      </c>
      <c r="K1004" s="102"/>
      <c r="L1004" s="53"/>
    </row>
    <row r="1005" spans="1:12" ht="15" customHeight="1" x14ac:dyDescent="0.2">
      <c r="A1005" s="16">
        <f t="shared" si="15"/>
        <v>1005</v>
      </c>
      <c r="B1005" s="19" t="s">
        <v>2374</v>
      </c>
      <c r="C1005" s="19" t="s">
        <v>2931</v>
      </c>
      <c r="D1005" s="19" t="s">
        <v>2513</v>
      </c>
      <c r="E1005" s="19" t="s">
        <v>2421</v>
      </c>
      <c r="F1005" s="19" t="s">
        <v>966</v>
      </c>
      <c r="G1005" s="19" t="s">
        <v>53</v>
      </c>
      <c r="H1005" s="20">
        <v>2023</v>
      </c>
      <c r="I1005" s="86">
        <v>207.4</v>
      </c>
      <c r="J1005" s="53">
        <v>200</v>
      </c>
      <c r="K1005" s="102"/>
      <c r="L1005" s="53"/>
    </row>
    <row r="1006" spans="1:12" ht="15" customHeight="1" x14ac:dyDescent="0.2">
      <c r="A1006" s="16">
        <f t="shared" si="15"/>
        <v>1006</v>
      </c>
      <c r="B1006" s="19" t="s">
        <v>2807</v>
      </c>
      <c r="C1006" s="19" t="s">
        <v>2932</v>
      </c>
      <c r="D1006" s="19" t="s">
        <v>2808</v>
      </c>
      <c r="E1006" s="19" t="s">
        <v>2192</v>
      </c>
      <c r="F1006" s="19" t="s">
        <v>966</v>
      </c>
      <c r="G1006" s="19" t="s">
        <v>53</v>
      </c>
      <c r="H1006" s="20">
        <v>2023</v>
      </c>
      <c r="I1006" s="86">
        <v>60.2</v>
      </c>
      <c r="J1006" s="53">
        <v>60</v>
      </c>
      <c r="K1006" s="102"/>
      <c r="L1006" s="53"/>
    </row>
    <row r="1007" spans="1:12" ht="15" customHeight="1" x14ac:dyDescent="0.2">
      <c r="A1007" s="16">
        <f t="shared" si="15"/>
        <v>1007</v>
      </c>
      <c r="B1007" s="19" t="s">
        <v>2809</v>
      </c>
      <c r="C1007" s="19" t="s">
        <v>2932</v>
      </c>
      <c r="D1007" s="19" t="s">
        <v>2810</v>
      </c>
      <c r="E1007" s="19" t="s">
        <v>2192</v>
      </c>
      <c r="F1007" s="19" t="s">
        <v>966</v>
      </c>
      <c r="G1007" s="19" t="s">
        <v>53</v>
      </c>
      <c r="H1007" s="20">
        <v>2023</v>
      </c>
      <c r="I1007" s="86">
        <v>90.3</v>
      </c>
      <c r="J1007" s="53">
        <v>90</v>
      </c>
      <c r="K1007" s="102"/>
      <c r="L1007" s="53"/>
    </row>
    <row r="1008" spans="1:12" ht="15" customHeight="1" x14ac:dyDescent="0.2">
      <c r="A1008" s="16">
        <f t="shared" si="15"/>
        <v>1008</v>
      </c>
      <c r="B1008" s="19" t="s">
        <v>2811</v>
      </c>
      <c r="C1008" s="19" t="s">
        <v>2933</v>
      </c>
      <c r="D1008" s="19" t="s">
        <v>2812</v>
      </c>
      <c r="E1008" s="19" t="s">
        <v>1866</v>
      </c>
      <c r="F1008" s="19" t="s">
        <v>966</v>
      </c>
      <c r="G1008" s="19" t="s">
        <v>46</v>
      </c>
      <c r="H1008" s="20">
        <v>2023</v>
      </c>
      <c r="I1008" s="86">
        <v>171.6</v>
      </c>
      <c r="J1008" s="53">
        <v>167.2</v>
      </c>
      <c r="K1008" s="102"/>
      <c r="L1008" s="53"/>
    </row>
    <row r="1009" spans="1:12" ht="15" customHeight="1" x14ac:dyDescent="0.2">
      <c r="A1009" s="16">
        <f t="shared" si="15"/>
        <v>1009</v>
      </c>
      <c r="B1009" s="19" t="s">
        <v>2813</v>
      </c>
      <c r="C1009" s="19" t="s">
        <v>2933</v>
      </c>
      <c r="D1009" s="19" t="s">
        <v>2814</v>
      </c>
      <c r="E1009" s="19" t="s">
        <v>1866</v>
      </c>
      <c r="F1009" s="19" t="s">
        <v>966</v>
      </c>
      <c r="G1009" s="19" t="s">
        <v>46</v>
      </c>
      <c r="H1009" s="20">
        <v>2023</v>
      </c>
      <c r="I1009" s="86">
        <v>149.6</v>
      </c>
      <c r="J1009" s="53">
        <v>145.80000000000001</v>
      </c>
      <c r="K1009" s="102"/>
      <c r="L1009" s="53"/>
    </row>
    <row r="1010" spans="1:12" ht="15" customHeight="1" x14ac:dyDescent="0.2">
      <c r="A1010" s="16">
        <f t="shared" si="15"/>
        <v>1010</v>
      </c>
      <c r="B1010" s="19" t="s">
        <v>2690</v>
      </c>
      <c r="C1010" s="19" t="s">
        <v>2934</v>
      </c>
      <c r="D1010" s="19" t="s">
        <v>2688</v>
      </c>
      <c r="E1010" s="19" t="s">
        <v>1922</v>
      </c>
      <c r="F1010" s="19" t="s">
        <v>966</v>
      </c>
      <c r="G1010" s="19" t="s">
        <v>40</v>
      </c>
      <c r="H1010" s="20">
        <v>2023</v>
      </c>
      <c r="I1010" s="86">
        <v>189.4</v>
      </c>
      <c r="J1010" s="53">
        <v>186.5</v>
      </c>
      <c r="K1010" s="102"/>
      <c r="L1010" s="53"/>
    </row>
    <row r="1011" spans="1:12" ht="15" customHeight="1" x14ac:dyDescent="0.2">
      <c r="A1011" s="16">
        <f t="shared" si="15"/>
        <v>1011</v>
      </c>
      <c r="B1011" s="19" t="s">
        <v>2691</v>
      </c>
      <c r="C1011" s="19" t="s">
        <v>2934</v>
      </c>
      <c r="D1011" s="19" t="s">
        <v>2689</v>
      </c>
      <c r="E1011" s="19" t="s">
        <v>1922</v>
      </c>
      <c r="F1011" s="19" t="s">
        <v>966</v>
      </c>
      <c r="G1011" s="19" t="s">
        <v>40</v>
      </c>
      <c r="H1011" s="20">
        <v>2023</v>
      </c>
      <c r="I1011" s="86">
        <v>64.400000000000006</v>
      </c>
      <c r="J1011" s="53">
        <v>63.5</v>
      </c>
      <c r="K1011" s="102"/>
      <c r="L1011" s="53"/>
    </row>
    <row r="1012" spans="1:12" ht="15" customHeight="1" x14ac:dyDescent="0.2">
      <c r="A1012" s="16">
        <f t="shared" si="15"/>
        <v>1012</v>
      </c>
      <c r="B1012" s="19" t="s">
        <v>1906</v>
      </c>
      <c r="C1012" s="19" t="s">
        <v>2935</v>
      </c>
      <c r="D1012" s="19" t="s">
        <v>1907</v>
      </c>
      <c r="E1012" s="19" t="s">
        <v>177</v>
      </c>
      <c r="F1012" s="19" t="s">
        <v>966</v>
      </c>
      <c r="G1012" s="19" t="s">
        <v>53</v>
      </c>
      <c r="H1012" s="20">
        <v>2023</v>
      </c>
      <c r="I1012" s="86">
        <v>270</v>
      </c>
      <c r="J1012" s="53">
        <v>257</v>
      </c>
      <c r="K1012" s="102"/>
      <c r="L1012" s="53"/>
    </row>
    <row r="1013" spans="1:12" ht="15" customHeight="1" x14ac:dyDescent="0.2">
      <c r="A1013" s="16">
        <f t="shared" si="15"/>
        <v>1013</v>
      </c>
      <c r="B1013" s="19" t="s">
        <v>1908</v>
      </c>
      <c r="C1013" s="19" t="s">
        <v>2935</v>
      </c>
      <c r="D1013" s="19" t="s">
        <v>1909</v>
      </c>
      <c r="E1013" s="19" t="s">
        <v>177</v>
      </c>
      <c r="F1013" s="19" t="s">
        <v>966</v>
      </c>
      <c r="G1013" s="19" t="s">
        <v>53</v>
      </c>
      <c r="H1013" s="20">
        <v>2023</v>
      </c>
      <c r="I1013" s="86">
        <v>270</v>
      </c>
      <c r="J1013" s="53">
        <v>257</v>
      </c>
      <c r="K1013" s="102"/>
      <c r="L1013" s="53"/>
    </row>
    <row r="1014" spans="1:12" ht="15" customHeight="1" x14ac:dyDescent="0.2">
      <c r="A1014" s="16">
        <f t="shared" si="15"/>
        <v>1014</v>
      </c>
      <c r="B1014" s="19" t="s">
        <v>2616</v>
      </c>
      <c r="C1014" s="19" t="s">
        <v>2936</v>
      </c>
      <c r="D1014" s="19" t="s">
        <v>2617</v>
      </c>
      <c r="E1014" s="19" t="s">
        <v>2221</v>
      </c>
      <c r="F1014" s="19" t="s">
        <v>966</v>
      </c>
      <c r="G1014" s="19" t="s">
        <v>40</v>
      </c>
      <c r="H1014" s="20">
        <v>2023</v>
      </c>
      <c r="I1014" s="86">
        <v>161.41</v>
      </c>
      <c r="J1014" s="53">
        <v>158.9</v>
      </c>
      <c r="K1014" s="102"/>
      <c r="L1014" s="53"/>
    </row>
    <row r="1015" spans="1:12" ht="15" customHeight="1" x14ac:dyDescent="0.2">
      <c r="A1015" s="16">
        <f t="shared" si="15"/>
        <v>1015</v>
      </c>
      <c r="B1015" s="19" t="s">
        <v>2618</v>
      </c>
      <c r="C1015" s="19" t="s">
        <v>2936</v>
      </c>
      <c r="D1015" s="19" t="s">
        <v>2619</v>
      </c>
      <c r="E1015" s="19" t="s">
        <v>2221</v>
      </c>
      <c r="F1015" s="19" t="s">
        <v>966</v>
      </c>
      <c r="G1015" s="19" t="s">
        <v>40</v>
      </c>
      <c r="H1015" s="20">
        <v>2023</v>
      </c>
      <c r="I1015" s="86">
        <v>166.02</v>
      </c>
      <c r="J1015" s="53">
        <v>162.9</v>
      </c>
      <c r="K1015" s="102"/>
      <c r="L1015" s="53"/>
    </row>
    <row r="1016" spans="1:12" ht="15" customHeight="1" x14ac:dyDescent="0.2">
      <c r="A1016" s="16">
        <f t="shared" si="15"/>
        <v>1016</v>
      </c>
      <c r="B1016" s="19" t="s">
        <v>2514</v>
      </c>
      <c r="C1016" s="19" t="s">
        <v>2937</v>
      </c>
      <c r="D1016" s="19" t="s">
        <v>2515</v>
      </c>
      <c r="E1016" s="19" t="s">
        <v>1232</v>
      </c>
      <c r="F1016" s="19" t="s">
        <v>966</v>
      </c>
      <c r="G1016" s="19" t="s">
        <v>150</v>
      </c>
      <c r="H1016" s="20">
        <v>2023</v>
      </c>
      <c r="I1016" s="86">
        <v>162.43</v>
      </c>
      <c r="J1016" s="53">
        <v>159.80000000000001</v>
      </c>
      <c r="K1016" s="102"/>
      <c r="L1016" s="53"/>
    </row>
    <row r="1017" spans="1:12" ht="15" customHeight="1" x14ac:dyDescent="0.2">
      <c r="A1017" s="16">
        <f t="shared" si="15"/>
        <v>1017</v>
      </c>
      <c r="B1017" s="19" t="s">
        <v>2675</v>
      </c>
      <c r="C1017" s="19" t="s">
        <v>2938</v>
      </c>
      <c r="D1017" s="19" t="s">
        <v>2672</v>
      </c>
      <c r="E1017" s="19" t="s">
        <v>1775</v>
      </c>
      <c r="F1017" s="19" t="s">
        <v>966</v>
      </c>
      <c r="G1017" s="19" t="s">
        <v>40</v>
      </c>
      <c r="H1017" s="20">
        <v>2023</v>
      </c>
      <c r="I1017" s="86">
        <v>254</v>
      </c>
      <c r="J1017" s="53">
        <v>250</v>
      </c>
      <c r="K1017" s="102"/>
      <c r="L1017" s="53"/>
    </row>
    <row r="1018" spans="1:12" ht="15" customHeight="1" x14ac:dyDescent="0.2">
      <c r="A1018" s="16">
        <f t="shared" si="15"/>
        <v>1018</v>
      </c>
      <c r="B1018" s="19" t="s">
        <v>2676</v>
      </c>
      <c r="C1018" s="19" t="s">
        <v>2938</v>
      </c>
      <c r="D1018" s="19" t="s">
        <v>2673</v>
      </c>
      <c r="E1018" s="19" t="s">
        <v>1775</v>
      </c>
      <c r="F1018" s="19" t="s">
        <v>966</v>
      </c>
      <c r="G1018" s="19" t="s">
        <v>40</v>
      </c>
      <c r="H1018" s="20">
        <v>2023</v>
      </c>
      <c r="I1018" s="86">
        <v>167.9</v>
      </c>
      <c r="J1018" s="53">
        <v>165.3</v>
      </c>
      <c r="K1018" s="102"/>
      <c r="L1018" s="53"/>
    </row>
    <row r="1019" spans="1:12" ht="15" customHeight="1" x14ac:dyDescent="0.2">
      <c r="A1019" s="16">
        <f t="shared" si="15"/>
        <v>1019</v>
      </c>
      <c r="B1019" s="19" t="s">
        <v>2677</v>
      </c>
      <c r="C1019" s="19" t="s">
        <v>2939</v>
      </c>
      <c r="D1019" s="19" t="s">
        <v>2674</v>
      </c>
      <c r="E1019" s="19" t="s">
        <v>1775</v>
      </c>
      <c r="F1019" s="19" t="s">
        <v>966</v>
      </c>
      <c r="G1019" s="19" t="s">
        <v>40</v>
      </c>
      <c r="H1019" s="20">
        <v>2023</v>
      </c>
      <c r="I1019" s="86">
        <v>86.1</v>
      </c>
      <c r="J1019" s="53">
        <v>84.7</v>
      </c>
      <c r="K1019" s="102"/>
      <c r="L1019" s="53"/>
    </row>
    <row r="1020" spans="1:12" ht="15" customHeight="1" x14ac:dyDescent="0.2">
      <c r="A1020" s="16">
        <f t="shared" si="15"/>
        <v>1020</v>
      </c>
      <c r="B1020" s="19" t="s">
        <v>2228</v>
      </c>
      <c r="C1020" s="19" t="s">
        <v>2940</v>
      </c>
      <c r="D1020" s="19" t="s">
        <v>2516</v>
      </c>
      <c r="E1020" s="19" t="s">
        <v>94</v>
      </c>
      <c r="F1020" s="19" t="s">
        <v>966</v>
      </c>
      <c r="G1020" s="19" t="s">
        <v>95</v>
      </c>
      <c r="H1020" s="20">
        <v>2023</v>
      </c>
      <c r="I1020" s="86">
        <v>101.7</v>
      </c>
      <c r="J1020" s="53">
        <v>100</v>
      </c>
      <c r="K1020" s="102"/>
      <c r="L1020" s="53"/>
    </row>
    <row r="1021" spans="1:12" ht="15" customHeight="1" x14ac:dyDescent="0.2">
      <c r="A1021" s="16">
        <f t="shared" si="15"/>
        <v>1021</v>
      </c>
      <c r="B1021" s="19" t="s">
        <v>2738</v>
      </c>
      <c r="C1021" s="19" t="s">
        <v>2941</v>
      </c>
      <c r="D1021" s="19" t="s">
        <v>2740</v>
      </c>
      <c r="E1021" s="19" t="s">
        <v>1086</v>
      </c>
      <c r="F1021" s="19" t="s">
        <v>966</v>
      </c>
      <c r="G1021" s="19" t="s">
        <v>150</v>
      </c>
      <c r="H1021" s="20">
        <v>2023</v>
      </c>
      <c r="I1021" s="86">
        <v>101.9</v>
      </c>
      <c r="J1021" s="53">
        <v>101.9</v>
      </c>
      <c r="K1021" s="102"/>
      <c r="L1021" s="53"/>
    </row>
    <row r="1022" spans="1:12" ht="15" customHeight="1" x14ac:dyDescent="0.2">
      <c r="A1022" s="16">
        <f t="shared" si="15"/>
        <v>1022</v>
      </c>
      <c r="B1022" s="19" t="s">
        <v>2739</v>
      </c>
      <c r="C1022" s="19" t="s">
        <v>2941</v>
      </c>
      <c r="D1022" s="19" t="s">
        <v>2741</v>
      </c>
      <c r="E1022" s="19" t="s">
        <v>1086</v>
      </c>
      <c r="F1022" s="19" t="s">
        <v>966</v>
      </c>
      <c r="G1022" s="19" t="s">
        <v>150</v>
      </c>
      <c r="H1022" s="20">
        <v>2023</v>
      </c>
      <c r="I1022" s="86">
        <v>101.9</v>
      </c>
      <c r="J1022" s="53">
        <v>101.9</v>
      </c>
      <c r="K1022" s="102"/>
      <c r="L1022" s="53"/>
    </row>
    <row r="1023" spans="1:12" ht="15" customHeight="1" x14ac:dyDescent="0.2">
      <c r="A1023" s="16">
        <f t="shared" si="15"/>
        <v>1023</v>
      </c>
      <c r="B1023" s="19" t="s">
        <v>3002</v>
      </c>
      <c r="C1023" s="19" t="s">
        <v>2157</v>
      </c>
      <c r="D1023" s="19" t="s">
        <v>2981</v>
      </c>
      <c r="E1023" s="19" t="s">
        <v>94</v>
      </c>
      <c r="F1023" s="19" t="s">
        <v>966</v>
      </c>
      <c r="G1023" s="19" t="s">
        <v>95</v>
      </c>
      <c r="H1023" s="20">
        <v>2023</v>
      </c>
      <c r="I1023" s="86">
        <v>143.61000000000001</v>
      </c>
      <c r="J1023" s="53">
        <v>143.6</v>
      </c>
      <c r="K1023" s="102"/>
      <c r="L1023" s="53"/>
    </row>
    <row r="1024" spans="1:12" ht="15" customHeight="1" x14ac:dyDescent="0.2">
      <c r="A1024" s="16">
        <f t="shared" si="15"/>
        <v>1024</v>
      </c>
      <c r="B1024" s="19" t="s">
        <v>1910</v>
      </c>
      <c r="C1024" s="19" t="s">
        <v>2942</v>
      </c>
      <c r="D1024" s="19" t="s">
        <v>1911</v>
      </c>
      <c r="E1024" s="19" t="s">
        <v>394</v>
      </c>
      <c r="F1024" s="19" t="s">
        <v>966</v>
      </c>
      <c r="G1024" s="19" t="s">
        <v>40</v>
      </c>
      <c r="H1024" s="20">
        <v>2023</v>
      </c>
      <c r="I1024" s="86">
        <v>128.41999999999999</v>
      </c>
      <c r="J1024" s="53">
        <v>125</v>
      </c>
      <c r="K1024" s="102"/>
      <c r="L1024" s="53"/>
    </row>
    <row r="1025" spans="1:12" ht="15" customHeight="1" x14ac:dyDescent="0.2">
      <c r="A1025" s="16">
        <f t="shared" si="15"/>
        <v>1025</v>
      </c>
      <c r="B1025" s="19" t="s">
        <v>1912</v>
      </c>
      <c r="C1025" s="19" t="s">
        <v>2942</v>
      </c>
      <c r="D1025" s="19" t="s">
        <v>1913</v>
      </c>
      <c r="E1025" s="19" t="s">
        <v>394</v>
      </c>
      <c r="F1025" s="19" t="s">
        <v>966</v>
      </c>
      <c r="G1025" s="19" t="s">
        <v>40</v>
      </c>
      <c r="H1025" s="20">
        <v>2023</v>
      </c>
      <c r="I1025" s="86">
        <v>128.41999999999999</v>
      </c>
      <c r="J1025" s="53">
        <v>125</v>
      </c>
      <c r="K1025" s="102"/>
      <c r="L1025" s="53"/>
    </row>
    <row r="1026" spans="1:12" ht="15" customHeight="1" x14ac:dyDescent="0.2">
      <c r="A1026" s="16">
        <f t="shared" si="15"/>
        <v>1026</v>
      </c>
      <c r="B1026" s="19" t="s">
        <v>1914</v>
      </c>
      <c r="C1026" s="19" t="s">
        <v>2943</v>
      </c>
      <c r="D1026" s="19" t="s">
        <v>1915</v>
      </c>
      <c r="E1026" s="19" t="s">
        <v>394</v>
      </c>
      <c r="F1026" s="19" t="s">
        <v>966</v>
      </c>
      <c r="G1026" s="19" t="s">
        <v>40</v>
      </c>
      <c r="H1026" s="20">
        <v>2023</v>
      </c>
      <c r="I1026" s="86">
        <v>128.41999999999999</v>
      </c>
      <c r="J1026" s="53">
        <v>125</v>
      </c>
      <c r="K1026" s="102"/>
      <c r="L1026" s="53"/>
    </row>
    <row r="1027" spans="1:12" ht="15" customHeight="1" x14ac:dyDescent="0.2">
      <c r="A1027" s="16">
        <f t="shared" si="15"/>
        <v>1027</v>
      </c>
      <c r="B1027" s="19" t="s">
        <v>1916</v>
      </c>
      <c r="C1027" s="19" t="s">
        <v>2943</v>
      </c>
      <c r="D1027" s="19" t="s">
        <v>1917</v>
      </c>
      <c r="E1027" s="19" t="s">
        <v>394</v>
      </c>
      <c r="F1027" s="19" t="s">
        <v>966</v>
      </c>
      <c r="G1027" s="19" t="s">
        <v>40</v>
      </c>
      <c r="H1027" s="20">
        <v>2023</v>
      </c>
      <c r="I1027" s="86">
        <v>128.41999999999999</v>
      </c>
      <c r="J1027" s="53">
        <v>125</v>
      </c>
      <c r="K1027" s="102"/>
      <c r="L1027" s="53"/>
    </row>
    <row r="1028" spans="1:12" ht="15" customHeight="1" x14ac:dyDescent="0.2">
      <c r="A1028" s="16">
        <f t="shared" si="15"/>
        <v>1028</v>
      </c>
      <c r="B1028" s="19" t="s">
        <v>2735</v>
      </c>
      <c r="C1028" s="19" t="s">
        <v>2944</v>
      </c>
      <c r="D1028" s="19" t="s">
        <v>2733</v>
      </c>
      <c r="E1028" s="19" t="s">
        <v>1543</v>
      </c>
      <c r="F1028" s="19" t="s">
        <v>966</v>
      </c>
      <c r="G1028" s="19" t="s">
        <v>40</v>
      </c>
      <c r="H1028" s="20">
        <v>2023</v>
      </c>
      <c r="I1028" s="86">
        <v>165.75</v>
      </c>
      <c r="J1028" s="53">
        <v>165.8</v>
      </c>
      <c r="K1028" s="102"/>
      <c r="L1028" s="53"/>
    </row>
    <row r="1029" spans="1:12" ht="15" customHeight="1" x14ac:dyDescent="0.2">
      <c r="A1029" s="16">
        <f t="shared" si="15"/>
        <v>1029</v>
      </c>
      <c r="B1029" s="19" t="s">
        <v>2736</v>
      </c>
      <c r="C1029" s="19" t="s">
        <v>2944</v>
      </c>
      <c r="D1029" s="19" t="s">
        <v>2734</v>
      </c>
      <c r="E1029" s="19" t="s">
        <v>1543</v>
      </c>
      <c r="F1029" s="19" t="s">
        <v>966</v>
      </c>
      <c r="G1029" s="19" t="s">
        <v>40</v>
      </c>
      <c r="H1029" s="20">
        <v>2023</v>
      </c>
      <c r="I1029" s="86">
        <v>86.19</v>
      </c>
      <c r="J1029" s="53">
        <v>86.2</v>
      </c>
      <c r="K1029" s="102"/>
      <c r="L1029" s="53"/>
    </row>
    <row r="1030" spans="1:12" ht="15" customHeight="1" x14ac:dyDescent="0.2">
      <c r="A1030" s="16">
        <f t="shared" si="15"/>
        <v>1030</v>
      </c>
      <c r="B1030" s="24" t="s">
        <v>2437</v>
      </c>
      <c r="C1030" s="24"/>
      <c r="D1030" s="24"/>
      <c r="E1030" s="24"/>
      <c r="F1030" s="24"/>
      <c r="G1030" s="24"/>
      <c r="H1030" s="25"/>
      <c r="I1030" s="52">
        <f>SUM(I990:I1029)</f>
        <v>5667.4899999999989</v>
      </c>
      <c r="J1030" s="52">
        <f>SUM(J990:J1029)</f>
        <v>5581.9</v>
      </c>
      <c r="K1030" s="102"/>
      <c r="L1030" s="52"/>
    </row>
    <row r="1031" spans="1:12" ht="15" customHeight="1" x14ac:dyDescent="0.2">
      <c r="A1031" s="16">
        <f t="shared" si="15"/>
        <v>1031</v>
      </c>
      <c r="B1031" s="19" t="s">
        <v>1889</v>
      </c>
      <c r="D1031" s="19" t="s">
        <v>1923</v>
      </c>
      <c r="E1031" s="19" t="s">
        <v>1516</v>
      </c>
      <c r="I1031" s="53">
        <v>100</v>
      </c>
      <c r="J1031" s="53">
        <v>79</v>
      </c>
      <c r="K1031" s="102"/>
      <c r="L1031" s="53"/>
    </row>
    <row r="1032" spans="1:12" ht="15" customHeight="1" x14ac:dyDescent="0.2">
      <c r="A1032" s="16">
        <f t="shared" ref="A1032:A1095" si="16">A1031+1</f>
        <v>1032</v>
      </c>
      <c r="B1032" s="24"/>
      <c r="C1032" s="24"/>
      <c r="D1032" s="24"/>
      <c r="E1032" s="24"/>
      <c r="F1032" s="24"/>
      <c r="G1032" s="24"/>
      <c r="H1032" s="25"/>
      <c r="I1032" s="52"/>
      <c r="J1032" s="52"/>
      <c r="K1032" s="102"/>
      <c r="L1032" s="52"/>
    </row>
    <row r="1033" spans="1:12" ht="15" customHeight="1" x14ac:dyDescent="0.2">
      <c r="A1033" s="16">
        <f t="shared" si="16"/>
        <v>1033</v>
      </c>
      <c r="B1033" s="24" t="s">
        <v>1924</v>
      </c>
      <c r="C1033" s="24"/>
      <c r="D1033" s="24"/>
      <c r="E1033" s="24"/>
      <c r="F1033" s="24"/>
      <c r="G1033" s="24"/>
      <c r="H1033" s="25"/>
      <c r="I1033" s="52"/>
      <c r="J1033" s="52"/>
      <c r="K1033" s="102"/>
      <c r="L1033" s="52"/>
    </row>
    <row r="1034" spans="1:12" ht="15" customHeight="1" x14ac:dyDescent="0.2">
      <c r="A1034" s="16">
        <f t="shared" si="16"/>
        <v>1034</v>
      </c>
      <c r="B1034" s="19" t="s">
        <v>2008</v>
      </c>
      <c r="D1034" s="19" t="s">
        <v>2009</v>
      </c>
      <c r="E1034" s="19" t="s">
        <v>1189</v>
      </c>
      <c r="F1034" s="19" t="s">
        <v>1928</v>
      </c>
      <c r="G1034" s="19" t="s">
        <v>150</v>
      </c>
      <c r="H1034" s="20">
        <v>2022</v>
      </c>
      <c r="I1034" s="86">
        <v>77.599999999999994</v>
      </c>
      <c r="J1034" s="53">
        <v>77.599999999999994</v>
      </c>
      <c r="K1034" s="102"/>
      <c r="L1034" s="53"/>
    </row>
    <row r="1035" spans="1:12" ht="15" customHeight="1" x14ac:dyDescent="0.2">
      <c r="A1035" s="16">
        <f t="shared" si="16"/>
        <v>1035</v>
      </c>
      <c r="B1035" s="19" t="s">
        <v>1925</v>
      </c>
      <c r="D1035" s="19" t="s">
        <v>1926</v>
      </c>
      <c r="E1035" s="19" t="s">
        <v>1927</v>
      </c>
      <c r="F1035" s="19" t="s">
        <v>1928</v>
      </c>
      <c r="G1035" s="19" t="s">
        <v>53</v>
      </c>
      <c r="H1035" s="20">
        <v>2021</v>
      </c>
      <c r="I1035" s="86">
        <v>100.5</v>
      </c>
      <c r="J1035" s="53">
        <v>100.5</v>
      </c>
      <c r="K1035" s="102"/>
      <c r="L1035" s="53"/>
    </row>
    <row r="1036" spans="1:12" ht="15" customHeight="1" x14ac:dyDescent="0.2">
      <c r="A1036" s="16">
        <f t="shared" si="16"/>
        <v>1036</v>
      </c>
      <c r="B1036" s="19" t="s">
        <v>1929</v>
      </c>
      <c r="D1036" s="19" t="s">
        <v>1930</v>
      </c>
      <c r="E1036" s="19" t="s">
        <v>962</v>
      </c>
      <c r="F1036" s="19" t="s">
        <v>1928</v>
      </c>
      <c r="G1036" s="19" t="s">
        <v>150</v>
      </c>
      <c r="H1036" s="20">
        <v>2017</v>
      </c>
      <c r="I1036" s="86">
        <v>30</v>
      </c>
      <c r="J1036" s="53">
        <v>30</v>
      </c>
      <c r="K1036" s="102"/>
      <c r="L1036" s="53"/>
    </row>
    <row r="1037" spans="1:12" ht="15" customHeight="1" x14ac:dyDescent="0.2">
      <c r="A1037" s="16">
        <f t="shared" si="16"/>
        <v>1037</v>
      </c>
      <c r="B1037" s="19" t="s">
        <v>1931</v>
      </c>
      <c r="D1037" s="19" t="s">
        <v>2647</v>
      </c>
      <c r="E1037" s="19" t="s">
        <v>1866</v>
      </c>
      <c r="F1037" s="19" t="s">
        <v>1928</v>
      </c>
      <c r="G1037" s="19" t="s">
        <v>46</v>
      </c>
      <c r="H1037" s="20">
        <v>2022</v>
      </c>
      <c r="I1037" s="86">
        <v>9.9499999999999993</v>
      </c>
      <c r="J1037" s="53">
        <v>10</v>
      </c>
      <c r="K1037" s="102"/>
      <c r="L1037" s="53"/>
    </row>
    <row r="1038" spans="1:12" ht="15" customHeight="1" x14ac:dyDescent="0.2">
      <c r="A1038" s="16">
        <f t="shared" si="16"/>
        <v>1038</v>
      </c>
      <c r="B1038" s="19" t="s">
        <v>1932</v>
      </c>
      <c r="D1038" s="19" t="s">
        <v>2649</v>
      </c>
      <c r="E1038" s="19" t="s">
        <v>1866</v>
      </c>
      <c r="F1038" s="19" t="s">
        <v>1928</v>
      </c>
      <c r="G1038" s="19" t="s">
        <v>46</v>
      </c>
      <c r="H1038" s="20">
        <v>2022</v>
      </c>
      <c r="I1038" s="86">
        <v>9.9499999999999993</v>
      </c>
      <c r="J1038" s="53">
        <v>10</v>
      </c>
      <c r="K1038" s="102"/>
      <c r="L1038" s="53"/>
    </row>
    <row r="1039" spans="1:12" ht="15" customHeight="1" x14ac:dyDescent="0.2">
      <c r="A1039" s="16">
        <f t="shared" si="16"/>
        <v>1039</v>
      </c>
      <c r="B1039" s="19" t="s">
        <v>2521</v>
      </c>
      <c r="D1039" s="19" t="s">
        <v>2522</v>
      </c>
      <c r="E1039" s="19" t="s">
        <v>1866</v>
      </c>
      <c r="F1039" s="19" t="s">
        <v>1928</v>
      </c>
      <c r="G1039" s="19" t="s">
        <v>46</v>
      </c>
      <c r="H1039" s="20">
        <v>2020</v>
      </c>
      <c r="I1039" s="86">
        <v>9.9499999999999993</v>
      </c>
      <c r="J1039" s="53">
        <v>10</v>
      </c>
      <c r="K1039" s="102"/>
      <c r="L1039" s="53"/>
    </row>
    <row r="1040" spans="1:12" ht="15" customHeight="1" x14ac:dyDescent="0.2">
      <c r="A1040" s="16">
        <f t="shared" si="16"/>
        <v>1040</v>
      </c>
      <c r="B1040" s="19" t="s">
        <v>1933</v>
      </c>
      <c r="D1040" s="19" t="s">
        <v>2645</v>
      </c>
      <c r="E1040" s="19" t="s">
        <v>544</v>
      </c>
      <c r="F1040" s="19" t="s">
        <v>1928</v>
      </c>
      <c r="G1040" s="19" t="s">
        <v>95</v>
      </c>
      <c r="H1040" s="20">
        <v>2022</v>
      </c>
      <c r="I1040" s="86">
        <v>9.9499999999999993</v>
      </c>
      <c r="J1040" s="53">
        <v>10</v>
      </c>
      <c r="K1040" s="102"/>
      <c r="L1040" s="53"/>
    </row>
    <row r="1041" spans="1:12" ht="15" customHeight="1" x14ac:dyDescent="0.2">
      <c r="A1041" s="16">
        <f t="shared" si="16"/>
        <v>1041</v>
      </c>
      <c r="B1041" s="19" t="s">
        <v>1934</v>
      </c>
      <c r="D1041" s="19" t="s">
        <v>2646</v>
      </c>
      <c r="E1041" s="19" t="s">
        <v>544</v>
      </c>
      <c r="F1041" s="19" t="s">
        <v>1928</v>
      </c>
      <c r="G1041" s="19" t="s">
        <v>95</v>
      </c>
      <c r="H1041" s="20">
        <v>2022</v>
      </c>
      <c r="I1041" s="86">
        <v>9.9499999999999993</v>
      </c>
      <c r="J1041" s="53">
        <v>10</v>
      </c>
      <c r="K1041" s="102"/>
      <c r="L1041" s="53"/>
    </row>
    <row r="1042" spans="1:12" ht="15" customHeight="1" x14ac:dyDescent="0.2">
      <c r="A1042" s="16">
        <f t="shared" si="16"/>
        <v>1042</v>
      </c>
      <c r="B1042" s="19" t="s">
        <v>1935</v>
      </c>
      <c r="D1042" s="19" t="s">
        <v>2803</v>
      </c>
      <c r="E1042" s="19" t="s">
        <v>471</v>
      </c>
      <c r="F1042" s="19" t="s">
        <v>1928</v>
      </c>
      <c r="G1042" s="19" t="s">
        <v>53</v>
      </c>
      <c r="H1042" s="20">
        <v>2023</v>
      </c>
      <c r="I1042" s="86">
        <v>9.9499999999999993</v>
      </c>
      <c r="J1042" s="53">
        <v>10</v>
      </c>
      <c r="K1042" s="102"/>
      <c r="L1042" s="53"/>
    </row>
    <row r="1043" spans="1:12" ht="15" customHeight="1" x14ac:dyDescent="0.2">
      <c r="A1043" s="16">
        <f t="shared" si="16"/>
        <v>1043</v>
      </c>
      <c r="B1043" s="19" t="s">
        <v>1936</v>
      </c>
      <c r="D1043" s="19" t="s">
        <v>1937</v>
      </c>
      <c r="E1043" s="19" t="s">
        <v>1470</v>
      </c>
      <c r="F1043" s="19" t="s">
        <v>1928</v>
      </c>
      <c r="G1043" s="19" t="s">
        <v>53</v>
      </c>
      <c r="H1043" s="20">
        <v>2022</v>
      </c>
      <c r="I1043" s="86">
        <v>9.9499999999999993</v>
      </c>
      <c r="J1043" s="53">
        <v>9.9</v>
      </c>
      <c r="K1043" s="102"/>
      <c r="L1043" s="53"/>
    </row>
    <row r="1044" spans="1:12" ht="15" customHeight="1" x14ac:dyDescent="0.2">
      <c r="A1044" s="16">
        <f t="shared" si="16"/>
        <v>1044</v>
      </c>
      <c r="B1044" s="19" t="s">
        <v>1938</v>
      </c>
      <c r="D1044" s="19" t="s">
        <v>2648</v>
      </c>
      <c r="E1044" s="19" t="s">
        <v>544</v>
      </c>
      <c r="F1044" s="19" t="s">
        <v>1928</v>
      </c>
      <c r="G1044" s="19" t="s">
        <v>95</v>
      </c>
      <c r="H1044" s="20">
        <v>2022</v>
      </c>
      <c r="I1044" s="86">
        <v>9.9499999999999993</v>
      </c>
      <c r="J1044" s="53">
        <v>10</v>
      </c>
      <c r="K1044" s="102"/>
      <c r="L1044" s="53"/>
    </row>
    <row r="1045" spans="1:12" ht="15" customHeight="1" x14ac:dyDescent="0.2">
      <c r="A1045" s="16">
        <f t="shared" si="16"/>
        <v>1045</v>
      </c>
      <c r="B1045" s="19" t="s">
        <v>1939</v>
      </c>
      <c r="D1045" s="19" t="s">
        <v>3063</v>
      </c>
      <c r="E1045" s="19" t="s">
        <v>250</v>
      </c>
      <c r="F1045" s="19" t="s">
        <v>1928</v>
      </c>
      <c r="G1045" s="19" t="s">
        <v>150</v>
      </c>
      <c r="H1045" s="20">
        <v>2020</v>
      </c>
      <c r="I1045" s="86">
        <v>9.9499999999999993</v>
      </c>
      <c r="J1045" s="53">
        <v>9.9</v>
      </c>
      <c r="K1045" s="102"/>
      <c r="L1045" s="53"/>
    </row>
    <row r="1046" spans="1:12" ht="15" customHeight="1" x14ac:dyDescent="0.2">
      <c r="A1046" s="16">
        <f t="shared" si="16"/>
        <v>1046</v>
      </c>
      <c r="B1046" s="19" t="s">
        <v>1940</v>
      </c>
      <c r="D1046" s="19" t="s">
        <v>1941</v>
      </c>
      <c r="E1046" s="19" t="s">
        <v>856</v>
      </c>
      <c r="F1046" s="19" t="s">
        <v>1928</v>
      </c>
      <c r="G1046" s="19" t="s">
        <v>53</v>
      </c>
      <c r="H1046" s="20">
        <v>2022</v>
      </c>
      <c r="I1046" s="86">
        <v>9.9499999999999993</v>
      </c>
      <c r="J1046" s="53">
        <v>9.9</v>
      </c>
      <c r="K1046" s="102"/>
      <c r="L1046" s="53"/>
    </row>
    <row r="1047" spans="1:12" ht="15" customHeight="1" x14ac:dyDescent="0.2">
      <c r="A1047" s="16">
        <f t="shared" si="16"/>
        <v>1047</v>
      </c>
      <c r="B1047" s="19" t="s">
        <v>2010</v>
      </c>
      <c r="D1047" s="19" t="s">
        <v>2011</v>
      </c>
      <c r="E1047" s="19" t="s">
        <v>856</v>
      </c>
      <c r="F1047" s="19" t="s">
        <v>1928</v>
      </c>
      <c r="G1047" s="19" t="s">
        <v>53</v>
      </c>
      <c r="H1047" s="20">
        <v>2022</v>
      </c>
      <c r="I1047" s="86">
        <v>9.9499999999999993</v>
      </c>
      <c r="J1047" s="53">
        <v>9.9</v>
      </c>
      <c r="K1047" s="102"/>
      <c r="L1047" s="53"/>
    </row>
    <row r="1048" spans="1:12" ht="15" customHeight="1" x14ac:dyDescent="0.2">
      <c r="A1048" s="16">
        <f t="shared" si="16"/>
        <v>1048</v>
      </c>
      <c r="B1048" s="19" t="s">
        <v>1942</v>
      </c>
      <c r="D1048" s="19" t="s">
        <v>1943</v>
      </c>
      <c r="E1048" s="19" t="s">
        <v>62</v>
      </c>
      <c r="F1048" s="19" t="s">
        <v>1928</v>
      </c>
      <c r="G1048" s="19" t="s">
        <v>53</v>
      </c>
      <c r="H1048" s="20">
        <v>2021</v>
      </c>
      <c r="I1048" s="86">
        <v>9.9499999999999993</v>
      </c>
      <c r="J1048" s="53">
        <v>9.9</v>
      </c>
      <c r="K1048" s="102"/>
      <c r="L1048" s="53"/>
    </row>
    <row r="1049" spans="1:12" ht="15" customHeight="1" x14ac:dyDescent="0.2">
      <c r="A1049" s="16">
        <f t="shared" si="16"/>
        <v>1049</v>
      </c>
      <c r="B1049" s="19" t="s">
        <v>1944</v>
      </c>
      <c r="D1049" s="19" t="s">
        <v>2523</v>
      </c>
      <c r="E1049" s="19" t="s">
        <v>1866</v>
      </c>
      <c r="F1049" s="19" t="s">
        <v>1928</v>
      </c>
      <c r="G1049" s="19" t="s">
        <v>46</v>
      </c>
      <c r="H1049" s="20">
        <v>2022</v>
      </c>
      <c r="I1049" s="86">
        <v>9.9499999999999993</v>
      </c>
      <c r="J1049" s="53">
        <v>10</v>
      </c>
      <c r="K1049" s="102"/>
      <c r="L1049" s="53"/>
    </row>
    <row r="1050" spans="1:12" ht="15" customHeight="1" x14ac:dyDescent="0.2">
      <c r="A1050" s="16">
        <f t="shared" si="16"/>
        <v>1050</v>
      </c>
      <c r="B1050" s="19" t="s">
        <v>1945</v>
      </c>
      <c r="D1050" s="19" t="s">
        <v>1946</v>
      </c>
      <c r="E1050" s="19" t="s">
        <v>1470</v>
      </c>
      <c r="F1050" s="19" t="s">
        <v>1928</v>
      </c>
      <c r="G1050" s="19" t="s">
        <v>53</v>
      </c>
      <c r="H1050" s="20">
        <v>2022</v>
      </c>
      <c r="I1050" s="86">
        <v>9.9499999999999993</v>
      </c>
      <c r="J1050" s="53">
        <v>9.9</v>
      </c>
      <c r="K1050" s="102"/>
      <c r="L1050" s="53"/>
    </row>
    <row r="1051" spans="1:12" ht="15" customHeight="1" x14ac:dyDescent="0.2">
      <c r="A1051" s="16">
        <f t="shared" si="16"/>
        <v>1051</v>
      </c>
      <c r="B1051" s="19" t="s">
        <v>1947</v>
      </c>
      <c r="D1051" s="19" t="s">
        <v>1948</v>
      </c>
      <c r="E1051" s="19" t="s">
        <v>1470</v>
      </c>
      <c r="F1051" s="19" t="s">
        <v>1928</v>
      </c>
      <c r="G1051" s="19" t="s">
        <v>53</v>
      </c>
      <c r="H1051" s="20">
        <v>2022</v>
      </c>
      <c r="I1051" s="86">
        <v>9.9499999999999993</v>
      </c>
      <c r="J1051" s="53">
        <v>9.9</v>
      </c>
      <c r="K1051" s="102"/>
      <c r="L1051" s="53"/>
    </row>
    <row r="1052" spans="1:12" ht="15" customHeight="1" x14ac:dyDescent="0.2">
      <c r="A1052" s="16">
        <f t="shared" si="16"/>
        <v>1052</v>
      </c>
      <c r="B1052" s="19" t="s">
        <v>2290</v>
      </c>
      <c r="D1052" s="19" t="s">
        <v>2531</v>
      </c>
      <c r="E1052" s="19" t="s">
        <v>1866</v>
      </c>
      <c r="F1052" s="19" t="s">
        <v>1928</v>
      </c>
      <c r="G1052" s="19" t="s">
        <v>46</v>
      </c>
      <c r="H1052" s="20">
        <v>2022</v>
      </c>
      <c r="I1052" s="86">
        <v>50.6</v>
      </c>
      <c r="J1052" s="53">
        <v>50</v>
      </c>
      <c r="K1052" s="102"/>
      <c r="L1052" s="53"/>
    </row>
    <row r="1053" spans="1:12" ht="15" customHeight="1" x14ac:dyDescent="0.2">
      <c r="A1053" s="16">
        <f t="shared" si="16"/>
        <v>1053</v>
      </c>
      <c r="B1053" s="19" t="s">
        <v>1949</v>
      </c>
      <c r="D1053" s="19" t="s">
        <v>1950</v>
      </c>
      <c r="E1053" s="19" t="s">
        <v>1229</v>
      </c>
      <c r="F1053" s="19" t="s">
        <v>1928</v>
      </c>
      <c r="G1053" s="19" t="s">
        <v>150</v>
      </c>
      <c r="H1053" s="20">
        <v>2018</v>
      </c>
      <c r="I1053" s="86">
        <v>9.9</v>
      </c>
      <c r="J1053" s="53">
        <v>9.9</v>
      </c>
      <c r="K1053" s="102"/>
      <c r="L1053" s="53"/>
    </row>
    <row r="1054" spans="1:12" ht="15" customHeight="1" x14ac:dyDescent="0.2">
      <c r="A1054" s="16">
        <f t="shared" si="16"/>
        <v>1054</v>
      </c>
      <c r="B1054" s="19" t="s">
        <v>2532</v>
      </c>
      <c r="D1054" s="19" t="s">
        <v>2533</v>
      </c>
      <c r="E1054" s="19" t="s">
        <v>2421</v>
      </c>
      <c r="F1054" s="19" t="s">
        <v>1928</v>
      </c>
      <c r="G1054" s="19" t="s">
        <v>53</v>
      </c>
      <c r="H1054" s="20">
        <v>2022</v>
      </c>
      <c r="I1054" s="86">
        <v>9.9499999999999993</v>
      </c>
      <c r="J1054" s="53">
        <v>9.9</v>
      </c>
      <c r="K1054" s="102"/>
      <c r="L1054" s="53"/>
    </row>
    <row r="1055" spans="1:12" ht="15" customHeight="1" x14ac:dyDescent="0.2">
      <c r="A1055" s="16">
        <f t="shared" si="16"/>
        <v>1055</v>
      </c>
      <c r="B1055" s="19" t="s">
        <v>2524</v>
      </c>
      <c r="D1055" s="19" t="s">
        <v>2525</v>
      </c>
      <c r="E1055" s="19" t="s">
        <v>1877</v>
      </c>
      <c r="F1055" s="19" t="s">
        <v>1928</v>
      </c>
      <c r="G1055" s="19" t="s">
        <v>150</v>
      </c>
      <c r="H1055" s="20">
        <v>2022</v>
      </c>
      <c r="I1055" s="86">
        <v>9.9499999999999993</v>
      </c>
      <c r="J1055" s="53">
        <v>9.9</v>
      </c>
      <c r="K1055" s="102"/>
      <c r="L1055" s="53"/>
    </row>
    <row r="1056" spans="1:12" ht="15" customHeight="1" x14ac:dyDescent="0.2">
      <c r="A1056" s="16">
        <f t="shared" si="16"/>
        <v>1056</v>
      </c>
      <c r="B1056" s="19" t="s">
        <v>1951</v>
      </c>
      <c r="D1056" s="19" t="s">
        <v>1952</v>
      </c>
      <c r="E1056" s="19" t="s">
        <v>348</v>
      </c>
      <c r="F1056" s="19" t="s">
        <v>1928</v>
      </c>
      <c r="G1056" s="19" t="s">
        <v>40</v>
      </c>
      <c r="H1056" s="20">
        <v>2021</v>
      </c>
      <c r="I1056" s="86">
        <v>101.7</v>
      </c>
      <c r="J1056" s="53">
        <v>100</v>
      </c>
      <c r="K1056" s="102"/>
      <c r="L1056" s="53"/>
    </row>
    <row r="1057" spans="1:12" ht="15" customHeight="1" x14ac:dyDescent="0.2">
      <c r="A1057" s="16">
        <f t="shared" si="16"/>
        <v>1057</v>
      </c>
      <c r="B1057" s="19" t="s">
        <v>1953</v>
      </c>
      <c r="D1057" s="19" t="s">
        <v>1954</v>
      </c>
      <c r="E1057" s="19" t="s">
        <v>62</v>
      </c>
      <c r="F1057" s="19" t="s">
        <v>1928</v>
      </c>
      <c r="G1057" s="19" t="s">
        <v>53</v>
      </c>
      <c r="H1057" s="20">
        <v>2020</v>
      </c>
      <c r="I1057" s="86">
        <v>10</v>
      </c>
      <c r="J1057" s="53">
        <v>10</v>
      </c>
      <c r="K1057" s="102"/>
      <c r="L1057" s="53"/>
    </row>
    <row r="1058" spans="1:12" ht="15" customHeight="1" x14ac:dyDescent="0.2">
      <c r="A1058" s="16">
        <f t="shared" si="16"/>
        <v>1058</v>
      </c>
      <c r="B1058" s="19" t="s">
        <v>2418</v>
      </c>
      <c r="D1058" s="19" t="s">
        <v>2526</v>
      </c>
      <c r="E1058" s="19" t="s">
        <v>1877</v>
      </c>
      <c r="F1058" s="19" t="s">
        <v>1928</v>
      </c>
      <c r="G1058" s="19" t="s">
        <v>150</v>
      </c>
      <c r="H1058" s="20">
        <v>2022</v>
      </c>
      <c r="I1058" s="86">
        <v>9.9499999999999993</v>
      </c>
      <c r="J1058" s="53">
        <v>9.9</v>
      </c>
      <c r="K1058" s="102"/>
      <c r="L1058" s="53"/>
    </row>
    <row r="1059" spans="1:12" ht="15" customHeight="1" x14ac:dyDescent="0.2">
      <c r="A1059" s="16">
        <f t="shared" si="16"/>
        <v>1059</v>
      </c>
      <c r="B1059" s="19" t="s">
        <v>2012</v>
      </c>
      <c r="D1059" s="19" t="s">
        <v>2013</v>
      </c>
      <c r="E1059" s="19" t="s">
        <v>1730</v>
      </c>
      <c r="F1059" s="19" t="s">
        <v>1928</v>
      </c>
      <c r="G1059" s="19" t="s">
        <v>150</v>
      </c>
      <c r="H1059" s="20">
        <v>2022</v>
      </c>
      <c r="I1059" s="86">
        <v>101.5</v>
      </c>
      <c r="J1059" s="53">
        <v>100</v>
      </c>
      <c r="K1059" s="102"/>
      <c r="L1059" s="53"/>
    </row>
    <row r="1060" spans="1:12" ht="15" customHeight="1" x14ac:dyDescent="0.2">
      <c r="A1060" s="16">
        <f t="shared" si="16"/>
        <v>1060</v>
      </c>
      <c r="B1060" s="19" t="s">
        <v>2014</v>
      </c>
      <c r="D1060" s="19" t="s">
        <v>2015</v>
      </c>
      <c r="E1060" s="19" t="s">
        <v>1730</v>
      </c>
      <c r="F1060" s="19" t="s">
        <v>1928</v>
      </c>
      <c r="G1060" s="19" t="s">
        <v>150</v>
      </c>
      <c r="H1060" s="20">
        <v>2022</v>
      </c>
      <c r="I1060" s="86">
        <v>101.5</v>
      </c>
      <c r="J1060" s="53">
        <v>100</v>
      </c>
      <c r="K1060" s="102"/>
      <c r="L1060" s="53"/>
    </row>
    <row r="1061" spans="1:12" ht="15" customHeight="1" x14ac:dyDescent="0.2">
      <c r="A1061" s="16">
        <f t="shared" si="16"/>
        <v>1061</v>
      </c>
      <c r="B1061" s="19" t="s">
        <v>2016</v>
      </c>
      <c r="D1061" s="19" t="s">
        <v>2017</v>
      </c>
      <c r="E1061" s="19" t="s">
        <v>219</v>
      </c>
      <c r="F1061" s="19" t="s">
        <v>1928</v>
      </c>
      <c r="G1061" s="19" t="s">
        <v>40</v>
      </c>
      <c r="H1061" s="20">
        <v>2022</v>
      </c>
      <c r="I1061" s="86">
        <v>67.3</v>
      </c>
      <c r="J1061" s="53">
        <v>66.5</v>
      </c>
      <c r="K1061" s="102"/>
      <c r="L1061" s="53"/>
    </row>
    <row r="1062" spans="1:12" ht="15" customHeight="1" x14ac:dyDescent="0.2">
      <c r="A1062" s="16">
        <f t="shared" si="16"/>
        <v>1062</v>
      </c>
      <c r="B1062" s="19" t="s">
        <v>2018</v>
      </c>
      <c r="D1062" s="19" t="s">
        <v>2019</v>
      </c>
      <c r="E1062" s="19" t="s">
        <v>219</v>
      </c>
      <c r="F1062" s="19" t="s">
        <v>1928</v>
      </c>
      <c r="G1062" s="19" t="s">
        <v>40</v>
      </c>
      <c r="H1062" s="20">
        <v>2022</v>
      </c>
      <c r="I1062" s="86">
        <v>67.3</v>
      </c>
      <c r="J1062" s="53">
        <v>66.5</v>
      </c>
      <c r="K1062" s="102"/>
      <c r="L1062" s="53"/>
    </row>
    <row r="1063" spans="1:12" ht="15" customHeight="1" x14ac:dyDescent="0.2">
      <c r="A1063" s="16">
        <f t="shared" si="16"/>
        <v>1063</v>
      </c>
      <c r="B1063" s="19" t="s">
        <v>2020</v>
      </c>
      <c r="D1063" s="19" t="s">
        <v>2021</v>
      </c>
      <c r="E1063" s="19" t="s">
        <v>219</v>
      </c>
      <c r="F1063" s="19" t="s">
        <v>1928</v>
      </c>
      <c r="G1063" s="19" t="s">
        <v>40</v>
      </c>
      <c r="H1063" s="20">
        <v>2022</v>
      </c>
      <c r="I1063" s="86">
        <v>64.2</v>
      </c>
      <c r="J1063" s="53">
        <v>63.5</v>
      </c>
      <c r="K1063" s="102"/>
      <c r="L1063" s="53"/>
    </row>
    <row r="1064" spans="1:12" ht="15" customHeight="1" x14ac:dyDescent="0.2">
      <c r="A1064" s="16">
        <f t="shared" si="16"/>
        <v>1064</v>
      </c>
      <c r="B1064" s="19" t="s">
        <v>2022</v>
      </c>
      <c r="D1064" s="19" t="s">
        <v>2023</v>
      </c>
      <c r="E1064" s="19" t="s">
        <v>219</v>
      </c>
      <c r="F1064" s="19" t="s">
        <v>1928</v>
      </c>
      <c r="G1064" s="19" t="s">
        <v>40</v>
      </c>
      <c r="H1064" s="20">
        <v>2022</v>
      </c>
      <c r="I1064" s="86">
        <v>64.2</v>
      </c>
      <c r="J1064" s="53">
        <v>63.5</v>
      </c>
      <c r="K1064" s="102"/>
      <c r="L1064" s="53"/>
    </row>
    <row r="1065" spans="1:12" ht="15" customHeight="1" x14ac:dyDescent="0.2">
      <c r="A1065" s="16">
        <f t="shared" si="16"/>
        <v>1065</v>
      </c>
      <c r="B1065" s="19" t="s">
        <v>2293</v>
      </c>
      <c r="D1065" s="19" t="s">
        <v>2696</v>
      </c>
      <c r="E1065" s="19" t="s">
        <v>1048</v>
      </c>
      <c r="F1065" s="19" t="s">
        <v>1928</v>
      </c>
      <c r="G1065" s="19" t="s">
        <v>150</v>
      </c>
      <c r="H1065" s="20">
        <v>2022</v>
      </c>
      <c r="I1065" s="86">
        <v>51.5</v>
      </c>
      <c r="J1065" s="53">
        <v>50</v>
      </c>
      <c r="K1065" s="102"/>
      <c r="L1065" s="53"/>
    </row>
    <row r="1066" spans="1:12" ht="15" customHeight="1" x14ac:dyDescent="0.2">
      <c r="A1066" s="16">
        <f t="shared" si="16"/>
        <v>1066</v>
      </c>
      <c r="B1066" s="19" t="s">
        <v>1955</v>
      </c>
      <c r="D1066" s="19" t="s">
        <v>1956</v>
      </c>
      <c r="E1066" s="19" t="s">
        <v>992</v>
      </c>
      <c r="F1066" s="19" t="s">
        <v>1928</v>
      </c>
      <c r="G1066" s="19" t="s">
        <v>150</v>
      </c>
      <c r="H1066" s="20">
        <v>2021</v>
      </c>
      <c r="I1066" s="86">
        <v>40.299999999999997</v>
      </c>
      <c r="J1066" s="53">
        <v>40.299999999999997</v>
      </c>
      <c r="K1066" s="102"/>
      <c r="L1066" s="53"/>
    </row>
    <row r="1067" spans="1:12" ht="15" customHeight="1" x14ac:dyDescent="0.2">
      <c r="A1067" s="16">
        <f t="shared" si="16"/>
        <v>1067</v>
      </c>
      <c r="B1067" s="19" t="s">
        <v>2298</v>
      </c>
      <c r="D1067" s="19" t="s">
        <v>2478</v>
      </c>
      <c r="E1067" s="19" t="s">
        <v>1877</v>
      </c>
      <c r="F1067" s="19" t="s">
        <v>1928</v>
      </c>
      <c r="G1067" s="19" t="s">
        <v>150</v>
      </c>
      <c r="H1067" s="20">
        <v>2022</v>
      </c>
      <c r="I1067" s="86">
        <v>9.9499999999999993</v>
      </c>
      <c r="J1067" s="53">
        <v>9.9</v>
      </c>
      <c r="K1067" s="102"/>
      <c r="L1067" s="53"/>
    </row>
    <row r="1068" spans="1:12" ht="15" customHeight="1" x14ac:dyDescent="0.2">
      <c r="A1068" s="16">
        <f t="shared" si="16"/>
        <v>1068</v>
      </c>
      <c r="B1068" s="19" t="s">
        <v>1957</v>
      </c>
      <c r="D1068" s="19" t="s">
        <v>2804</v>
      </c>
      <c r="E1068" s="19" t="s">
        <v>1877</v>
      </c>
      <c r="F1068" s="19" t="s">
        <v>1928</v>
      </c>
      <c r="G1068" s="19" t="s">
        <v>150</v>
      </c>
      <c r="H1068" s="20">
        <v>2023</v>
      </c>
      <c r="I1068" s="86">
        <v>9.9</v>
      </c>
      <c r="J1068" s="53">
        <v>9.9</v>
      </c>
      <c r="K1068" s="102"/>
      <c r="L1068" s="53"/>
    </row>
    <row r="1069" spans="1:12" ht="15" customHeight="1" x14ac:dyDescent="0.2">
      <c r="A1069" s="16">
        <f t="shared" si="16"/>
        <v>1069</v>
      </c>
      <c r="B1069" s="19" t="s">
        <v>1958</v>
      </c>
      <c r="D1069" s="19" t="s">
        <v>1959</v>
      </c>
      <c r="E1069" s="19" t="s">
        <v>1877</v>
      </c>
      <c r="F1069" s="19" t="s">
        <v>1928</v>
      </c>
      <c r="G1069" s="19" t="s">
        <v>150</v>
      </c>
      <c r="H1069" s="20">
        <v>2021</v>
      </c>
      <c r="I1069" s="86">
        <v>9.9</v>
      </c>
      <c r="J1069" s="53">
        <v>9.9</v>
      </c>
      <c r="K1069" s="102"/>
      <c r="L1069" s="53"/>
    </row>
    <row r="1070" spans="1:12" ht="15" customHeight="1" x14ac:dyDescent="0.2">
      <c r="A1070" s="16">
        <f t="shared" si="16"/>
        <v>1070</v>
      </c>
      <c r="B1070" s="19" t="s">
        <v>2024</v>
      </c>
      <c r="D1070" s="19" t="s">
        <v>2025</v>
      </c>
      <c r="E1070" s="19" t="s">
        <v>1877</v>
      </c>
      <c r="F1070" s="19" t="s">
        <v>1928</v>
      </c>
      <c r="G1070" s="19" t="s">
        <v>150</v>
      </c>
      <c r="H1070" s="20">
        <v>2022</v>
      </c>
      <c r="I1070" s="86">
        <v>101.5</v>
      </c>
      <c r="J1070" s="53">
        <v>100</v>
      </c>
      <c r="K1070" s="102"/>
      <c r="L1070" s="53"/>
    </row>
    <row r="1071" spans="1:12" ht="15" customHeight="1" x14ac:dyDescent="0.2">
      <c r="A1071" s="16">
        <f t="shared" si="16"/>
        <v>1071</v>
      </c>
      <c r="B1071" s="19" t="s">
        <v>1960</v>
      </c>
      <c r="D1071" s="19" t="s">
        <v>1961</v>
      </c>
      <c r="E1071" s="19" t="s">
        <v>1866</v>
      </c>
      <c r="F1071" s="19" t="s">
        <v>1928</v>
      </c>
      <c r="G1071" s="19" t="s">
        <v>46</v>
      </c>
      <c r="H1071" s="20">
        <v>2021</v>
      </c>
      <c r="I1071" s="86">
        <v>102.4</v>
      </c>
      <c r="J1071" s="53">
        <v>100</v>
      </c>
      <c r="K1071" s="102"/>
      <c r="L1071" s="53"/>
    </row>
    <row r="1072" spans="1:12" ht="15" customHeight="1" x14ac:dyDescent="0.2">
      <c r="A1072" s="16">
        <f t="shared" si="16"/>
        <v>1072</v>
      </c>
      <c r="B1072" s="19" t="s">
        <v>1962</v>
      </c>
      <c r="D1072" s="19" t="s">
        <v>1963</v>
      </c>
      <c r="E1072" s="19" t="s">
        <v>1877</v>
      </c>
      <c r="F1072" s="19" t="s">
        <v>1928</v>
      </c>
      <c r="G1072" s="19" t="s">
        <v>150</v>
      </c>
      <c r="H1072" s="20">
        <v>2020</v>
      </c>
      <c r="I1072" s="86">
        <v>2</v>
      </c>
      <c r="J1072" s="53">
        <v>2</v>
      </c>
      <c r="K1072" s="102"/>
      <c r="L1072" s="53"/>
    </row>
    <row r="1073" spans="1:12" ht="15" customHeight="1" x14ac:dyDescent="0.2">
      <c r="A1073" s="16">
        <f t="shared" si="16"/>
        <v>1073</v>
      </c>
      <c r="B1073" s="19" t="s">
        <v>2610</v>
      </c>
      <c r="D1073" s="19" t="s">
        <v>2611</v>
      </c>
      <c r="E1073" s="19" t="s">
        <v>2074</v>
      </c>
      <c r="F1073" s="19" t="s">
        <v>1928</v>
      </c>
      <c r="G1073" s="19" t="s">
        <v>53</v>
      </c>
      <c r="H1073" s="20">
        <v>2023</v>
      </c>
      <c r="I1073" s="86">
        <v>9.9499999999999993</v>
      </c>
      <c r="J1073" s="53">
        <v>9.9</v>
      </c>
      <c r="K1073" s="102"/>
      <c r="L1073" s="53"/>
    </row>
    <row r="1074" spans="1:12" ht="15" customHeight="1" x14ac:dyDescent="0.2">
      <c r="A1074" s="16">
        <f t="shared" si="16"/>
        <v>1074</v>
      </c>
      <c r="B1074" s="19" t="s">
        <v>1964</v>
      </c>
      <c r="D1074" s="19" t="s">
        <v>1965</v>
      </c>
      <c r="E1074" s="19" t="s">
        <v>1071</v>
      </c>
      <c r="F1074" s="19" t="s">
        <v>1928</v>
      </c>
      <c r="G1074" s="19" t="s">
        <v>150</v>
      </c>
      <c r="H1074" s="20">
        <v>2018</v>
      </c>
      <c r="I1074" s="86">
        <v>9.9</v>
      </c>
      <c r="J1074" s="53">
        <v>9.9</v>
      </c>
      <c r="K1074" s="102"/>
      <c r="L1074" s="53"/>
    </row>
    <row r="1075" spans="1:12" ht="15" customHeight="1" x14ac:dyDescent="0.2">
      <c r="A1075" s="16">
        <f t="shared" si="16"/>
        <v>1075</v>
      </c>
      <c r="B1075" s="19" t="s">
        <v>1966</v>
      </c>
      <c r="D1075" s="19" t="s">
        <v>1967</v>
      </c>
      <c r="E1075" s="19" t="s">
        <v>1968</v>
      </c>
      <c r="F1075" s="19" t="s">
        <v>1928</v>
      </c>
      <c r="G1075" s="19" t="s">
        <v>53</v>
      </c>
      <c r="H1075" s="20">
        <v>2020</v>
      </c>
      <c r="I1075" s="86">
        <v>2.25</v>
      </c>
      <c r="J1075" s="53">
        <v>2.2999999999999998</v>
      </c>
      <c r="K1075" s="102"/>
      <c r="L1075" s="53"/>
    </row>
    <row r="1076" spans="1:12" ht="15" customHeight="1" x14ac:dyDescent="0.2">
      <c r="A1076" s="16">
        <f t="shared" si="16"/>
        <v>1076</v>
      </c>
      <c r="B1076" s="19" t="s">
        <v>1969</v>
      </c>
      <c r="D1076" s="19" t="s">
        <v>1970</v>
      </c>
      <c r="E1076" s="19" t="s">
        <v>210</v>
      </c>
      <c r="F1076" s="19" t="s">
        <v>1928</v>
      </c>
      <c r="G1076" s="19" t="s">
        <v>53</v>
      </c>
      <c r="H1076" s="20">
        <v>2017</v>
      </c>
      <c r="I1076" s="86">
        <v>1.5</v>
      </c>
      <c r="J1076" s="53">
        <v>1.5</v>
      </c>
      <c r="K1076" s="102"/>
      <c r="L1076" s="53"/>
    </row>
    <row r="1077" spans="1:12" ht="15" customHeight="1" x14ac:dyDescent="0.2">
      <c r="A1077" s="16">
        <f t="shared" si="16"/>
        <v>1077</v>
      </c>
      <c r="B1077" s="19" t="s">
        <v>1971</v>
      </c>
      <c r="D1077" s="19" t="s">
        <v>1972</v>
      </c>
      <c r="E1077" s="19" t="s">
        <v>279</v>
      </c>
      <c r="F1077" s="19" t="s">
        <v>1928</v>
      </c>
      <c r="G1077" s="19" t="s">
        <v>40</v>
      </c>
      <c r="H1077" s="20">
        <v>2021</v>
      </c>
      <c r="I1077" s="86">
        <v>51.7</v>
      </c>
      <c r="J1077" s="53">
        <v>51.7</v>
      </c>
      <c r="K1077" s="102"/>
      <c r="L1077" s="53"/>
    </row>
    <row r="1078" spans="1:12" ht="15" customHeight="1" x14ac:dyDescent="0.2">
      <c r="A1078" s="16">
        <f t="shared" si="16"/>
        <v>1078</v>
      </c>
      <c r="B1078" s="19" t="s">
        <v>2608</v>
      </c>
      <c r="D1078" s="19" t="s">
        <v>2607</v>
      </c>
      <c r="E1078" s="19" t="s">
        <v>517</v>
      </c>
      <c r="F1078" s="19" t="s">
        <v>1928</v>
      </c>
      <c r="G1078" s="19" t="s">
        <v>150</v>
      </c>
      <c r="H1078" s="20">
        <v>2022</v>
      </c>
      <c r="I1078" s="86">
        <v>9.9499999999999993</v>
      </c>
      <c r="J1078" s="53">
        <v>9.9</v>
      </c>
      <c r="K1078" s="102"/>
      <c r="L1078" s="53"/>
    </row>
    <row r="1079" spans="1:12" ht="15" customHeight="1" x14ac:dyDescent="0.2">
      <c r="A1079" s="16">
        <f t="shared" si="16"/>
        <v>1079</v>
      </c>
      <c r="B1079" s="19" t="s">
        <v>2453</v>
      </c>
      <c r="D1079" s="19" t="s">
        <v>2539</v>
      </c>
      <c r="E1079" s="19" t="s">
        <v>364</v>
      </c>
      <c r="F1079" s="19" t="s">
        <v>1928</v>
      </c>
      <c r="G1079" s="19" t="s">
        <v>53</v>
      </c>
      <c r="H1079" s="20">
        <v>2023</v>
      </c>
      <c r="I1079" s="86">
        <v>100.79</v>
      </c>
      <c r="J1079" s="53">
        <v>100</v>
      </c>
      <c r="K1079" s="102"/>
      <c r="L1079" s="53"/>
    </row>
    <row r="1080" spans="1:12" ht="15" customHeight="1" x14ac:dyDescent="0.2">
      <c r="A1080" s="16">
        <f t="shared" si="16"/>
        <v>1080</v>
      </c>
      <c r="B1080" s="19" t="s">
        <v>2452</v>
      </c>
      <c r="D1080" s="19" t="s">
        <v>2540</v>
      </c>
      <c r="E1080" s="19" t="s">
        <v>364</v>
      </c>
      <c r="F1080" s="19" t="s">
        <v>1928</v>
      </c>
      <c r="G1080" s="19" t="s">
        <v>53</v>
      </c>
      <c r="H1080" s="20">
        <v>2023</v>
      </c>
      <c r="I1080" s="86">
        <v>100.79</v>
      </c>
      <c r="J1080" s="53">
        <v>100</v>
      </c>
      <c r="K1080" s="102"/>
      <c r="L1080" s="53"/>
    </row>
    <row r="1081" spans="1:12" ht="15" customHeight="1" x14ac:dyDescent="0.2">
      <c r="A1081" s="16">
        <f t="shared" si="16"/>
        <v>1081</v>
      </c>
      <c r="B1081" s="19" t="s">
        <v>1973</v>
      </c>
      <c r="D1081" s="19" t="s">
        <v>1974</v>
      </c>
      <c r="E1081" s="19" t="s">
        <v>210</v>
      </c>
      <c r="F1081" s="19" t="s">
        <v>1928</v>
      </c>
      <c r="G1081" s="19" t="s">
        <v>53</v>
      </c>
      <c r="H1081" s="20">
        <v>2018</v>
      </c>
      <c r="I1081" s="86">
        <v>1.5</v>
      </c>
      <c r="J1081" s="53">
        <v>1.5</v>
      </c>
      <c r="K1081" s="102"/>
      <c r="L1081" s="53"/>
    </row>
    <row r="1082" spans="1:12" ht="15" customHeight="1" x14ac:dyDescent="0.2">
      <c r="A1082" s="16">
        <f t="shared" si="16"/>
        <v>1082</v>
      </c>
      <c r="B1082" s="19" t="s">
        <v>2541</v>
      </c>
      <c r="D1082" s="19" t="s">
        <v>2542</v>
      </c>
      <c r="E1082" s="19" t="s">
        <v>240</v>
      </c>
      <c r="F1082" s="19" t="s">
        <v>1928</v>
      </c>
      <c r="G1082" s="19" t="s">
        <v>40</v>
      </c>
      <c r="H1082" s="20">
        <v>2022</v>
      </c>
      <c r="I1082" s="86">
        <v>63.5</v>
      </c>
      <c r="J1082" s="53">
        <v>62.5</v>
      </c>
      <c r="K1082" s="102"/>
      <c r="L1082" s="53"/>
    </row>
    <row r="1083" spans="1:12" ht="15" customHeight="1" x14ac:dyDescent="0.2">
      <c r="A1083" s="16">
        <f t="shared" si="16"/>
        <v>1083</v>
      </c>
      <c r="B1083" s="19" t="s">
        <v>2543</v>
      </c>
      <c r="D1083" s="19" t="s">
        <v>2544</v>
      </c>
      <c r="E1083" s="19" t="s">
        <v>240</v>
      </c>
      <c r="F1083" s="19" t="s">
        <v>1928</v>
      </c>
      <c r="G1083" s="19" t="s">
        <v>40</v>
      </c>
      <c r="H1083" s="20">
        <v>2022</v>
      </c>
      <c r="I1083" s="86">
        <v>63.5</v>
      </c>
      <c r="J1083" s="53">
        <v>62.5</v>
      </c>
      <c r="K1083" s="102"/>
      <c r="L1083" s="53"/>
    </row>
    <row r="1084" spans="1:12" ht="15" customHeight="1" x14ac:dyDescent="0.2">
      <c r="A1084" s="16">
        <f t="shared" si="16"/>
        <v>1084</v>
      </c>
      <c r="B1084" s="19" t="s">
        <v>1975</v>
      </c>
      <c r="D1084" s="19" t="s">
        <v>1976</v>
      </c>
      <c r="E1084" s="19" t="s">
        <v>1296</v>
      </c>
      <c r="F1084" s="19" t="s">
        <v>1928</v>
      </c>
      <c r="G1084" s="19" t="s">
        <v>150</v>
      </c>
      <c r="H1084" s="20">
        <v>2013</v>
      </c>
      <c r="I1084" s="86">
        <v>36</v>
      </c>
      <c r="J1084" s="53">
        <v>33.700000000000003</v>
      </c>
      <c r="K1084" s="102"/>
      <c r="L1084" s="53"/>
    </row>
    <row r="1085" spans="1:12" ht="15" customHeight="1" x14ac:dyDescent="0.2">
      <c r="A1085" s="16">
        <f t="shared" si="16"/>
        <v>1085</v>
      </c>
      <c r="B1085" s="19" t="s">
        <v>2545</v>
      </c>
      <c r="D1085" s="19" t="s">
        <v>2546</v>
      </c>
      <c r="E1085" s="19" t="s">
        <v>1866</v>
      </c>
      <c r="F1085" s="19" t="s">
        <v>1928</v>
      </c>
      <c r="G1085" s="19" t="s">
        <v>46</v>
      </c>
      <c r="H1085" s="20">
        <v>2022</v>
      </c>
      <c r="I1085" s="86">
        <v>51.75</v>
      </c>
      <c r="J1085" s="53">
        <v>50</v>
      </c>
      <c r="K1085" s="102"/>
      <c r="L1085" s="53"/>
    </row>
    <row r="1086" spans="1:12" ht="15" customHeight="1" x14ac:dyDescent="0.2">
      <c r="A1086" s="16">
        <f t="shared" si="16"/>
        <v>1086</v>
      </c>
      <c r="B1086" s="19" t="s">
        <v>1977</v>
      </c>
      <c r="D1086" s="19" t="s">
        <v>1978</v>
      </c>
      <c r="E1086" s="19" t="s">
        <v>1979</v>
      </c>
      <c r="F1086" s="19" t="s">
        <v>1928</v>
      </c>
      <c r="G1086" s="19" t="s">
        <v>53</v>
      </c>
      <c r="H1086" s="20">
        <v>2021</v>
      </c>
      <c r="I1086" s="86">
        <v>100.5</v>
      </c>
      <c r="J1086" s="53">
        <v>100.5</v>
      </c>
      <c r="K1086" s="102"/>
      <c r="L1086" s="53"/>
    </row>
    <row r="1087" spans="1:12" ht="15" customHeight="1" x14ac:dyDescent="0.2">
      <c r="A1087" s="16">
        <f t="shared" si="16"/>
        <v>1087</v>
      </c>
      <c r="B1087" s="19" t="s">
        <v>1980</v>
      </c>
      <c r="D1087" s="19" t="s">
        <v>3064</v>
      </c>
      <c r="E1087" s="19" t="s">
        <v>156</v>
      </c>
      <c r="F1087" s="19" t="s">
        <v>1928</v>
      </c>
      <c r="G1087" s="19" t="s">
        <v>46</v>
      </c>
      <c r="H1087" s="20">
        <v>2020</v>
      </c>
      <c r="I1087" s="86">
        <v>9.9</v>
      </c>
      <c r="J1087" s="53">
        <v>9.9</v>
      </c>
      <c r="K1087" s="102"/>
      <c r="L1087" s="53"/>
    </row>
    <row r="1088" spans="1:12" ht="15" customHeight="1" x14ac:dyDescent="0.2">
      <c r="A1088" s="16">
        <f t="shared" si="16"/>
        <v>1088</v>
      </c>
      <c r="B1088" s="19" t="s">
        <v>1981</v>
      </c>
      <c r="D1088" s="19" t="s">
        <v>1982</v>
      </c>
      <c r="E1088" s="19" t="s">
        <v>1866</v>
      </c>
      <c r="F1088" s="19" t="s">
        <v>1928</v>
      </c>
      <c r="G1088" s="19" t="s">
        <v>46</v>
      </c>
      <c r="H1088" s="20">
        <v>2020</v>
      </c>
      <c r="I1088" s="86">
        <v>9.9</v>
      </c>
      <c r="J1088" s="53">
        <v>9.9</v>
      </c>
      <c r="K1088" s="102"/>
      <c r="L1088" s="53"/>
    </row>
    <row r="1089" spans="1:12" ht="15" customHeight="1" x14ac:dyDescent="0.2">
      <c r="A1089" s="16">
        <f t="shared" si="16"/>
        <v>1089</v>
      </c>
      <c r="B1089" s="19" t="s">
        <v>1983</v>
      </c>
      <c r="D1089" s="19" t="s">
        <v>1984</v>
      </c>
      <c r="E1089" s="19" t="s">
        <v>1048</v>
      </c>
      <c r="F1089" s="19" t="s">
        <v>1928</v>
      </c>
      <c r="G1089" s="19" t="s">
        <v>150</v>
      </c>
      <c r="H1089" s="20">
        <v>2018</v>
      </c>
      <c r="I1089" s="86">
        <v>9.9</v>
      </c>
      <c r="J1089" s="53">
        <v>9.9</v>
      </c>
      <c r="K1089" s="102"/>
      <c r="L1089" s="53"/>
    </row>
    <row r="1090" spans="1:12" ht="15" customHeight="1" x14ac:dyDescent="0.2">
      <c r="A1090" s="16">
        <f t="shared" si="16"/>
        <v>1090</v>
      </c>
      <c r="B1090" s="19" t="s">
        <v>1985</v>
      </c>
      <c r="D1090" s="19" t="s">
        <v>1986</v>
      </c>
      <c r="E1090" s="19" t="s">
        <v>1979</v>
      </c>
      <c r="F1090" s="19" t="s">
        <v>1928</v>
      </c>
      <c r="G1090" s="19" t="s">
        <v>53</v>
      </c>
      <c r="H1090" s="20">
        <v>2020</v>
      </c>
      <c r="I1090" s="86">
        <v>9.9</v>
      </c>
      <c r="J1090" s="53">
        <v>9.9</v>
      </c>
      <c r="K1090" s="102"/>
      <c r="L1090" s="53"/>
    </row>
    <row r="1091" spans="1:12" ht="15" customHeight="1" x14ac:dyDescent="0.2">
      <c r="A1091" s="16">
        <f t="shared" si="16"/>
        <v>1091</v>
      </c>
      <c r="B1091" s="19" t="s">
        <v>2527</v>
      </c>
      <c r="D1091" s="19" t="s">
        <v>2528</v>
      </c>
      <c r="E1091" s="19" t="s">
        <v>517</v>
      </c>
      <c r="F1091" s="19" t="s">
        <v>1928</v>
      </c>
      <c r="G1091" s="19" t="s">
        <v>150</v>
      </c>
      <c r="H1091" s="20">
        <v>2022</v>
      </c>
      <c r="I1091" s="86">
        <v>9.9499999999999993</v>
      </c>
      <c r="J1091" s="53">
        <v>9.9</v>
      </c>
      <c r="K1091" s="102"/>
      <c r="L1091" s="53"/>
    </row>
    <row r="1092" spans="1:12" ht="15" customHeight="1" x14ac:dyDescent="0.2">
      <c r="A1092" s="16">
        <f t="shared" si="16"/>
        <v>1092</v>
      </c>
      <c r="B1092" s="19" t="s">
        <v>2026</v>
      </c>
      <c r="D1092" s="19" t="s">
        <v>2027</v>
      </c>
      <c r="E1092" s="19" t="s">
        <v>79</v>
      </c>
      <c r="F1092" s="19" t="s">
        <v>1928</v>
      </c>
      <c r="G1092" s="19" t="s">
        <v>40</v>
      </c>
      <c r="H1092" s="20">
        <v>2022</v>
      </c>
      <c r="I1092" s="86">
        <v>51.75</v>
      </c>
      <c r="J1092" s="53">
        <v>50</v>
      </c>
      <c r="K1092" s="102"/>
      <c r="L1092" s="53"/>
    </row>
    <row r="1093" spans="1:12" ht="15" customHeight="1" x14ac:dyDescent="0.2">
      <c r="A1093" s="16">
        <f t="shared" si="16"/>
        <v>1093</v>
      </c>
      <c r="B1093" s="19" t="s">
        <v>2321</v>
      </c>
      <c r="D1093" s="19" t="s">
        <v>2477</v>
      </c>
      <c r="E1093" s="19" t="s">
        <v>1877</v>
      </c>
      <c r="F1093" s="19" t="s">
        <v>1928</v>
      </c>
      <c r="G1093" s="19" t="s">
        <v>150</v>
      </c>
      <c r="H1093" s="20">
        <v>2022</v>
      </c>
      <c r="I1093" s="86">
        <v>9.9499999999999993</v>
      </c>
      <c r="J1093" s="53">
        <v>9.9</v>
      </c>
      <c r="K1093" s="102"/>
      <c r="L1093" s="53"/>
    </row>
    <row r="1094" spans="1:12" ht="15" customHeight="1" x14ac:dyDescent="0.2">
      <c r="A1094" s="16">
        <f t="shared" si="16"/>
        <v>1094</v>
      </c>
      <c r="B1094" s="19" t="s">
        <v>2529</v>
      </c>
      <c r="D1094" s="19" t="s">
        <v>2530</v>
      </c>
      <c r="E1094" s="19" t="s">
        <v>1877</v>
      </c>
      <c r="F1094" s="19" t="s">
        <v>1928</v>
      </c>
      <c r="G1094" s="19" t="s">
        <v>150</v>
      </c>
      <c r="H1094" s="20">
        <v>2022</v>
      </c>
      <c r="I1094" s="86">
        <v>9.9499999999999993</v>
      </c>
      <c r="J1094" s="53">
        <v>9.9</v>
      </c>
      <c r="K1094" s="102"/>
      <c r="L1094" s="53"/>
    </row>
    <row r="1095" spans="1:12" ht="15" customHeight="1" x14ac:dyDescent="0.2">
      <c r="A1095" s="16">
        <f t="shared" si="16"/>
        <v>1095</v>
      </c>
      <c r="B1095" s="19" t="s">
        <v>2424</v>
      </c>
      <c r="D1095" s="19" t="s">
        <v>2644</v>
      </c>
      <c r="E1095" s="19" t="s">
        <v>1670</v>
      </c>
      <c r="F1095" s="19" t="s">
        <v>1928</v>
      </c>
      <c r="G1095" s="19" t="s">
        <v>150</v>
      </c>
      <c r="H1095" s="20">
        <v>2023</v>
      </c>
      <c r="I1095" s="86">
        <v>9.9499999999999993</v>
      </c>
      <c r="J1095" s="53">
        <v>9.9</v>
      </c>
      <c r="K1095" s="102"/>
      <c r="L1095" s="53"/>
    </row>
    <row r="1096" spans="1:12" ht="15" customHeight="1" x14ac:dyDescent="0.2">
      <c r="A1096" s="16">
        <f t="shared" ref="A1096:A1159" si="17">A1095+1</f>
        <v>1096</v>
      </c>
      <c r="B1096" s="19" t="s">
        <v>2605</v>
      </c>
      <c r="D1096" s="19" t="s">
        <v>2547</v>
      </c>
      <c r="E1096" s="19" t="s">
        <v>210</v>
      </c>
      <c r="F1096" s="19" t="s">
        <v>1928</v>
      </c>
      <c r="G1096" s="19" t="s">
        <v>53</v>
      </c>
      <c r="H1096" s="20">
        <v>2023</v>
      </c>
      <c r="I1096" s="86">
        <v>51.8</v>
      </c>
      <c r="J1096" s="53">
        <v>50</v>
      </c>
      <c r="K1096" s="102"/>
      <c r="L1096" s="53"/>
    </row>
    <row r="1097" spans="1:12" ht="15" customHeight="1" x14ac:dyDescent="0.2">
      <c r="A1097" s="16">
        <f t="shared" si="17"/>
        <v>1097</v>
      </c>
      <c r="B1097" s="19" t="s">
        <v>2548</v>
      </c>
      <c r="D1097" s="19" t="s">
        <v>2549</v>
      </c>
      <c r="E1097" s="19" t="s">
        <v>210</v>
      </c>
      <c r="F1097" s="19" t="s">
        <v>1928</v>
      </c>
      <c r="G1097" s="19" t="s">
        <v>53</v>
      </c>
      <c r="H1097" s="20">
        <v>2023</v>
      </c>
      <c r="I1097" s="86">
        <v>51.8</v>
      </c>
      <c r="J1097" s="53">
        <v>50</v>
      </c>
      <c r="K1097" s="102"/>
      <c r="L1097" s="53"/>
    </row>
    <row r="1098" spans="1:12" ht="15" customHeight="1" x14ac:dyDescent="0.2">
      <c r="A1098" s="16">
        <f t="shared" si="17"/>
        <v>1098</v>
      </c>
      <c r="B1098" s="19" t="s">
        <v>1987</v>
      </c>
      <c r="D1098" s="19" t="s">
        <v>1988</v>
      </c>
      <c r="E1098" s="19" t="s">
        <v>1048</v>
      </c>
      <c r="F1098" s="19" t="s">
        <v>1928</v>
      </c>
      <c r="G1098" s="19" t="s">
        <v>150</v>
      </c>
      <c r="H1098" s="20">
        <v>2021</v>
      </c>
      <c r="I1098" s="86">
        <v>9.9499999999999993</v>
      </c>
      <c r="J1098" s="53">
        <v>9.9</v>
      </c>
      <c r="K1098" s="102"/>
      <c r="L1098" s="53"/>
    </row>
    <row r="1099" spans="1:12" ht="15" customHeight="1" x14ac:dyDescent="0.2">
      <c r="A1099" s="16">
        <f t="shared" si="17"/>
        <v>1099</v>
      </c>
      <c r="B1099" s="19" t="s">
        <v>1989</v>
      </c>
      <c r="D1099" s="19" t="s">
        <v>1990</v>
      </c>
      <c r="E1099" s="19" t="s">
        <v>1071</v>
      </c>
      <c r="F1099" s="19" t="s">
        <v>1928</v>
      </c>
      <c r="G1099" s="19" t="s">
        <v>150</v>
      </c>
      <c r="H1099" s="20">
        <v>2021</v>
      </c>
      <c r="I1099" s="86">
        <v>9.9499999999999993</v>
      </c>
      <c r="J1099" s="53">
        <v>9.9</v>
      </c>
      <c r="K1099" s="102"/>
      <c r="L1099" s="53"/>
    </row>
    <row r="1100" spans="1:12" ht="15" customHeight="1" x14ac:dyDescent="0.2">
      <c r="A1100" s="16">
        <f t="shared" si="17"/>
        <v>1100</v>
      </c>
      <c r="B1100" s="19" t="s">
        <v>2626</v>
      </c>
      <c r="D1100" s="19" t="s">
        <v>1991</v>
      </c>
      <c r="E1100" s="19" t="s">
        <v>517</v>
      </c>
      <c r="F1100" s="19" t="s">
        <v>1928</v>
      </c>
      <c r="G1100" s="19" t="s">
        <v>150</v>
      </c>
      <c r="H1100" s="20">
        <v>2021</v>
      </c>
      <c r="I1100" s="86">
        <v>9.9</v>
      </c>
      <c r="J1100" s="53">
        <v>9.9</v>
      </c>
      <c r="K1100" s="102"/>
      <c r="L1100" s="53"/>
    </row>
    <row r="1101" spans="1:12" ht="15" customHeight="1" x14ac:dyDescent="0.2">
      <c r="A1101" s="16">
        <f t="shared" si="17"/>
        <v>1101</v>
      </c>
      <c r="B1101" s="19" t="s">
        <v>2325</v>
      </c>
      <c r="D1101" s="19" t="s">
        <v>2398</v>
      </c>
      <c r="E1101" s="19" t="s">
        <v>517</v>
      </c>
      <c r="F1101" s="19" t="s">
        <v>1928</v>
      </c>
      <c r="G1101" s="19" t="s">
        <v>150</v>
      </c>
      <c r="H1101" s="20">
        <v>2022</v>
      </c>
      <c r="I1101" s="86">
        <v>101.5</v>
      </c>
      <c r="J1101" s="53">
        <v>100</v>
      </c>
      <c r="K1101" s="102"/>
      <c r="L1101" s="53"/>
    </row>
    <row r="1102" spans="1:12" ht="15" customHeight="1" x14ac:dyDescent="0.2">
      <c r="A1102" s="16">
        <f t="shared" si="17"/>
        <v>1102</v>
      </c>
      <c r="B1102" s="19" t="s">
        <v>1992</v>
      </c>
      <c r="D1102" s="19" t="s">
        <v>1993</v>
      </c>
      <c r="E1102" s="19" t="s">
        <v>1994</v>
      </c>
      <c r="F1102" s="19" t="s">
        <v>1928</v>
      </c>
      <c r="G1102" s="19" t="s">
        <v>150</v>
      </c>
      <c r="H1102" s="20">
        <v>2017</v>
      </c>
      <c r="I1102" s="86">
        <v>2</v>
      </c>
      <c r="J1102" s="53">
        <v>2</v>
      </c>
      <c r="K1102" s="102"/>
      <c r="L1102" s="53"/>
    </row>
    <row r="1103" spans="1:12" ht="15" customHeight="1" x14ac:dyDescent="0.2">
      <c r="A1103" s="16">
        <f t="shared" si="17"/>
        <v>1103</v>
      </c>
      <c r="B1103" s="19" t="s">
        <v>1995</v>
      </c>
      <c r="D1103" s="19" t="s">
        <v>1996</v>
      </c>
      <c r="E1103" s="19" t="s">
        <v>1877</v>
      </c>
      <c r="F1103" s="19" t="s">
        <v>1928</v>
      </c>
      <c r="G1103" s="19" t="s">
        <v>150</v>
      </c>
      <c r="H1103" s="20">
        <v>2021</v>
      </c>
      <c r="I1103" s="86">
        <v>9.9499999999999993</v>
      </c>
      <c r="J1103" s="53">
        <v>9.9</v>
      </c>
      <c r="K1103" s="102"/>
      <c r="L1103" s="53"/>
    </row>
    <row r="1104" spans="1:12" ht="15" customHeight="1" x14ac:dyDescent="0.2">
      <c r="A1104" s="16">
        <f t="shared" si="17"/>
        <v>1104</v>
      </c>
      <c r="B1104" s="19" t="s">
        <v>1997</v>
      </c>
      <c r="D1104" s="19" t="s">
        <v>1998</v>
      </c>
      <c r="E1104" s="19" t="s">
        <v>1086</v>
      </c>
      <c r="F1104" s="19" t="s">
        <v>1928</v>
      </c>
      <c r="G1104" s="19" t="s">
        <v>150</v>
      </c>
      <c r="H1104" s="20">
        <v>2021</v>
      </c>
      <c r="I1104" s="86">
        <v>9.18</v>
      </c>
      <c r="J1104" s="53">
        <v>7.5</v>
      </c>
      <c r="K1104" s="102"/>
      <c r="L1104" s="53"/>
    </row>
    <row r="1105" spans="1:12" ht="15" customHeight="1" x14ac:dyDescent="0.2">
      <c r="A1105" s="16">
        <f t="shared" si="17"/>
        <v>1105</v>
      </c>
      <c r="B1105" s="19" t="s">
        <v>1999</v>
      </c>
      <c r="D1105" s="19" t="s">
        <v>2000</v>
      </c>
      <c r="E1105" s="19" t="s">
        <v>250</v>
      </c>
      <c r="F1105" s="19" t="s">
        <v>1928</v>
      </c>
      <c r="G1105" s="19" t="s">
        <v>150</v>
      </c>
      <c r="H1105" s="20">
        <v>2021</v>
      </c>
      <c r="I1105" s="86">
        <v>9.9499999999999993</v>
      </c>
      <c r="J1105" s="53">
        <v>9.9</v>
      </c>
      <c r="K1105" s="102"/>
      <c r="L1105" s="53"/>
    </row>
    <row r="1106" spans="1:12" ht="15" customHeight="1" x14ac:dyDescent="0.2">
      <c r="A1106" s="16">
        <f t="shared" si="17"/>
        <v>1106</v>
      </c>
      <c r="B1106" s="19" t="s">
        <v>2001</v>
      </c>
      <c r="D1106" s="19" t="s">
        <v>2805</v>
      </c>
      <c r="E1106" s="19" t="s">
        <v>1877</v>
      </c>
      <c r="F1106" s="19" t="s">
        <v>1928</v>
      </c>
      <c r="G1106" s="19" t="s">
        <v>150</v>
      </c>
      <c r="H1106" s="20">
        <v>2023</v>
      </c>
      <c r="I1106" s="86">
        <v>9.9</v>
      </c>
      <c r="J1106" s="53">
        <v>9.9</v>
      </c>
      <c r="K1106" s="102"/>
      <c r="L1106" s="53"/>
    </row>
    <row r="1107" spans="1:12" ht="15" customHeight="1" x14ac:dyDescent="0.2">
      <c r="A1107" s="16">
        <f t="shared" si="17"/>
        <v>1107</v>
      </c>
      <c r="B1107" s="19" t="s">
        <v>2002</v>
      </c>
      <c r="D1107" s="19" t="s">
        <v>2003</v>
      </c>
      <c r="E1107" s="19" t="s">
        <v>210</v>
      </c>
      <c r="F1107" s="19" t="s">
        <v>1928</v>
      </c>
      <c r="G1107" s="19" t="s">
        <v>53</v>
      </c>
      <c r="H1107" s="20">
        <v>2015</v>
      </c>
      <c r="I1107" s="86">
        <v>2</v>
      </c>
      <c r="J1107" s="53">
        <v>2</v>
      </c>
      <c r="K1107" s="102"/>
      <c r="L1107" s="53"/>
    </row>
    <row r="1108" spans="1:12" ht="15" customHeight="1" x14ac:dyDescent="0.2">
      <c r="A1108" s="16">
        <f t="shared" si="17"/>
        <v>1108</v>
      </c>
      <c r="B1108" s="24" t="s">
        <v>2004</v>
      </c>
      <c r="C1108" s="24"/>
      <c r="D1108" s="24"/>
      <c r="E1108" s="24"/>
      <c r="F1108" s="24"/>
      <c r="G1108" s="24"/>
      <c r="H1108" s="25"/>
      <c r="I1108" s="52">
        <f>SUM(I1034:I1107)</f>
        <v>2365.4599999999996</v>
      </c>
      <c r="J1108" s="52">
        <f>SUM(J1034:J1107)</f>
        <v>2335.0000000000014</v>
      </c>
      <c r="K1108" s="102"/>
      <c r="L1108" s="52"/>
    </row>
    <row r="1109" spans="1:12" ht="15" customHeight="1" x14ac:dyDescent="0.2">
      <c r="A1109" s="16">
        <f t="shared" si="17"/>
        <v>1109</v>
      </c>
      <c r="B1109" s="19" t="s">
        <v>2005</v>
      </c>
      <c r="D1109" s="19" t="s">
        <v>2006</v>
      </c>
      <c r="E1109" s="19" t="s">
        <v>1516</v>
      </c>
      <c r="I1109" s="53">
        <v>100</v>
      </c>
      <c r="J1109" s="53">
        <v>0</v>
      </c>
      <c r="K1109" s="102"/>
      <c r="L1109" s="53"/>
    </row>
    <row r="1110" spans="1:12" ht="15" customHeight="1" x14ac:dyDescent="0.2">
      <c r="A1110" s="16">
        <f t="shared" si="17"/>
        <v>1110</v>
      </c>
      <c r="B1110" s="24"/>
      <c r="C1110" s="24"/>
      <c r="D1110" s="24"/>
      <c r="E1110" s="24"/>
      <c r="F1110" s="24"/>
      <c r="G1110" s="24"/>
      <c r="H1110" s="25"/>
      <c r="I1110" s="52"/>
      <c r="J1110" s="52"/>
      <c r="K1110" s="102"/>
      <c r="L1110" s="52"/>
    </row>
    <row r="1111" spans="1:12" ht="15" customHeight="1" x14ac:dyDescent="0.2">
      <c r="A1111" s="16">
        <f t="shared" si="17"/>
        <v>1111</v>
      </c>
      <c r="B1111" s="24" t="s">
        <v>2007</v>
      </c>
      <c r="C1111" s="24"/>
      <c r="D1111" s="24"/>
      <c r="E1111" s="24"/>
      <c r="F1111" s="24"/>
      <c r="G1111" s="24"/>
      <c r="H1111" s="25"/>
      <c r="I1111" s="52"/>
      <c r="J1111" s="52"/>
      <c r="K1111" s="102"/>
      <c r="L1111" s="52"/>
    </row>
    <row r="1112" spans="1:12" ht="15" customHeight="1" x14ac:dyDescent="0.2">
      <c r="A1112" s="16">
        <f t="shared" si="17"/>
        <v>1112</v>
      </c>
      <c r="B1112" s="19" t="s">
        <v>2612</v>
      </c>
      <c r="C1112" s="19" t="s">
        <v>2945</v>
      </c>
      <c r="D1112" s="19" t="s">
        <v>2613</v>
      </c>
      <c r="E1112" s="19" t="s">
        <v>1043</v>
      </c>
      <c r="F1112" s="19" t="s">
        <v>1928</v>
      </c>
      <c r="G1112" s="19" t="s">
        <v>150</v>
      </c>
      <c r="H1112" s="20">
        <v>2023</v>
      </c>
      <c r="I1112" s="86">
        <v>35.200000000000003</v>
      </c>
      <c r="J1112" s="53">
        <v>35.200000000000003</v>
      </c>
      <c r="K1112" s="102"/>
      <c r="L1112" s="53"/>
    </row>
    <row r="1113" spans="1:12" ht="15" customHeight="1" x14ac:dyDescent="0.2">
      <c r="A1113" s="16">
        <f t="shared" si="17"/>
        <v>1113</v>
      </c>
      <c r="B1113" s="19" t="s">
        <v>2614</v>
      </c>
      <c r="C1113" s="19" t="s">
        <v>2945</v>
      </c>
      <c r="D1113" s="19" t="s">
        <v>2615</v>
      </c>
      <c r="E1113" s="19" t="s">
        <v>1043</v>
      </c>
      <c r="F1113" s="19" t="s">
        <v>1928</v>
      </c>
      <c r="G1113" s="19" t="s">
        <v>150</v>
      </c>
      <c r="H1113" s="20">
        <v>2023</v>
      </c>
      <c r="I1113" s="86">
        <v>36.299999999999997</v>
      </c>
      <c r="J1113" s="53">
        <v>36.299999999999997</v>
      </c>
      <c r="K1113" s="102"/>
      <c r="L1113" s="53"/>
    </row>
    <row r="1114" spans="1:12" ht="15" customHeight="1" x14ac:dyDescent="0.2">
      <c r="A1114" s="16">
        <f t="shared" si="17"/>
        <v>1114</v>
      </c>
      <c r="B1114" s="19" t="s">
        <v>2271</v>
      </c>
      <c r="C1114" s="19" t="s">
        <v>2946</v>
      </c>
      <c r="D1114" s="19" t="s">
        <v>2707</v>
      </c>
      <c r="E1114" s="19" t="s">
        <v>920</v>
      </c>
      <c r="F1114" s="19" t="s">
        <v>1928</v>
      </c>
      <c r="G1114" s="19" t="s">
        <v>40</v>
      </c>
      <c r="H1114" s="20">
        <v>2023</v>
      </c>
      <c r="I1114" s="86">
        <v>51.6</v>
      </c>
      <c r="J1114" s="53">
        <v>50</v>
      </c>
      <c r="K1114" s="102"/>
      <c r="L1114" s="53"/>
    </row>
    <row r="1115" spans="1:12" ht="15" customHeight="1" x14ac:dyDescent="0.2">
      <c r="A1115" s="16">
        <f t="shared" si="17"/>
        <v>1115</v>
      </c>
      <c r="B1115" s="19" t="s">
        <v>2750</v>
      </c>
      <c r="C1115" s="19" t="s">
        <v>2751</v>
      </c>
      <c r="D1115" s="19" t="s">
        <v>2982</v>
      </c>
      <c r="E1115" s="19" t="s">
        <v>1877</v>
      </c>
      <c r="F1115" s="19" t="s">
        <v>1928</v>
      </c>
      <c r="G1115" s="19" t="s">
        <v>150</v>
      </c>
      <c r="H1115" s="20">
        <v>2023</v>
      </c>
      <c r="I1115" s="86">
        <v>9.9499999999999993</v>
      </c>
      <c r="J1115" s="53">
        <v>9.9</v>
      </c>
      <c r="K1115" s="102"/>
      <c r="L1115" s="53"/>
    </row>
    <row r="1116" spans="1:12" ht="15" customHeight="1" x14ac:dyDescent="0.2">
      <c r="A1116" s="16">
        <f t="shared" si="17"/>
        <v>1116</v>
      </c>
      <c r="B1116" s="19" t="s">
        <v>2307</v>
      </c>
      <c r="C1116" s="19" t="s">
        <v>2947</v>
      </c>
      <c r="D1116" s="19" t="s">
        <v>2538</v>
      </c>
      <c r="E1116" s="19" t="s">
        <v>1174</v>
      </c>
      <c r="F1116" s="19" t="s">
        <v>1928</v>
      </c>
      <c r="G1116" s="19" t="s">
        <v>150</v>
      </c>
      <c r="H1116" s="20">
        <v>2023</v>
      </c>
      <c r="I1116" s="86">
        <v>51.1</v>
      </c>
      <c r="J1116" s="53">
        <v>50</v>
      </c>
      <c r="K1116" s="102"/>
      <c r="L1116" s="53"/>
    </row>
    <row r="1117" spans="1:12" ht="15" customHeight="1" x14ac:dyDescent="0.2">
      <c r="A1117" s="16">
        <f t="shared" si="17"/>
        <v>1117</v>
      </c>
      <c r="B1117" s="19" t="s">
        <v>2980</v>
      </c>
      <c r="C1117" s="19" t="s">
        <v>2967</v>
      </c>
      <c r="D1117" s="19" t="s">
        <v>2983</v>
      </c>
      <c r="E1117" s="19" t="s">
        <v>311</v>
      </c>
      <c r="F1117" s="19" t="s">
        <v>1928</v>
      </c>
      <c r="G1117" s="19" t="s">
        <v>150</v>
      </c>
      <c r="H1117" s="20">
        <v>2023</v>
      </c>
      <c r="I1117" s="86">
        <v>9.9499999999999993</v>
      </c>
      <c r="J1117" s="53">
        <v>9.9</v>
      </c>
      <c r="K1117" s="102"/>
      <c r="L1117" s="53"/>
    </row>
    <row r="1118" spans="1:12" ht="15" customHeight="1" x14ac:dyDescent="0.2">
      <c r="A1118" s="16">
        <f t="shared" si="17"/>
        <v>1118</v>
      </c>
      <c r="B1118" s="19" t="s">
        <v>2815</v>
      </c>
      <c r="C1118" s="19" t="s">
        <v>2948</v>
      </c>
      <c r="D1118" s="19" t="s">
        <v>2816</v>
      </c>
      <c r="E1118" s="19" t="s">
        <v>1071</v>
      </c>
      <c r="F1118" s="19" t="s">
        <v>1928</v>
      </c>
      <c r="G1118" s="19" t="s">
        <v>150</v>
      </c>
      <c r="H1118" s="20">
        <v>2023</v>
      </c>
      <c r="I1118" s="86">
        <v>15.1</v>
      </c>
      <c r="J1118" s="53">
        <v>15.1</v>
      </c>
      <c r="K1118" s="102"/>
      <c r="L1118" s="53"/>
    </row>
    <row r="1119" spans="1:12" ht="15" customHeight="1" x14ac:dyDescent="0.2">
      <c r="A1119" s="16">
        <f t="shared" si="17"/>
        <v>1119</v>
      </c>
      <c r="B1119" s="19" t="s">
        <v>2817</v>
      </c>
      <c r="C1119" s="19" t="s">
        <v>2948</v>
      </c>
      <c r="D1119" s="19" t="s">
        <v>2818</v>
      </c>
      <c r="E1119" s="19" t="s">
        <v>1071</v>
      </c>
      <c r="F1119" s="19" t="s">
        <v>1928</v>
      </c>
      <c r="G1119" s="19" t="s">
        <v>150</v>
      </c>
      <c r="H1119" s="20">
        <v>2023</v>
      </c>
      <c r="I1119" s="86">
        <v>15.1</v>
      </c>
      <c r="J1119" s="53">
        <v>15.1</v>
      </c>
      <c r="K1119" s="102"/>
      <c r="L1119" s="53"/>
    </row>
    <row r="1120" spans="1:12" ht="15" customHeight="1" x14ac:dyDescent="0.2">
      <c r="A1120" s="16">
        <f t="shared" si="17"/>
        <v>1120</v>
      </c>
      <c r="B1120" s="19" t="s">
        <v>2312</v>
      </c>
      <c r="C1120" s="19" t="s">
        <v>2949</v>
      </c>
      <c r="D1120" s="19" t="s">
        <v>2446</v>
      </c>
      <c r="E1120" s="19" t="s">
        <v>1229</v>
      </c>
      <c r="F1120" s="19" t="s">
        <v>1928</v>
      </c>
      <c r="G1120" s="19" t="s">
        <v>150</v>
      </c>
      <c r="H1120" s="20">
        <v>2023</v>
      </c>
      <c r="I1120" s="86">
        <v>51.1</v>
      </c>
      <c r="J1120" s="53">
        <v>50</v>
      </c>
      <c r="K1120" s="102"/>
      <c r="L1120" s="53"/>
    </row>
    <row r="1121" spans="1:12" ht="15" customHeight="1" x14ac:dyDescent="0.2">
      <c r="A1121" s="16">
        <f t="shared" si="17"/>
        <v>1121</v>
      </c>
      <c r="B1121" s="19" t="s">
        <v>2978</v>
      </c>
      <c r="C1121" s="19" t="s">
        <v>2315</v>
      </c>
      <c r="D1121" s="19" t="s">
        <v>2984</v>
      </c>
      <c r="E1121" s="19" t="s">
        <v>1979</v>
      </c>
      <c r="F1121" s="19" t="s">
        <v>1928</v>
      </c>
      <c r="G1121" s="19" t="s">
        <v>53</v>
      </c>
      <c r="H1121" s="20">
        <v>2023</v>
      </c>
      <c r="I1121" s="86">
        <v>51.5</v>
      </c>
      <c r="J1121" s="53">
        <v>50</v>
      </c>
      <c r="K1121" s="102"/>
      <c r="L1121" s="53"/>
    </row>
    <row r="1122" spans="1:12" ht="15" customHeight="1" x14ac:dyDescent="0.2">
      <c r="A1122" s="16">
        <f t="shared" si="17"/>
        <v>1122</v>
      </c>
      <c r="B1122" s="19" t="s">
        <v>2979</v>
      </c>
      <c r="C1122" s="19" t="s">
        <v>2316</v>
      </c>
      <c r="D1122" s="19" t="s">
        <v>2985</v>
      </c>
      <c r="E1122" s="19" t="s">
        <v>1979</v>
      </c>
      <c r="F1122" s="19" t="s">
        <v>1928</v>
      </c>
      <c r="G1122" s="19" t="s">
        <v>53</v>
      </c>
      <c r="H1122" s="20">
        <v>2023</v>
      </c>
      <c r="I1122" s="86">
        <v>51.5</v>
      </c>
      <c r="J1122" s="53">
        <v>50</v>
      </c>
      <c r="K1122" s="102"/>
      <c r="L1122" s="53"/>
    </row>
    <row r="1123" spans="1:12" ht="15" customHeight="1" x14ac:dyDescent="0.2">
      <c r="A1123" s="16">
        <f t="shared" si="17"/>
        <v>1123</v>
      </c>
      <c r="B1123" s="19" t="s">
        <v>2317</v>
      </c>
      <c r="C1123" s="19" t="s">
        <v>2950</v>
      </c>
      <c r="D1123" s="19" t="s">
        <v>2737</v>
      </c>
      <c r="E1123" s="19" t="s">
        <v>1775</v>
      </c>
      <c r="F1123" s="19" t="s">
        <v>1928</v>
      </c>
      <c r="G1123" s="19" t="s">
        <v>40</v>
      </c>
      <c r="H1123" s="20">
        <v>2023</v>
      </c>
      <c r="I1123" s="86">
        <v>51.6</v>
      </c>
      <c r="J1123" s="53">
        <v>50</v>
      </c>
      <c r="K1123" s="102"/>
      <c r="L1123" s="53"/>
    </row>
    <row r="1124" spans="1:12" ht="15" customHeight="1" x14ac:dyDescent="0.2">
      <c r="A1124" s="16">
        <f t="shared" si="17"/>
        <v>1124</v>
      </c>
      <c r="B1124" s="19" t="s">
        <v>2322</v>
      </c>
      <c r="C1124" s="19" t="s">
        <v>3031</v>
      </c>
      <c r="D1124" s="19" t="s">
        <v>2819</v>
      </c>
      <c r="E1124" s="19" t="s">
        <v>1229</v>
      </c>
      <c r="F1124" s="19" t="s">
        <v>1928</v>
      </c>
      <c r="G1124" s="19" t="s">
        <v>150</v>
      </c>
      <c r="H1124" s="20">
        <v>2023</v>
      </c>
      <c r="I1124" s="86">
        <v>22.7</v>
      </c>
      <c r="J1124" s="53">
        <v>22.7</v>
      </c>
      <c r="K1124" s="102"/>
      <c r="L1124" s="53"/>
    </row>
    <row r="1125" spans="1:12" ht="15" customHeight="1" x14ac:dyDescent="0.2">
      <c r="A1125" s="16">
        <f t="shared" si="17"/>
        <v>1125</v>
      </c>
      <c r="B1125" s="19" t="s">
        <v>3004</v>
      </c>
      <c r="C1125" s="19" t="s">
        <v>3032</v>
      </c>
      <c r="D1125" s="19" t="s">
        <v>2962</v>
      </c>
      <c r="E1125" s="19" t="s">
        <v>328</v>
      </c>
      <c r="F1125" s="19" t="s">
        <v>1928</v>
      </c>
      <c r="G1125" s="19" t="s">
        <v>40</v>
      </c>
      <c r="H1125" s="20">
        <v>2023</v>
      </c>
      <c r="I1125" s="86">
        <v>196.2</v>
      </c>
      <c r="J1125" s="53">
        <v>190</v>
      </c>
      <c r="K1125" s="102"/>
      <c r="L1125" s="53"/>
    </row>
    <row r="1126" spans="1:12" ht="15" customHeight="1" x14ac:dyDescent="0.2">
      <c r="A1126" s="16">
        <f t="shared" si="17"/>
        <v>1126</v>
      </c>
      <c r="B1126" s="19" t="s">
        <v>2328</v>
      </c>
      <c r="C1126" s="19" t="s">
        <v>2951</v>
      </c>
      <c r="D1126" s="19" t="s">
        <v>2550</v>
      </c>
      <c r="E1126" s="19" t="s">
        <v>1528</v>
      </c>
      <c r="F1126" s="19" t="s">
        <v>1928</v>
      </c>
      <c r="G1126" s="19" t="s">
        <v>150</v>
      </c>
      <c r="H1126" s="20">
        <v>2023</v>
      </c>
      <c r="I1126" s="86">
        <v>121.8</v>
      </c>
      <c r="J1126" s="53">
        <v>121.8</v>
      </c>
      <c r="K1126" s="102"/>
      <c r="L1126" s="53"/>
    </row>
    <row r="1127" spans="1:12" ht="15" customHeight="1" x14ac:dyDescent="0.2">
      <c r="A1127" s="16">
        <f t="shared" si="17"/>
        <v>1127</v>
      </c>
      <c r="B1127" s="19" t="s">
        <v>2329</v>
      </c>
      <c r="C1127" s="19" t="s">
        <v>2330</v>
      </c>
      <c r="D1127" s="19" t="s">
        <v>3005</v>
      </c>
      <c r="E1127" s="19" t="s">
        <v>407</v>
      </c>
      <c r="F1127" s="19" t="s">
        <v>1928</v>
      </c>
      <c r="G1127" s="19" t="s">
        <v>53</v>
      </c>
      <c r="H1127" s="20">
        <v>2023</v>
      </c>
      <c r="I1127" s="86">
        <v>150.4</v>
      </c>
      <c r="J1127" s="53">
        <v>150</v>
      </c>
      <c r="K1127" s="102"/>
      <c r="L1127" s="53"/>
    </row>
    <row r="1128" spans="1:12" ht="15" customHeight="1" x14ac:dyDescent="0.2">
      <c r="A1128" s="16">
        <f t="shared" si="17"/>
        <v>1128</v>
      </c>
      <c r="B1128" s="24" t="s">
        <v>2028</v>
      </c>
      <c r="C1128" s="24"/>
      <c r="D1128" s="24"/>
      <c r="E1128" s="24"/>
      <c r="F1128" s="24"/>
      <c r="G1128" s="24"/>
      <c r="H1128" s="25"/>
      <c r="I1128" s="52">
        <f>SUM(I1112:I1127)</f>
        <v>921.09999999999991</v>
      </c>
      <c r="J1128" s="52">
        <f>SUM(J1112:J1127)</f>
        <v>906</v>
      </c>
      <c r="K1128" s="102"/>
      <c r="L1128" s="52"/>
    </row>
    <row r="1129" spans="1:12" ht="15" customHeight="1" x14ac:dyDescent="0.2">
      <c r="A1129" s="16">
        <f t="shared" si="17"/>
        <v>1129</v>
      </c>
      <c r="B1129" s="19" t="s">
        <v>2005</v>
      </c>
      <c r="D1129" s="19" t="s">
        <v>2029</v>
      </c>
      <c r="E1129" s="19" t="s">
        <v>1516</v>
      </c>
      <c r="I1129" s="53">
        <v>100</v>
      </c>
      <c r="J1129" s="53">
        <v>0</v>
      </c>
      <c r="K1129" s="102"/>
      <c r="L1129" s="53"/>
    </row>
    <row r="1130" spans="1:12" ht="15" customHeight="1" x14ac:dyDescent="0.2">
      <c r="A1130" s="16">
        <f t="shared" si="17"/>
        <v>1130</v>
      </c>
      <c r="B1130" s="24"/>
      <c r="C1130" s="24"/>
      <c r="D1130" s="24"/>
      <c r="E1130" s="24"/>
      <c r="F1130" s="24"/>
      <c r="G1130" s="24"/>
      <c r="H1130" s="25"/>
      <c r="I1130" s="52"/>
      <c r="J1130" s="52"/>
      <c r="K1130" s="102"/>
      <c r="L1130" s="52"/>
    </row>
    <row r="1131" spans="1:12" ht="15" customHeight="1" x14ac:dyDescent="0.2">
      <c r="A1131" s="16">
        <f t="shared" si="17"/>
        <v>1131</v>
      </c>
      <c r="B1131" s="19" t="s">
        <v>2030</v>
      </c>
      <c r="D1131" s="19" t="s">
        <v>2031</v>
      </c>
      <c r="I1131" s="53">
        <v>0</v>
      </c>
      <c r="J1131" s="53">
        <v>0</v>
      </c>
      <c r="K1131" s="102"/>
      <c r="L1131" s="53"/>
    </row>
    <row r="1132" spans="1:12" ht="15" customHeight="1" x14ac:dyDescent="0.2">
      <c r="A1132" s="16">
        <f t="shared" si="17"/>
        <v>1132</v>
      </c>
      <c r="B1132" s="24"/>
      <c r="C1132" s="24"/>
      <c r="D1132" s="24"/>
      <c r="E1132" s="24"/>
      <c r="F1132" s="24"/>
      <c r="G1132" s="24"/>
      <c r="H1132" s="25"/>
      <c r="I1132" s="52"/>
      <c r="J1132" s="52"/>
      <c r="K1132" s="102"/>
      <c r="L1132" s="52"/>
    </row>
    <row r="1133" spans="1:12" ht="15" customHeight="1" x14ac:dyDescent="0.2">
      <c r="A1133" s="16">
        <f t="shared" si="17"/>
        <v>1133</v>
      </c>
      <c r="B1133" s="19" t="s">
        <v>2</v>
      </c>
      <c r="D1133" s="19" t="s">
        <v>2032</v>
      </c>
      <c r="I1133" s="53">
        <v>0</v>
      </c>
      <c r="J1133" s="53">
        <v>0</v>
      </c>
      <c r="K1133" s="102"/>
      <c r="L1133" s="53"/>
    </row>
    <row r="1134" spans="1:12" ht="15" customHeight="1" x14ac:dyDescent="0.2">
      <c r="A1134" s="16">
        <f t="shared" si="17"/>
        <v>1134</v>
      </c>
      <c r="B1134" s="24"/>
      <c r="C1134" s="24"/>
      <c r="D1134" s="24"/>
      <c r="E1134" s="24"/>
      <c r="F1134" s="24"/>
      <c r="G1134" s="24"/>
      <c r="H1134" s="25"/>
      <c r="I1134" s="52"/>
      <c r="J1134" s="52"/>
      <c r="K1134" s="102"/>
      <c r="L1134" s="52"/>
    </row>
    <row r="1135" spans="1:12" ht="15" customHeight="1" x14ac:dyDescent="0.2">
      <c r="A1135" s="16">
        <f t="shared" si="17"/>
        <v>1135</v>
      </c>
      <c r="B1135" s="24" t="s">
        <v>2033</v>
      </c>
      <c r="C1135" s="24"/>
      <c r="D1135" s="24"/>
      <c r="E1135" s="24"/>
      <c r="F1135" s="24"/>
      <c r="G1135" s="24"/>
      <c r="H1135" s="25"/>
      <c r="I1135" s="52"/>
      <c r="J1135" s="52"/>
      <c r="K1135" s="102"/>
      <c r="L1135" s="52"/>
    </row>
    <row r="1136" spans="1:12" ht="15" customHeight="1" x14ac:dyDescent="0.2">
      <c r="A1136" s="16">
        <f t="shared" si="17"/>
        <v>1136</v>
      </c>
      <c r="B1136" s="19" t="s">
        <v>2034</v>
      </c>
      <c r="D1136" s="19" t="s">
        <v>2035</v>
      </c>
      <c r="E1136" s="19" t="s">
        <v>937</v>
      </c>
      <c r="F1136" s="19" t="s">
        <v>2036</v>
      </c>
      <c r="G1136" s="19" t="s">
        <v>40</v>
      </c>
      <c r="I1136" s="86">
        <v>600</v>
      </c>
      <c r="J1136" s="53">
        <v>600</v>
      </c>
      <c r="K1136" s="102"/>
      <c r="L1136" s="53"/>
    </row>
    <row r="1137" spans="1:12" ht="15" customHeight="1" x14ac:dyDescent="0.2">
      <c r="A1137" s="16">
        <f t="shared" si="17"/>
        <v>1137</v>
      </c>
      <c r="B1137" s="19" t="s">
        <v>2037</v>
      </c>
      <c r="D1137" s="19" t="s">
        <v>2038</v>
      </c>
      <c r="E1137" s="19" t="s">
        <v>962</v>
      </c>
      <c r="F1137" s="19" t="s">
        <v>2036</v>
      </c>
      <c r="G1137" s="19" t="s">
        <v>150</v>
      </c>
      <c r="I1137" s="86">
        <v>220</v>
      </c>
      <c r="J1137" s="53">
        <v>220</v>
      </c>
      <c r="K1137" s="102"/>
      <c r="L1137" s="53"/>
    </row>
    <row r="1138" spans="1:12" ht="15" customHeight="1" x14ac:dyDescent="0.2">
      <c r="A1138" s="16">
        <f t="shared" si="17"/>
        <v>1138</v>
      </c>
      <c r="B1138" s="19" t="s">
        <v>2039</v>
      </c>
      <c r="D1138" s="19" t="s">
        <v>2040</v>
      </c>
      <c r="E1138" s="19" t="s">
        <v>407</v>
      </c>
      <c r="F1138" s="19" t="s">
        <v>2036</v>
      </c>
      <c r="G1138" s="19" t="s">
        <v>53</v>
      </c>
      <c r="I1138" s="86">
        <v>100</v>
      </c>
      <c r="J1138" s="53">
        <v>100</v>
      </c>
      <c r="K1138" s="102"/>
      <c r="L1138" s="53"/>
    </row>
    <row r="1139" spans="1:12" ht="15" customHeight="1" x14ac:dyDescent="0.2">
      <c r="A1139" s="16">
        <f t="shared" si="17"/>
        <v>1139</v>
      </c>
      <c r="B1139" s="19" t="s">
        <v>2041</v>
      </c>
      <c r="D1139" s="19" t="s">
        <v>2042</v>
      </c>
      <c r="E1139" s="19" t="s">
        <v>364</v>
      </c>
      <c r="F1139" s="19" t="s">
        <v>2036</v>
      </c>
      <c r="G1139" s="19" t="s">
        <v>53</v>
      </c>
      <c r="I1139" s="86">
        <v>300</v>
      </c>
      <c r="J1139" s="53">
        <v>300</v>
      </c>
      <c r="K1139" s="102"/>
      <c r="L1139" s="53"/>
    </row>
    <row r="1140" spans="1:12" ht="15" customHeight="1" x14ac:dyDescent="0.2">
      <c r="A1140" s="16">
        <f t="shared" si="17"/>
        <v>1140</v>
      </c>
      <c r="B1140" s="24" t="s">
        <v>2043</v>
      </c>
      <c r="C1140" s="24"/>
      <c r="D1140" s="24"/>
      <c r="E1140" s="24"/>
      <c r="F1140" s="24"/>
      <c r="G1140" s="24"/>
      <c r="H1140" s="25"/>
      <c r="I1140" s="52">
        <f>SUM(I1136:I1139)</f>
        <v>1220</v>
      </c>
      <c r="J1140" s="52">
        <f>SUM(J1136:J1139)</f>
        <v>1220</v>
      </c>
      <c r="K1140" s="102"/>
      <c r="L1140" s="52"/>
    </row>
    <row r="1141" spans="1:12" ht="15" customHeight="1" x14ac:dyDescent="0.2">
      <c r="A1141" s="16">
        <f t="shared" si="17"/>
        <v>1141</v>
      </c>
      <c r="B1141" s="19" t="s">
        <v>2044</v>
      </c>
      <c r="D1141" s="19" t="s">
        <v>2045</v>
      </c>
      <c r="E1141" s="19" t="s">
        <v>1516</v>
      </c>
      <c r="I1141" s="86">
        <v>100</v>
      </c>
      <c r="J1141" s="53">
        <v>69.67</v>
      </c>
      <c r="K1141" s="102"/>
      <c r="L1141" s="53"/>
    </row>
    <row r="1142" spans="1:12" ht="15" customHeight="1" x14ac:dyDescent="0.2">
      <c r="A1142" s="16">
        <f t="shared" si="17"/>
        <v>1142</v>
      </c>
      <c r="B1142" s="24"/>
      <c r="C1142" s="24"/>
      <c r="D1142" s="24"/>
      <c r="E1142" s="24"/>
      <c r="F1142" s="24"/>
      <c r="G1142" s="24"/>
      <c r="H1142" s="25"/>
      <c r="I1142" s="86"/>
      <c r="J1142" s="52"/>
      <c r="K1142" s="102"/>
      <c r="L1142" s="52"/>
    </row>
    <row r="1143" spans="1:12" ht="15" customHeight="1" x14ac:dyDescent="0.2">
      <c r="A1143" s="16">
        <f t="shared" si="17"/>
        <v>1143</v>
      </c>
      <c r="B1143" s="24" t="s">
        <v>2046</v>
      </c>
      <c r="C1143" s="24"/>
      <c r="D1143" s="24"/>
      <c r="E1143" s="24"/>
      <c r="F1143" s="24"/>
      <c r="G1143" s="24"/>
      <c r="H1143" s="25"/>
      <c r="I1143" s="86"/>
      <c r="J1143" s="52"/>
      <c r="K1143" s="102"/>
      <c r="L1143" s="52"/>
    </row>
    <row r="1144" spans="1:12" ht="15" customHeight="1" x14ac:dyDescent="0.2">
      <c r="A1144" s="16">
        <f t="shared" si="17"/>
        <v>1144</v>
      </c>
      <c r="B1144" s="19" t="s">
        <v>2047</v>
      </c>
      <c r="C1144" s="19" t="s">
        <v>2048</v>
      </c>
      <c r="E1144" s="19" t="s">
        <v>544</v>
      </c>
      <c r="F1144" s="19" t="s">
        <v>120</v>
      </c>
      <c r="G1144" s="19" t="s">
        <v>95</v>
      </c>
      <c r="H1144" s="20">
        <v>2023</v>
      </c>
      <c r="I1144" s="53">
        <v>60</v>
      </c>
      <c r="J1144" s="53">
        <v>60</v>
      </c>
      <c r="K1144" s="102"/>
      <c r="L1144" s="53"/>
    </row>
    <row r="1145" spans="1:12" ht="15" customHeight="1" x14ac:dyDescent="0.2">
      <c r="A1145" s="16">
        <f t="shared" si="17"/>
        <v>1145</v>
      </c>
      <c r="B1145" s="19" t="s">
        <v>2704</v>
      </c>
      <c r="C1145" s="19" t="s">
        <v>2650</v>
      </c>
      <c r="E1145" s="19" t="s">
        <v>1866</v>
      </c>
      <c r="F1145" s="19" t="s">
        <v>112</v>
      </c>
      <c r="G1145" s="19" t="s">
        <v>46</v>
      </c>
      <c r="H1145" s="20">
        <v>2024</v>
      </c>
      <c r="I1145" s="53">
        <v>0</v>
      </c>
      <c r="J1145" s="53">
        <v>0</v>
      </c>
      <c r="K1145" s="102"/>
      <c r="L1145" s="53"/>
    </row>
    <row r="1146" spans="1:12" ht="15" customHeight="1" x14ac:dyDescent="0.2">
      <c r="A1146" s="16">
        <f t="shared" si="17"/>
        <v>1146</v>
      </c>
      <c r="B1146" s="19" t="s">
        <v>3006</v>
      </c>
      <c r="C1146" s="19" t="s">
        <v>3062</v>
      </c>
      <c r="E1146" s="19" t="s">
        <v>1866</v>
      </c>
      <c r="F1146" s="19" t="s">
        <v>112</v>
      </c>
      <c r="G1146" s="19" t="s">
        <v>46</v>
      </c>
      <c r="H1146" s="20">
        <v>2024</v>
      </c>
      <c r="I1146" s="53">
        <v>0</v>
      </c>
      <c r="J1146" s="53">
        <v>0</v>
      </c>
      <c r="K1146" s="102" t="s">
        <v>3033</v>
      </c>
      <c r="L1146" s="53"/>
    </row>
    <row r="1147" spans="1:12" ht="15" customHeight="1" x14ac:dyDescent="0.2">
      <c r="A1147" s="16">
        <f t="shared" si="17"/>
        <v>1147</v>
      </c>
      <c r="B1147" s="19" t="s">
        <v>2820</v>
      </c>
      <c r="C1147" s="19" t="s">
        <v>2821</v>
      </c>
      <c r="E1147" s="19" t="s">
        <v>1866</v>
      </c>
      <c r="F1147" s="19" t="s">
        <v>112</v>
      </c>
      <c r="G1147" s="19" t="s">
        <v>46</v>
      </c>
      <c r="H1147" s="20">
        <v>2023</v>
      </c>
      <c r="I1147" s="53">
        <v>121</v>
      </c>
      <c r="J1147" s="53">
        <v>89.2</v>
      </c>
      <c r="K1147" s="102"/>
      <c r="L1147" s="53"/>
    </row>
    <row r="1148" spans="1:12" ht="15" customHeight="1" x14ac:dyDescent="0.2">
      <c r="A1148" s="16">
        <f t="shared" si="17"/>
        <v>1148</v>
      </c>
      <c r="B1148" s="19" t="s">
        <v>2742</v>
      </c>
      <c r="C1148" s="19" t="s">
        <v>2743</v>
      </c>
      <c r="E1148" s="19" t="s">
        <v>364</v>
      </c>
      <c r="F1148" s="19" t="s">
        <v>104</v>
      </c>
      <c r="G1148" s="19" t="s">
        <v>53</v>
      </c>
      <c r="H1148" s="20">
        <v>2023</v>
      </c>
      <c r="I1148" s="53">
        <v>538.5</v>
      </c>
      <c r="J1148" s="53">
        <v>538.5</v>
      </c>
      <c r="K1148" s="102"/>
      <c r="L1148" s="53"/>
    </row>
    <row r="1149" spans="1:12" ht="15" customHeight="1" x14ac:dyDescent="0.2">
      <c r="A1149" s="16">
        <f t="shared" si="17"/>
        <v>1149</v>
      </c>
      <c r="B1149" s="19" t="s">
        <v>2049</v>
      </c>
      <c r="C1149" s="19" t="s">
        <v>2050</v>
      </c>
      <c r="E1149" s="19" t="s">
        <v>161</v>
      </c>
      <c r="F1149" s="19" t="s">
        <v>112</v>
      </c>
      <c r="G1149" s="19" t="s">
        <v>95</v>
      </c>
      <c r="H1149" s="20">
        <v>2023</v>
      </c>
      <c r="I1149" s="53">
        <v>0</v>
      </c>
      <c r="J1149" s="53">
        <v>0</v>
      </c>
      <c r="K1149" s="102"/>
      <c r="L1149" s="53"/>
    </row>
    <row r="1150" spans="1:12" ht="15" customHeight="1" x14ac:dyDescent="0.2">
      <c r="A1150" s="16">
        <f t="shared" si="17"/>
        <v>1150</v>
      </c>
      <c r="B1150" s="19" t="s">
        <v>2651</v>
      </c>
      <c r="C1150" s="19" t="s">
        <v>2652</v>
      </c>
      <c r="E1150" s="19" t="s">
        <v>161</v>
      </c>
      <c r="F1150" s="19" t="s">
        <v>112</v>
      </c>
      <c r="G1150" s="19" t="s">
        <v>95</v>
      </c>
      <c r="H1150" s="20">
        <v>2024</v>
      </c>
      <c r="I1150" s="53">
        <v>0</v>
      </c>
      <c r="J1150" s="53">
        <v>0</v>
      </c>
      <c r="K1150" s="102"/>
      <c r="L1150" s="53"/>
    </row>
    <row r="1151" spans="1:12" ht="15" customHeight="1" x14ac:dyDescent="0.2">
      <c r="A1151" s="16">
        <f t="shared" si="17"/>
        <v>1151</v>
      </c>
      <c r="B1151" s="19" t="s">
        <v>3065</v>
      </c>
      <c r="C1151" s="19" t="s">
        <v>3066</v>
      </c>
      <c r="E1151" s="19" t="s">
        <v>161</v>
      </c>
      <c r="F1151" s="19" t="s">
        <v>112</v>
      </c>
      <c r="G1151" s="19" t="s">
        <v>95</v>
      </c>
      <c r="H1151" s="20">
        <v>2025</v>
      </c>
      <c r="I1151" s="53">
        <v>0</v>
      </c>
      <c r="J1151" s="53">
        <v>0</v>
      </c>
      <c r="K1151" s="102" t="s">
        <v>3033</v>
      </c>
      <c r="L1151" s="53"/>
    </row>
    <row r="1152" spans="1:12" ht="15" customHeight="1" x14ac:dyDescent="0.2">
      <c r="A1152" s="16">
        <f t="shared" si="17"/>
        <v>1152</v>
      </c>
      <c r="B1152" s="19" t="s">
        <v>3068</v>
      </c>
      <c r="C1152" s="19" t="s">
        <v>3067</v>
      </c>
      <c r="D1152" s="24"/>
      <c r="E1152" s="19" t="s">
        <v>1695</v>
      </c>
      <c r="F1152" s="19" t="s">
        <v>241</v>
      </c>
      <c r="G1152" s="19" t="s">
        <v>53</v>
      </c>
      <c r="H1152" s="20">
        <v>2024</v>
      </c>
      <c r="I1152" s="53">
        <v>0</v>
      </c>
      <c r="J1152" s="53">
        <v>0</v>
      </c>
      <c r="K1152" s="102" t="s">
        <v>3033</v>
      </c>
      <c r="L1152" s="53"/>
    </row>
    <row r="1153" spans="1:12" ht="15" customHeight="1" x14ac:dyDescent="0.2">
      <c r="A1153" s="16">
        <f t="shared" si="17"/>
        <v>1153</v>
      </c>
      <c r="B1153" s="19" t="s">
        <v>2822</v>
      </c>
      <c r="C1153" s="19" t="s">
        <v>2823</v>
      </c>
      <c r="D1153" s="24"/>
      <c r="E1153" s="19" t="s">
        <v>161</v>
      </c>
      <c r="F1153" s="19" t="s">
        <v>112</v>
      </c>
      <c r="G1153" s="19" t="s">
        <v>95</v>
      </c>
      <c r="H1153" s="20">
        <v>2024</v>
      </c>
      <c r="I1153" s="53">
        <v>0</v>
      </c>
      <c r="J1153" s="53">
        <v>0</v>
      </c>
      <c r="K1153" s="102"/>
      <c r="L1153" s="53"/>
    </row>
    <row r="1154" spans="1:12" ht="15" customHeight="1" x14ac:dyDescent="0.2">
      <c r="A1154" s="16">
        <f t="shared" si="17"/>
        <v>1154</v>
      </c>
      <c r="B1154" s="24" t="s">
        <v>2051</v>
      </c>
      <c r="C1154" s="24"/>
      <c r="D1154" s="24"/>
      <c r="E1154" s="24"/>
      <c r="F1154" s="24"/>
      <c r="G1154" s="24"/>
      <c r="H1154" s="25"/>
      <c r="I1154" s="52">
        <f>SUM(I1144:I1153)</f>
        <v>719.5</v>
      </c>
      <c r="J1154" s="52">
        <f>SUM(J1144:J1153)</f>
        <v>687.7</v>
      </c>
      <c r="K1154" s="102"/>
      <c r="L1154" s="52"/>
    </row>
    <row r="1155" spans="1:12" ht="15" customHeight="1" x14ac:dyDescent="0.2">
      <c r="A1155" s="16">
        <f t="shared" si="17"/>
        <v>1155</v>
      </c>
      <c r="B1155" s="24"/>
      <c r="C1155" s="24"/>
      <c r="D1155" s="24"/>
      <c r="E1155" s="24"/>
      <c r="F1155" s="24"/>
      <c r="G1155" s="24"/>
      <c r="H1155" s="25"/>
      <c r="I1155" s="86"/>
      <c r="J1155" s="52"/>
      <c r="K1155" s="102"/>
      <c r="L1155" s="52"/>
    </row>
    <row r="1156" spans="1:12" ht="15" customHeight="1" x14ac:dyDescent="0.2">
      <c r="A1156" s="16">
        <f t="shared" si="17"/>
        <v>1156</v>
      </c>
      <c r="B1156" s="24" t="s">
        <v>2052</v>
      </c>
      <c r="C1156" s="24"/>
      <c r="D1156" s="24"/>
      <c r="E1156" s="24"/>
      <c r="F1156" s="24"/>
      <c r="G1156" s="24"/>
      <c r="H1156" s="25"/>
      <c r="I1156" s="86"/>
      <c r="J1156" s="52"/>
      <c r="K1156" s="102"/>
      <c r="L1156" s="52"/>
    </row>
    <row r="1157" spans="1:12" ht="15" customHeight="1" x14ac:dyDescent="0.2">
      <c r="A1157" s="16">
        <f t="shared" si="17"/>
        <v>1157</v>
      </c>
      <c r="B1157" s="19" t="s">
        <v>2336</v>
      </c>
      <c r="C1157" s="19" t="s">
        <v>2337</v>
      </c>
      <c r="E1157" s="19" t="s">
        <v>1174</v>
      </c>
      <c r="F1157" s="19" t="s">
        <v>963</v>
      </c>
      <c r="G1157" s="19" t="s">
        <v>150</v>
      </c>
      <c r="H1157" s="20">
        <v>2024</v>
      </c>
      <c r="I1157" s="53">
        <v>0</v>
      </c>
      <c r="J1157" s="53">
        <v>0</v>
      </c>
      <c r="K1157" s="102"/>
      <c r="L1157" s="53"/>
    </row>
    <row r="1158" spans="1:12" ht="15" customHeight="1" x14ac:dyDescent="0.2">
      <c r="A1158" s="16">
        <f t="shared" si="17"/>
        <v>1158</v>
      </c>
      <c r="B1158" s="19" t="s">
        <v>2054</v>
      </c>
      <c r="C1158" s="19" t="s">
        <v>2055</v>
      </c>
      <c r="E1158" s="19" t="s">
        <v>1048</v>
      </c>
      <c r="F1158" s="19" t="s">
        <v>963</v>
      </c>
      <c r="G1158" s="19" t="s">
        <v>150</v>
      </c>
      <c r="H1158" s="20">
        <v>2023</v>
      </c>
      <c r="I1158" s="53">
        <v>0</v>
      </c>
      <c r="J1158" s="53">
        <v>0</v>
      </c>
      <c r="K1158" s="102"/>
      <c r="L1158" s="53"/>
    </row>
    <row r="1159" spans="1:12" ht="15" customHeight="1" x14ac:dyDescent="0.2">
      <c r="A1159" s="16">
        <f t="shared" si="17"/>
        <v>1159</v>
      </c>
      <c r="B1159" s="19" t="s">
        <v>2056</v>
      </c>
      <c r="C1159" s="19" t="s">
        <v>2057</v>
      </c>
      <c r="E1159" s="19" t="s">
        <v>2058</v>
      </c>
      <c r="F1159" s="19" t="s">
        <v>1012</v>
      </c>
      <c r="G1159" s="19" t="s">
        <v>256</v>
      </c>
      <c r="H1159" s="20">
        <v>2024</v>
      </c>
      <c r="I1159" s="53">
        <v>0</v>
      </c>
      <c r="J1159" s="53">
        <v>0</v>
      </c>
      <c r="K1159" s="102"/>
      <c r="L1159" s="53"/>
    </row>
    <row r="1160" spans="1:12" ht="15" customHeight="1" x14ac:dyDescent="0.2">
      <c r="A1160" s="16">
        <f t="shared" ref="A1160:A1223" si="18">A1159+1</f>
        <v>1160</v>
      </c>
      <c r="B1160" s="19" t="s">
        <v>2059</v>
      </c>
      <c r="C1160" s="19" t="s">
        <v>2060</v>
      </c>
      <c r="E1160" s="19" t="s">
        <v>177</v>
      </c>
      <c r="F1160" s="19" t="s">
        <v>963</v>
      </c>
      <c r="G1160" s="19" t="s">
        <v>53</v>
      </c>
      <c r="H1160" s="20">
        <v>2023</v>
      </c>
      <c r="I1160" s="53">
        <v>0</v>
      </c>
      <c r="J1160" s="53">
        <v>0</v>
      </c>
      <c r="K1160" s="102"/>
      <c r="L1160" s="53"/>
    </row>
    <row r="1161" spans="1:12" ht="15" customHeight="1" x14ac:dyDescent="0.2">
      <c r="A1161" s="16">
        <f t="shared" si="18"/>
        <v>1161</v>
      </c>
      <c r="B1161" s="19" t="s">
        <v>2062</v>
      </c>
      <c r="C1161" s="19" t="s">
        <v>2063</v>
      </c>
      <c r="E1161" s="19" t="s">
        <v>2064</v>
      </c>
      <c r="F1161" s="19" t="s">
        <v>1012</v>
      </c>
      <c r="G1161" s="19" t="s">
        <v>256</v>
      </c>
      <c r="H1161" s="20">
        <v>2023</v>
      </c>
      <c r="I1161" s="53">
        <v>0</v>
      </c>
      <c r="J1161" s="53">
        <v>0</v>
      </c>
      <c r="K1161" s="102"/>
      <c r="L1161" s="53"/>
    </row>
    <row r="1162" spans="1:12" ht="15" customHeight="1" x14ac:dyDescent="0.2">
      <c r="A1162" s="16">
        <f t="shared" si="18"/>
        <v>1162</v>
      </c>
      <c r="B1162" s="19" t="s">
        <v>2072</v>
      </c>
      <c r="C1162" s="19" t="s">
        <v>2073</v>
      </c>
      <c r="E1162" s="19" t="s">
        <v>2074</v>
      </c>
      <c r="F1162" s="19" t="s">
        <v>963</v>
      </c>
      <c r="G1162" s="19" t="s">
        <v>53</v>
      </c>
      <c r="H1162" s="20">
        <v>2024</v>
      </c>
      <c r="I1162" s="53">
        <v>0</v>
      </c>
      <c r="J1162" s="53">
        <v>0</v>
      </c>
      <c r="K1162" s="102"/>
      <c r="L1162" s="53"/>
    </row>
    <row r="1163" spans="1:12" ht="15" customHeight="1" x14ac:dyDescent="0.2">
      <c r="A1163" s="16">
        <f t="shared" si="18"/>
        <v>1163</v>
      </c>
      <c r="B1163" s="19" t="s">
        <v>2075</v>
      </c>
      <c r="C1163" s="19" t="s">
        <v>2076</v>
      </c>
      <c r="E1163" s="19" t="s">
        <v>444</v>
      </c>
      <c r="F1163" s="19" t="s">
        <v>963</v>
      </c>
      <c r="G1163" s="19" t="s">
        <v>150</v>
      </c>
      <c r="H1163" s="20">
        <v>2024</v>
      </c>
      <c r="I1163" s="53">
        <v>0</v>
      </c>
      <c r="J1163" s="53">
        <v>0</v>
      </c>
      <c r="K1163" s="102"/>
      <c r="L1163" s="53"/>
    </row>
    <row r="1164" spans="1:12" ht="15" customHeight="1" x14ac:dyDescent="0.2">
      <c r="A1164" s="16">
        <f t="shared" si="18"/>
        <v>1164</v>
      </c>
      <c r="B1164" s="19" t="s">
        <v>2077</v>
      </c>
      <c r="C1164" s="19" t="s">
        <v>2078</v>
      </c>
      <c r="E1164" s="19" t="s">
        <v>1528</v>
      </c>
      <c r="F1164" s="19" t="s">
        <v>963</v>
      </c>
      <c r="G1164" s="19" t="s">
        <v>150</v>
      </c>
      <c r="H1164" s="20">
        <v>2025</v>
      </c>
      <c r="I1164" s="53">
        <v>0</v>
      </c>
      <c r="J1164" s="53">
        <v>0</v>
      </c>
      <c r="K1164" s="102"/>
      <c r="L1164" s="53"/>
    </row>
    <row r="1165" spans="1:12" ht="15" customHeight="1" x14ac:dyDescent="0.2">
      <c r="A1165" s="16">
        <f t="shared" si="18"/>
        <v>1165</v>
      </c>
      <c r="B1165" s="19" t="s">
        <v>2447</v>
      </c>
      <c r="C1165" s="19" t="s">
        <v>2448</v>
      </c>
      <c r="E1165" s="19" t="s">
        <v>1015</v>
      </c>
      <c r="F1165" s="19" t="s">
        <v>987</v>
      </c>
      <c r="G1165" s="19" t="s">
        <v>46</v>
      </c>
      <c r="H1165" s="20">
        <v>2024</v>
      </c>
      <c r="I1165" s="53">
        <v>0</v>
      </c>
      <c r="J1165" s="53">
        <v>0</v>
      </c>
      <c r="K1165" s="102"/>
      <c r="L1165" s="53"/>
    </row>
    <row r="1166" spans="1:12" ht="15" customHeight="1" x14ac:dyDescent="0.2">
      <c r="A1166" s="16">
        <f t="shared" si="18"/>
        <v>1166</v>
      </c>
      <c r="B1166" s="19" t="s">
        <v>2552</v>
      </c>
      <c r="C1166" s="19" t="s">
        <v>2079</v>
      </c>
      <c r="E1166" s="19" t="s">
        <v>1015</v>
      </c>
      <c r="F1166" s="19" t="s">
        <v>987</v>
      </c>
      <c r="G1166" s="19" t="s">
        <v>46</v>
      </c>
      <c r="H1166" s="20">
        <v>2024</v>
      </c>
      <c r="I1166" s="53">
        <v>0</v>
      </c>
      <c r="J1166" s="53">
        <v>0</v>
      </c>
      <c r="K1166" s="102"/>
      <c r="L1166" s="53"/>
    </row>
    <row r="1167" spans="1:12" ht="15" customHeight="1" x14ac:dyDescent="0.2">
      <c r="A1167" s="16">
        <f t="shared" si="18"/>
        <v>1167</v>
      </c>
      <c r="B1167" s="19" t="s">
        <v>2402</v>
      </c>
      <c r="C1167" s="19" t="s">
        <v>2403</v>
      </c>
      <c r="E1167" s="19" t="s">
        <v>1113</v>
      </c>
      <c r="F1167" s="19" t="s">
        <v>963</v>
      </c>
      <c r="G1167" s="19" t="s">
        <v>150</v>
      </c>
      <c r="H1167" s="20">
        <v>2023</v>
      </c>
      <c r="I1167" s="53">
        <v>0</v>
      </c>
      <c r="J1167" s="53">
        <v>0</v>
      </c>
      <c r="K1167" s="102"/>
      <c r="L1167" s="53"/>
    </row>
    <row r="1168" spans="1:12" ht="15" customHeight="1" x14ac:dyDescent="0.2">
      <c r="A1168" s="16">
        <f t="shared" si="18"/>
        <v>1168</v>
      </c>
      <c r="B1168" s="19" t="s">
        <v>3007</v>
      </c>
      <c r="C1168" s="19" t="s">
        <v>3008</v>
      </c>
      <c r="E1168" s="19" t="s">
        <v>1994</v>
      </c>
      <c r="F1168" s="19" t="s">
        <v>963</v>
      </c>
      <c r="G1168" s="19" t="s">
        <v>150</v>
      </c>
      <c r="H1168" s="20">
        <v>2024</v>
      </c>
      <c r="I1168" s="53">
        <v>0</v>
      </c>
      <c r="J1168" s="53">
        <v>0</v>
      </c>
      <c r="K1168" s="102" t="s">
        <v>3033</v>
      </c>
      <c r="L1168" s="53"/>
    </row>
    <row r="1169" spans="1:12" ht="15" customHeight="1" x14ac:dyDescent="0.2">
      <c r="A1169" s="16">
        <f t="shared" si="18"/>
        <v>1169</v>
      </c>
      <c r="B1169" s="19" t="s">
        <v>2553</v>
      </c>
      <c r="C1169" s="19" t="s">
        <v>2554</v>
      </c>
      <c r="E1169" s="19" t="s">
        <v>177</v>
      </c>
      <c r="F1169" s="19" t="s">
        <v>963</v>
      </c>
      <c r="G1169" s="19" t="s">
        <v>53</v>
      </c>
      <c r="H1169" s="20">
        <v>2023</v>
      </c>
      <c r="I1169" s="53">
        <v>0</v>
      </c>
      <c r="J1169" s="53">
        <v>0</v>
      </c>
      <c r="K1169" s="102"/>
      <c r="L1169" s="53"/>
    </row>
    <row r="1170" spans="1:12" ht="15" customHeight="1" x14ac:dyDescent="0.2">
      <c r="A1170" s="16">
        <f t="shared" si="18"/>
        <v>1170</v>
      </c>
      <c r="B1170" s="19" t="s">
        <v>2351</v>
      </c>
      <c r="C1170" s="19" t="s">
        <v>2352</v>
      </c>
      <c r="E1170" s="19" t="s">
        <v>2053</v>
      </c>
      <c r="F1170" s="19" t="s">
        <v>963</v>
      </c>
      <c r="G1170" s="19" t="s">
        <v>40</v>
      </c>
      <c r="H1170" s="20">
        <v>2023</v>
      </c>
      <c r="I1170" s="53">
        <v>0</v>
      </c>
      <c r="J1170" s="53">
        <v>0</v>
      </c>
      <c r="K1170" s="102"/>
      <c r="L1170" s="53"/>
    </row>
    <row r="1171" spans="1:12" ht="15" customHeight="1" x14ac:dyDescent="0.2">
      <c r="A1171" s="16">
        <f t="shared" si="18"/>
        <v>1171</v>
      </c>
      <c r="B1171" s="19" t="s">
        <v>2555</v>
      </c>
      <c r="C1171" s="19" t="s">
        <v>2556</v>
      </c>
      <c r="E1171" s="19" t="s">
        <v>1174</v>
      </c>
      <c r="F1171" s="19" t="s">
        <v>963</v>
      </c>
      <c r="G1171" s="19" t="s">
        <v>150</v>
      </c>
      <c r="H1171" s="20">
        <v>2024</v>
      </c>
      <c r="I1171" s="53">
        <v>0</v>
      </c>
      <c r="J1171" s="53">
        <v>0</v>
      </c>
      <c r="K1171" s="102"/>
      <c r="L1171" s="53"/>
    </row>
    <row r="1172" spans="1:12" ht="15" customHeight="1" x14ac:dyDescent="0.2">
      <c r="A1172" s="16">
        <f t="shared" si="18"/>
        <v>1172</v>
      </c>
      <c r="B1172" s="19" t="s">
        <v>2080</v>
      </c>
      <c r="C1172" s="19" t="s">
        <v>2081</v>
      </c>
      <c r="E1172" s="19" t="s">
        <v>1043</v>
      </c>
      <c r="F1172" s="19" t="s">
        <v>963</v>
      </c>
      <c r="G1172" s="19" t="s">
        <v>150</v>
      </c>
      <c r="H1172" s="20">
        <v>2023</v>
      </c>
      <c r="I1172" s="53">
        <v>0</v>
      </c>
      <c r="J1172" s="53">
        <v>0</v>
      </c>
      <c r="K1172" s="102"/>
      <c r="L1172" s="53"/>
    </row>
    <row r="1173" spans="1:12" ht="15" customHeight="1" x14ac:dyDescent="0.2">
      <c r="A1173" s="16">
        <f t="shared" si="18"/>
        <v>1173</v>
      </c>
      <c r="B1173" s="19" t="s">
        <v>2557</v>
      </c>
      <c r="C1173" s="19" t="s">
        <v>2558</v>
      </c>
      <c r="E1173" s="19" t="s">
        <v>407</v>
      </c>
      <c r="F1173" s="19" t="s">
        <v>963</v>
      </c>
      <c r="G1173" s="19" t="s">
        <v>53</v>
      </c>
      <c r="H1173" s="20">
        <v>2024</v>
      </c>
      <c r="I1173" s="53">
        <v>0</v>
      </c>
      <c r="J1173" s="53">
        <v>0</v>
      </c>
      <c r="K1173" s="102"/>
      <c r="L1173" s="53"/>
    </row>
    <row r="1174" spans="1:12" ht="15" customHeight="1" x14ac:dyDescent="0.2">
      <c r="A1174" s="16">
        <f t="shared" si="18"/>
        <v>1174</v>
      </c>
      <c r="B1174" s="24" t="s">
        <v>2082</v>
      </c>
      <c r="C1174" s="24"/>
      <c r="D1174" s="24"/>
      <c r="E1174" s="24"/>
      <c r="F1174" s="24"/>
      <c r="G1174" s="24"/>
      <c r="H1174" s="25"/>
      <c r="I1174" s="52">
        <f>SUM(I1157:I1173)</f>
        <v>0</v>
      </c>
      <c r="J1174" s="52">
        <f>SUM(J1157:J1173)</f>
        <v>0</v>
      </c>
      <c r="K1174" s="102"/>
      <c r="L1174" s="52"/>
    </row>
    <row r="1175" spans="1:12" ht="15" customHeight="1" x14ac:dyDescent="0.2">
      <c r="A1175" s="16">
        <f t="shared" si="18"/>
        <v>1175</v>
      </c>
      <c r="B1175" s="24"/>
      <c r="C1175" s="24"/>
      <c r="D1175" s="24"/>
      <c r="E1175" s="24"/>
      <c r="F1175" s="24"/>
      <c r="G1175" s="24"/>
      <c r="H1175" s="25"/>
      <c r="I1175" s="52"/>
      <c r="J1175" s="52"/>
      <c r="K1175" s="102"/>
      <c r="L1175" s="52"/>
    </row>
    <row r="1176" spans="1:12" ht="15" customHeight="1" x14ac:dyDescent="0.2">
      <c r="A1176" s="16">
        <f t="shared" si="18"/>
        <v>1176</v>
      </c>
      <c r="B1176" s="19" t="s">
        <v>2083</v>
      </c>
      <c r="D1176" s="19" t="s">
        <v>2084</v>
      </c>
      <c r="I1176" s="53">
        <v>0</v>
      </c>
      <c r="J1176" s="53">
        <v>0</v>
      </c>
      <c r="K1176" s="102"/>
      <c r="L1176" s="53"/>
    </row>
    <row r="1177" spans="1:12" ht="15" customHeight="1" x14ac:dyDescent="0.2">
      <c r="A1177" s="16">
        <f t="shared" si="18"/>
        <v>1177</v>
      </c>
      <c r="B1177" s="19" t="s">
        <v>1514</v>
      </c>
      <c r="D1177" s="19" t="s">
        <v>2085</v>
      </c>
      <c r="E1177" s="19" t="s">
        <v>1516</v>
      </c>
      <c r="I1177" s="53">
        <v>100</v>
      </c>
      <c r="J1177" s="53">
        <v>60</v>
      </c>
      <c r="K1177" s="102"/>
      <c r="L1177" s="53"/>
    </row>
    <row r="1178" spans="1:12" ht="15" customHeight="1" x14ac:dyDescent="0.2">
      <c r="A1178" s="16">
        <f t="shared" si="18"/>
        <v>1178</v>
      </c>
      <c r="B1178" s="24"/>
      <c r="C1178" s="24"/>
      <c r="D1178" s="24"/>
      <c r="E1178" s="24"/>
      <c r="F1178" s="24"/>
      <c r="G1178" s="24"/>
      <c r="H1178" s="25"/>
      <c r="I1178" s="52"/>
      <c r="J1178" s="52"/>
      <c r="K1178" s="102"/>
      <c r="L1178" s="52"/>
    </row>
    <row r="1179" spans="1:12" ht="15" customHeight="1" x14ac:dyDescent="0.2">
      <c r="A1179" s="16">
        <f t="shared" si="18"/>
        <v>1179</v>
      </c>
      <c r="B1179" s="19" t="s">
        <v>2086</v>
      </c>
      <c r="D1179" s="19" t="s">
        <v>2087</v>
      </c>
      <c r="I1179" s="53">
        <v>0</v>
      </c>
      <c r="J1179" s="53">
        <v>0</v>
      </c>
      <c r="K1179" s="102"/>
      <c r="L1179" s="53"/>
    </row>
    <row r="1180" spans="1:12" ht="15" customHeight="1" x14ac:dyDescent="0.2">
      <c r="A1180" s="16">
        <f t="shared" si="18"/>
        <v>1180</v>
      </c>
      <c r="B1180" s="19" t="s">
        <v>1519</v>
      </c>
      <c r="D1180" s="19" t="s">
        <v>2088</v>
      </c>
      <c r="E1180" s="19" t="s">
        <v>1516</v>
      </c>
      <c r="I1180" s="53">
        <v>100</v>
      </c>
      <c r="J1180" s="53">
        <v>30</v>
      </c>
      <c r="K1180" s="102"/>
      <c r="L1180" s="53"/>
    </row>
    <row r="1181" spans="1:12" ht="15" customHeight="1" x14ac:dyDescent="0.2">
      <c r="A1181" s="16">
        <f t="shared" si="18"/>
        <v>1181</v>
      </c>
      <c r="B1181" s="24"/>
      <c r="C1181" s="24"/>
      <c r="D1181" s="24"/>
      <c r="E1181" s="24"/>
      <c r="F1181" s="24"/>
      <c r="G1181" s="24"/>
      <c r="H1181" s="25"/>
      <c r="I1181" s="52"/>
      <c r="J1181" s="52"/>
      <c r="K1181" s="102"/>
      <c r="L1181" s="52"/>
    </row>
    <row r="1182" spans="1:12" ht="15" customHeight="1" x14ac:dyDescent="0.2">
      <c r="A1182" s="16">
        <f t="shared" si="18"/>
        <v>1182</v>
      </c>
      <c r="B1182" s="19" t="s">
        <v>2089</v>
      </c>
      <c r="D1182" s="19" t="s">
        <v>2090</v>
      </c>
      <c r="I1182" s="53">
        <v>0</v>
      </c>
      <c r="J1182" s="53">
        <v>0</v>
      </c>
      <c r="K1182" s="102"/>
      <c r="L1182" s="53"/>
    </row>
    <row r="1183" spans="1:12" ht="15" customHeight="1" x14ac:dyDescent="0.2">
      <c r="A1183" s="16">
        <f t="shared" si="18"/>
        <v>1183</v>
      </c>
      <c r="B1183" s="19" t="s">
        <v>1523</v>
      </c>
      <c r="D1183" s="19" t="s">
        <v>2091</v>
      </c>
      <c r="E1183" s="19" t="s">
        <v>1516</v>
      </c>
      <c r="I1183" s="53">
        <v>100</v>
      </c>
      <c r="J1183" s="53">
        <v>21</v>
      </c>
      <c r="K1183" s="102"/>
      <c r="L1183" s="53"/>
    </row>
    <row r="1184" spans="1:12" ht="15" customHeight="1" x14ac:dyDescent="0.2">
      <c r="A1184" s="16">
        <f t="shared" si="18"/>
        <v>1184</v>
      </c>
      <c r="B1184" s="24"/>
      <c r="C1184" s="24"/>
      <c r="D1184" s="24"/>
      <c r="E1184" s="24"/>
      <c r="F1184" s="24"/>
      <c r="G1184" s="24"/>
      <c r="H1184" s="25"/>
      <c r="I1184" s="52"/>
      <c r="J1184" s="52"/>
      <c r="K1184" s="102"/>
      <c r="L1184" s="52"/>
    </row>
    <row r="1185" spans="1:12" ht="15" customHeight="1" x14ac:dyDescent="0.2">
      <c r="A1185" s="16">
        <f t="shared" si="18"/>
        <v>1185</v>
      </c>
      <c r="B1185" s="24" t="s">
        <v>2092</v>
      </c>
      <c r="C1185" s="24"/>
      <c r="D1185" s="24"/>
      <c r="E1185" s="24"/>
      <c r="F1185" s="24"/>
      <c r="G1185" s="24"/>
      <c r="H1185" s="25"/>
      <c r="I1185" s="52"/>
      <c r="J1185" s="52"/>
      <c r="K1185" s="102"/>
      <c r="L1185" s="52"/>
    </row>
    <row r="1186" spans="1:12" ht="15" customHeight="1" x14ac:dyDescent="0.2">
      <c r="A1186" s="16">
        <f t="shared" si="18"/>
        <v>1186</v>
      </c>
      <c r="B1186" s="19" t="s">
        <v>2093</v>
      </c>
      <c r="C1186" s="19" t="s">
        <v>2094</v>
      </c>
      <c r="E1186" s="19" t="s">
        <v>56</v>
      </c>
      <c r="F1186" s="19" t="s">
        <v>966</v>
      </c>
      <c r="G1186" s="19" t="s">
        <v>53</v>
      </c>
      <c r="H1186" s="20">
        <v>2024</v>
      </c>
      <c r="I1186" s="53">
        <v>0</v>
      </c>
      <c r="J1186" s="53">
        <v>0</v>
      </c>
      <c r="K1186" s="102"/>
      <c r="L1186" s="53"/>
    </row>
    <row r="1187" spans="1:12" ht="15" customHeight="1" x14ac:dyDescent="0.2">
      <c r="A1187" s="16">
        <f t="shared" si="18"/>
        <v>1187</v>
      </c>
      <c r="B1187" s="19" t="s">
        <v>2635</v>
      </c>
      <c r="C1187" s="19" t="s">
        <v>2636</v>
      </c>
      <c r="E1187" s="19" t="s">
        <v>762</v>
      </c>
      <c r="F1187" s="19" t="s">
        <v>966</v>
      </c>
      <c r="G1187" s="19" t="s">
        <v>150</v>
      </c>
      <c r="H1187" s="20">
        <v>2025</v>
      </c>
      <c r="I1187" s="53">
        <v>0</v>
      </c>
      <c r="J1187" s="53">
        <v>0</v>
      </c>
      <c r="K1187" s="102"/>
      <c r="L1187" s="53"/>
    </row>
    <row r="1188" spans="1:12" ht="15" customHeight="1" x14ac:dyDescent="0.2">
      <c r="A1188" s="16">
        <f t="shared" si="18"/>
        <v>1188</v>
      </c>
      <c r="B1188" s="19" t="s">
        <v>2824</v>
      </c>
      <c r="C1188" s="19" t="s">
        <v>2825</v>
      </c>
      <c r="E1188" s="19" t="s">
        <v>1222</v>
      </c>
      <c r="F1188" s="19" t="s">
        <v>966</v>
      </c>
      <c r="G1188" s="19" t="s">
        <v>46</v>
      </c>
      <c r="H1188" s="20">
        <v>2024</v>
      </c>
      <c r="I1188" s="53">
        <v>0</v>
      </c>
      <c r="J1188" s="53">
        <v>0</v>
      </c>
      <c r="K1188" s="102"/>
      <c r="L1188" s="53"/>
    </row>
    <row r="1189" spans="1:12" ht="15" customHeight="1" x14ac:dyDescent="0.2">
      <c r="A1189" s="16">
        <f t="shared" si="18"/>
        <v>1189</v>
      </c>
      <c r="B1189" s="19" t="s">
        <v>2480</v>
      </c>
      <c r="C1189" s="19" t="s">
        <v>2481</v>
      </c>
      <c r="E1189" s="19" t="s">
        <v>1866</v>
      </c>
      <c r="F1189" s="19" t="s">
        <v>966</v>
      </c>
      <c r="G1189" s="19" t="s">
        <v>46</v>
      </c>
      <c r="H1189" s="20">
        <v>2024</v>
      </c>
      <c r="I1189" s="53">
        <v>0</v>
      </c>
      <c r="J1189" s="53">
        <v>0</v>
      </c>
      <c r="K1189" s="102"/>
      <c r="L1189" s="53"/>
    </row>
    <row r="1190" spans="1:12" ht="15" customHeight="1" x14ac:dyDescent="0.2">
      <c r="A1190" s="16">
        <f t="shared" si="18"/>
        <v>1190</v>
      </c>
      <c r="B1190" s="19" t="s">
        <v>2095</v>
      </c>
      <c r="C1190" s="19" t="s">
        <v>2096</v>
      </c>
      <c r="E1190" s="19" t="s">
        <v>1048</v>
      </c>
      <c r="F1190" s="19" t="s">
        <v>966</v>
      </c>
      <c r="G1190" s="19" t="s">
        <v>150</v>
      </c>
      <c r="H1190" s="20">
        <v>2023</v>
      </c>
      <c r="I1190" s="53">
        <v>320</v>
      </c>
      <c r="J1190" s="53">
        <v>320</v>
      </c>
      <c r="K1190" s="102"/>
      <c r="L1190" s="53"/>
    </row>
    <row r="1191" spans="1:12" ht="15" customHeight="1" x14ac:dyDescent="0.2">
      <c r="A1191" s="16">
        <f t="shared" si="18"/>
        <v>1191</v>
      </c>
      <c r="B1191" s="19" t="s">
        <v>2097</v>
      </c>
      <c r="C1191" s="19" t="s">
        <v>2098</v>
      </c>
      <c r="E1191" s="19" t="s">
        <v>1232</v>
      </c>
      <c r="F1191" s="19" t="s">
        <v>966</v>
      </c>
      <c r="G1191" s="19" t="s">
        <v>150</v>
      </c>
      <c r="H1191" s="20">
        <v>2024</v>
      </c>
      <c r="I1191" s="53">
        <v>0</v>
      </c>
      <c r="J1191" s="53">
        <v>0</v>
      </c>
      <c r="K1191" s="102"/>
      <c r="L1191" s="53"/>
    </row>
    <row r="1192" spans="1:12" ht="15" customHeight="1" x14ac:dyDescent="0.2">
      <c r="A1192" s="16">
        <f t="shared" si="18"/>
        <v>1192</v>
      </c>
      <c r="B1192" s="19" t="s">
        <v>2404</v>
      </c>
      <c r="C1192" s="19" t="s">
        <v>2405</v>
      </c>
      <c r="E1192" s="19" t="s">
        <v>132</v>
      </c>
      <c r="F1192" s="19" t="s">
        <v>966</v>
      </c>
      <c r="G1192" s="19" t="s">
        <v>40</v>
      </c>
      <c r="H1192" s="20">
        <v>2024</v>
      </c>
      <c r="I1192" s="53">
        <v>0</v>
      </c>
      <c r="J1192" s="53">
        <v>0</v>
      </c>
      <c r="K1192" s="102"/>
      <c r="L1192" s="53"/>
    </row>
    <row r="1193" spans="1:12" ht="15" customHeight="1" x14ac:dyDescent="0.2">
      <c r="A1193" s="16">
        <f t="shared" si="18"/>
        <v>1193</v>
      </c>
      <c r="B1193" s="19" t="s">
        <v>2099</v>
      </c>
      <c r="C1193" s="19" t="s">
        <v>2100</v>
      </c>
      <c r="E1193" s="19" t="s">
        <v>1922</v>
      </c>
      <c r="F1193" s="19" t="s">
        <v>966</v>
      </c>
      <c r="G1193" s="19" t="s">
        <v>40</v>
      </c>
      <c r="H1193" s="20">
        <v>2024</v>
      </c>
      <c r="I1193" s="53">
        <v>0</v>
      </c>
      <c r="J1193" s="53">
        <v>0</v>
      </c>
      <c r="K1193" s="102"/>
      <c r="L1193" s="53"/>
    </row>
    <row r="1194" spans="1:12" ht="15" customHeight="1" x14ac:dyDescent="0.2">
      <c r="A1194" s="16">
        <f t="shared" si="18"/>
        <v>1194</v>
      </c>
      <c r="B1194" s="19" t="s">
        <v>2101</v>
      </c>
      <c r="C1194" s="19" t="s">
        <v>2102</v>
      </c>
      <c r="E1194" s="19" t="s">
        <v>636</v>
      </c>
      <c r="F1194" s="19" t="s">
        <v>966</v>
      </c>
      <c r="G1194" s="19" t="s">
        <v>46</v>
      </c>
      <c r="H1194" s="20">
        <v>2024</v>
      </c>
      <c r="I1194" s="53">
        <v>0</v>
      </c>
      <c r="J1194" s="53">
        <v>0</v>
      </c>
      <c r="K1194" s="102"/>
      <c r="L1194" s="53"/>
    </row>
    <row r="1195" spans="1:12" ht="15" customHeight="1" x14ac:dyDescent="0.2">
      <c r="A1195" s="16">
        <f t="shared" si="18"/>
        <v>1195</v>
      </c>
      <c r="B1195" s="19" t="s">
        <v>2826</v>
      </c>
      <c r="C1195" s="19" t="s">
        <v>2827</v>
      </c>
      <c r="E1195" s="19" t="s">
        <v>1543</v>
      </c>
      <c r="F1195" s="19" t="s">
        <v>966</v>
      </c>
      <c r="G1195" s="19" t="s">
        <v>40</v>
      </c>
      <c r="H1195" s="20">
        <v>2024</v>
      </c>
      <c r="I1195" s="53">
        <v>0</v>
      </c>
      <c r="J1195" s="53">
        <v>0</v>
      </c>
      <c r="K1195" s="102"/>
      <c r="L1195" s="53"/>
    </row>
    <row r="1196" spans="1:12" ht="15" customHeight="1" x14ac:dyDescent="0.2">
      <c r="A1196" s="16">
        <f t="shared" si="18"/>
        <v>1196</v>
      </c>
      <c r="B1196" s="19" t="s">
        <v>2406</v>
      </c>
      <c r="C1196" s="19" t="s">
        <v>2407</v>
      </c>
      <c r="E1196" s="19" t="s">
        <v>394</v>
      </c>
      <c r="F1196" s="19" t="s">
        <v>966</v>
      </c>
      <c r="G1196" s="19" t="s">
        <v>40</v>
      </c>
      <c r="H1196" s="20">
        <v>2024</v>
      </c>
      <c r="I1196" s="53">
        <v>0</v>
      </c>
      <c r="J1196" s="53">
        <v>0</v>
      </c>
      <c r="K1196" s="102"/>
      <c r="L1196" s="53"/>
    </row>
    <row r="1197" spans="1:12" ht="15" customHeight="1" x14ac:dyDescent="0.2">
      <c r="A1197" s="16">
        <f t="shared" si="18"/>
        <v>1197</v>
      </c>
      <c r="B1197" s="19" t="s">
        <v>2656</v>
      </c>
      <c r="C1197" s="19" t="s">
        <v>2657</v>
      </c>
      <c r="E1197" s="19" t="s">
        <v>483</v>
      </c>
      <c r="F1197" s="19" t="s">
        <v>966</v>
      </c>
      <c r="G1197" s="19" t="s">
        <v>40</v>
      </c>
      <c r="H1197" s="20">
        <v>2024</v>
      </c>
      <c r="I1197" s="53">
        <v>0</v>
      </c>
      <c r="J1197" s="53">
        <v>0</v>
      </c>
      <c r="K1197" s="102"/>
      <c r="L1197" s="53"/>
    </row>
    <row r="1198" spans="1:12" ht="15" customHeight="1" x14ac:dyDescent="0.2">
      <c r="A1198" s="16">
        <f t="shared" si="18"/>
        <v>1198</v>
      </c>
      <c r="B1198" s="19" t="s">
        <v>2272</v>
      </c>
      <c r="C1198" s="19" t="s">
        <v>2273</v>
      </c>
      <c r="E1198" s="19" t="s">
        <v>1174</v>
      </c>
      <c r="F1198" s="19" t="s">
        <v>966</v>
      </c>
      <c r="G1198" s="19" t="s">
        <v>150</v>
      </c>
      <c r="H1198" s="20">
        <v>2024</v>
      </c>
      <c r="I1198" s="53">
        <v>0</v>
      </c>
      <c r="J1198" s="53">
        <v>0</v>
      </c>
      <c r="K1198" s="102"/>
      <c r="L1198" s="53"/>
    </row>
    <row r="1199" spans="1:12" ht="15" customHeight="1" x14ac:dyDescent="0.2">
      <c r="A1199" s="16">
        <f t="shared" si="18"/>
        <v>1199</v>
      </c>
      <c r="B1199" s="19" t="s">
        <v>2105</v>
      </c>
      <c r="C1199" s="19" t="s">
        <v>2106</v>
      </c>
      <c r="E1199" s="19" t="s">
        <v>1189</v>
      </c>
      <c r="F1199" s="19" t="s">
        <v>966</v>
      </c>
      <c r="G1199" s="19" t="s">
        <v>150</v>
      </c>
      <c r="H1199" s="20">
        <v>2025</v>
      </c>
      <c r="I1199" s="53">
        <v>0</v>
      </c>
      <c r="J1199" s="53">
        <v>0</v>
      </c>
      <c r="K1199" s="102"/>
      <c r="L1199" s="53"/>
    </row>
    <row r="1200" spans="1:12" ht="15" customHeight="1" x14ac:dyDescent="0.2">
      <c r="A1200" s="16">
        <f t="shared" si="18"/>
        <v>1200</v>
      </c>
      <c r="B1200" s="19" t="s">
        <v>2107</v>
      </c>
      <c r="C1200" s="19" t="s">
        <v>2108</v>
      </c>
      <c r="E1200" s="19" t="s">
        <v>2109</v>
      </c>
      <c r="F1200" s="19" t="s">
        <v>966</v>
      </c>
      <c r="G1200" s="19" t="s">
        <v>40</v>
      </c>
      <c r="H1200" s="20">
        <v>2023</v>
      </c>
      <c r="I1200" s="53">
        <v>0</v>
      </c>
      <c r="J1200" s="53">
        <v>0</v>
      </c>
      <c r="K1200" s="102"/>
      <c r="L1200" s="53"/>
    </row>
    <row r="1201" spans="1:12" ht="15" customHeight="1" x14ac:dyDescent="0.2">
      <c r="A1201" s="16">
        <f t="shared" si="18"/>
        <v>1201</v>
      </c>
      <c r="B1201" s="19" t="s">
        <v>2658</v>
      </c>
      <c r="C1201" s="19" t="s">
        <v>2659</v>
      </c>
      <c r="E1201" s="19" t="s">
        <v>115</v>
      </c>
      <c r="F1201" s="19" t="s">
        <v>966</v>
      </c>
      <c r="G1201" s="19" t="s">
        <v>46</v>
      </c>
      <c r="H1201" s="20">
        <v>2025</v>
      </c>
      <c r="I1201" s="53">
        <v>0</v>
      </c>
      <c r="J1201" s="53">
        <v>0</v>
      </c>
      <c r="K1201" s="102"/>
      <c r="L1201" s="53"/>
    </row>
    <row r="1202" spans="1:12" ht="15" customHeight="1" x14ac:dyDescent="0.2">
      <c r="A1202" s="16">
        <f t="shared" si="18"/>
        <v>1202</v>
      </c>
      <c r="B1202" s="19" t="s">
        <v>2110</v>
      </c>
      <c r="C1202" s="19" t="s">
        <v>2111</v>
      </c>
      <c r="E1202" s="19" t="s">
        <v>2112</v>
      </c>
      <c r="F1202" s="19" t="s">
        <v>966</v>
      </c>
      <c r="G1202" s="19" t="s">
        <v>53</v>
      </c>
      <c r="H1202" s="20">
        <v>2025</v>
      </c>
      <c r="I1202" s="53">
        <v>0</v>
      </c>
      <c r="J1202" s="53">
        <v>0</v>
      </c>
      <c r="K1202" s="102"/>
      <c r="L1202" s="53"/>
    </row>
    <row r="1203" spans="1:12" ht="15" customHeight="1" x14ac:dyDescent="0.2">
      <c r="A1203" s="16">
        <f t="shared" si="18"/>
        <v>1203</v>
      </c>
      <c r="B1203" s="19" t="s">
        <v>2113</v>
      </c>
      <c r="C1203" s="19" t="s">
        <v>2114</v>
      </c>
      <c r="E1203" s="19" t="s">
        <v>2058</v>
      </c>
      <c r="F1203" s="19" t="s">
        <v>966</v>
      </c>
      <c r="G1203" s="19" t="s">
        <v>256</v>
      </c>
      <c r="H1203" s="20">
        <v>2025</v>
      </c>
      <c r="I1203" s="53">
        <v>0</v>
      </c>
      <c r="J1203" s="53">
        <v>0</v>
      </c>
      <c r="K1203" s="102"/>
      <c r="L1203" s="53"/>
    </row>
    <row r="1204" spans="1:12" ht="15" customHeight="1" x14ac:dyDescent="0.2">
      <c r="A1204" s="16">
        <f t="shared" si="18"/>
        <v>1204</v>
      </c>
      <c r="B1204" s="19" t="s">
        <v>2115</v>
      </c>
      <c r="C1204" s="19" t="s">
        <v>2116</v>
      </c>
      <c r="E1204" s="19" t="s">
        <v>2067</v>
      </c>
      <c r="F1204" s="19" t="s">
        <v>966</v>
      </c>
      <c r="G1204" s="19" t="s">
        <v>256</v>
      </c>
      <c r="H1204" s="20">
        <v>2025</v>
      </c>
      <c r="I1204" s="53">
        <v>0</v>
      </c>
      <c r="J1204" s="53">
        <v>0</v>
      </c>
      <c r="K1204" s="102"/>
      <c r="L1204" s="53"/>
    </row>
    <row r="1205" spans="1:12" ht="15" customHeight="1" x14ac:dyDescent="0.2">
      <c r="A1205" s="16">
        <f t="shared" si="18"/>
        <v>1205</v>
      </c>
      <c r="B1205" s="19" t="s">
        <v>2117</v>
      </c>
      <c r="C1205" s="19" t="s">
        <v>2118</v>
      </c>
      <c r="E1205" s="19" t="s">
        <v>1081</v>
      </c>
      <c r="F1205" s="19" t="s">
        <v>966</v>
      </c>
      <c r="G1205" s="19" t="s">
        <v>46</v>
      </c>
      <c r="H1205" s="20">
        <v>2025</v>
      </c>
      <c r="I1205" s="53">
        <v>0</v>
      </c>
      <c r="J1205" s="53">
        <v>0</v>
      </c>
      <c r="K1205" s="102"/>
      <c r="L1205" s="53"/>
    </row>
    <row r="1206" spans="1:12" ht="15" customHeight="1" x14ac:dyDescent="0.2">
      <c r="A1206" s="16">
        <f t="shared" si="18"/>
        <v>1206</v>
      </c>
      <c r="B1206" s="19" t="s">
        <v>2699</v>
      </c>
      <c r="C1206" s="19" t="s">
        <v>2700</v>
      </c>
      <c r="E1206" s="19" t="s">
        <v>1866</v>
      </c>
      <c r="F1206" s="19" t="s">
        <v>966</v>
      </c>
      <c r="G1206" s="19" t="s">
        <v>46</v>
      </c>
      <c r="H1206" s="20">
        <v>2025</v>
      </c>
      <c r="I1206" s="53">
        <v>0</v>
      </c>
      <c r="J1206" s="53">
        <v>0</v>
      </c>
      <c r="K1206" s="102"/>
      <c r="L1206" s="53"/>
    </row>
    <row r="1207" spans="1:12" ht="15" customHeight="1" x14ac:dyDescent="0.2">
      <c r="A1207" s="16">
        <f t="shared" si="18"/>
        <v>1207</v>
      </c>
      <c r="B1207" s="19" t="s">
        <v>2828</v>
      </c>
      <c r="C1207" s="19" t="s">
        <v>2829</v>
      </c>
      <c r="E1207" s="19" t="s">
        <v>1543</v>
      </c>
      <c r="F1207" s="19" t="s">
        <v>966</v>
      </c>
      <c r="G1207" s="19" t="s">
        <v>40</v>
      </c>
      <c r="H1207" s="20">
        <v>2024</v>
      </c>
      <c r="I1207" s="53">
        <v>0</v>
      </c>
      <c r="J1207" s="53">
        <v>0</v>
      </c>
      <c r="K1207" s="102"/>
      <c r="L1207" s="53"/>
    </row>
    <row r="1208" spans="1:12" ht="15" customHeight="1" x14ac:dyDescent="0.2">
      <c r="A1208" s="16">
        <f t="shared" si="18"/>
        <v>1208</v>
      </c>
      <c r="B1208" s="19" t="s">
        <v>2121</v>
      </c>
      <c r="C1208" s="19" t="s">
        <v>2122</v>
      </c>
      <c r="E1208" s="19" t="s">
        <v>1775</v>
      </c>
      <c r="F1208" s="19" t="s">
        <v>966</v>
      </c>
      <c r="G1208" s="19" t="s">
        <v>40</v>
      </c>
      <c r="H1208" s="20">
        <v>2023</v>
      </c>
      <c r="I1208" s="53">
        <v>0</v>
      </c>
      <c r="J1208" s="53">
        <v>0</v>
      </c>
      <c r="K1208" s="102"/>
      <c r="L1208" s="53"/>
    </row>
    <row r="1209" spans="1:12" ht="15" customHeight="1" x14ac:dyDescent="0.2">
      <c r="A1209" s="16">
        <f t="shared" si="18"/>
        <v>1209</v>
      </c>
      <c r="B1209" s="19" t="s">
        <v>2123</v>
      </c>
      <c r="C1209" s="19" t="s">
        <v>2124</v>
      </c>
      <c r="E1209" s="19" t="s">
        <v>407</v>
      </c>
      <c r="F1209" s="19" t="s">
        <v>966</v>
      </c>
      <c r="G1209" s="19" t="s">
        <v>53</v>
      </c>
      <c r="H1209" s="20">
        <v>2025</v>
      </c>
      <c r="I1209" s="53">
        <v>0</v>
      </c>
      <c r="J1209" s="53">
        <v>0</v>
      </c>
      <c r="K1209" s="102"/>
      <c r="L1209" s="53"/>
    </row>
    <row r="1210" spans="1:12" ht="15" customHeight="1" x14ac:dyDescent="0.2">
      <c r="A1210" s="16">
        <f t="shared" si="18"/>
        <v>1210</v>
      </c>
      <c r="B1210" s="19" t="s">
        <v>2450</v>
      </c>
      <c r="C1210" s="19" t="s">
        <v>2125</v>
      </c>
      <c r="E1210" s="19" t="s">
        <v>1866</v>
      </c>
      <c r="F1210" s="19" t="s">
        <v>966</v>
      </c>
      <c r="G1210" s="19" t="s">
        <v>46</v>
      </c>
      <c r="H1210" s="20">
        <v>2024</v>
      </c>
      <c r="I1210" s="53">
        <v>0</v>
      </c>
      <c r="J1210" s="53">
        <v>0</v>
      </c>
      <c r="K1210" s="102"/>
      <c r="L1210" s="53"/>
    </row>
    <row r="1211" spans="1:12" ht="15" customHeight="1" x14ac:dyDescent="0.2">
      <c r="A1211" s="16">
        <f t="shared" si="18"/>
        <v>1211</v>
      </c>
      <c r="B1211" s="19" t="s">
        <v>3009</v>
      </c>
      <c r="C1211" s="19" t="s">
        <v>3010</v>
      </c>
      <c r="E1211" s="19" t="s">
        <v>1866</v>
      </c>
      <c r="F1211" s="19" t="s">
        <v>966</v>
      </c>
      <c r="G1211" s="19" t="s">
        <v>46</v>
      </c>
      <c r="H1211" s="20">
        <v>2025</v>
      </c>
      <c r="I1211" s="53">
        <v>0</v>
      </c>
      <c r="J1211" s="53">
        <v>0</v>
      </c>
      <c r="K1211" s="102" t="s">
        <v>3033</v>
      </c>
      <c r="L1211" s="53"/>
    </row>
    <row r="1212" spans="1:12" ht="15" customHeight="1" x14ac:dyDescent="0.2">
      <c r="A1212" s="16">
        <f t="shared" si="18"/>
        <v>1212</v>
      </c>
      <c r="B1212" s="19" t="s">
        <v>2126</v>
      </c>
      <c r="C1212" s="19" t="s">
        <v>2127</v>
      </c>
      <c r="E1212" s="19" t="s">
        <v>1665</v>
      </c>
      <c r="F1212" s="19" t="s">
        <v>966</v>
      </c>
      <c r="G1212" s="19" t="s">
        <v>150</v>
      </c>
      <c r="H1212" s="20">
        <v>2025</v>
      </c>
      <c r="I1212" s="53">
        <v>0</v>
      </c>
      <c r="J1212" s="53">
        <v>0</v>
      </c>
      <c r="K1212" s="102"/>
      <c r="L1212" s="53"/>
    </row>
    <row r="1213" spans="1:12" ht="15" customHeight="1" x14ac:dyDescent="0.2">
      <c r="A1213" s="16">
        <f t="shared" si="18"/>
        <v>1213</v>
      </c>
      <c r="B1213" s="19" t="s">
        <v>2128</v>
      </c>
      <c r="C1213" s="19" t="s">
        <v>2129</v>
      </c>
      <c r="E1213" s="19" t="s">
        <v>1665</v>
      </c>
      <c r="F1213" s="19" t="s">
        <v>966</v>
      </c>
      <c r="G1213" s="19" t="s">
        <v>150</v>
      </c>
      <c r="H1213" s="20">
        <v>2025</v>
      </c>
      <c r="I1213" s="53">
        <v>0</v>
      </c>
      <c r="J1213" s="53">
        <v>0</v>
      </c>
      <c r="K1213" s="102"/>
      <c r="L1213" s="53"/>
    </row>
    <row r="1214" spans="1:12" ht="15" customHeight="1" x14ac:dyDescent="0.2">
      <c r="A1214" s="16">
        <f t="shared" si="18"/>
        <v>1214</v>
      </c>
      <c r="B1214" s="19" t="s">
        <v>2130</v>
      </c>
      <c r="C1214" s="19" t="s">
        <v>2131</v>
      </c>
      <c r="E1214" s="19" t="s">
        <v>177</v>
      </c>
      <c r="F1214" s="19" t="s">
        <v>966</v>
      </c>
      <c r="G1214" s="19" t="s">
        <v>53</v>
      </c>
      <c r="H1214" s="20">
        <v>2023</v>
      </c>
      <c r="I1214" s="53">
        <v>0</v>
      </c>
      <c r="J1214" s="53">
        <v>0</v>
      </c>
      <c r="K1214" s="102"/>
      <c r="L1214" s="53"/>
    </row>
    <row r="1215" spans="1:12" ht="15" customHeight="1" x14ac:dyDescent="0.2">
      <c r="A1215" s="16">
        <f t="shared" si="18"/>
        <v>1215</v>
      </c>
      <c r="B1215" s="19" t="s">
        <v>2132</v>
      </c>
      <c r="C1215" s="19" t="s">
        <v>2133</v>
      </c>
      <c r="E1215" s="19" t="s">
        <v>1156</v>
      </c>
      <c r="F1215" s="19" t="s">
        <v>966</v>
      </c>
      <c r="G1215" s="19" t="s">
        <v>256</v>
      </c>
      <c r="H1215" s="20">
        <v>2024</v>
      </c>
      <c r="I1215" s="53">
        <v>0</v>
      </c>
      <c r="J1215" s="53">
        <v>0</v>
      </c>
      <c r="K1215" s="102"/>
      <c r="L1215" s="53"/>
    </row>
    <row r="1216" spans="1:12" ht="15" customHeight="1" x14ac:dyDescent="0.2">
      <c r="A1216" s="16">
        <f t="shared" si="18"/>
        <v>1216</v>
      </c>
      <c r="B1216" s="19" t="s">
        <v>2134</v>
      </c>
      <c r="C1216" s="19" t="s">
        <v>2135</v>
      </c>
      <c r="E1216" s="19" t="s">
        <v>394</v>
      </c>
      <c r="F1216" s="19" t="s">
        <v>966</v>
      </c>
      <c r="G1216" s="19" t="s">
        <v>40</v>
      </c>
      <c r="H1216" s="20">
        <v>2024</v>
      </c>
      <c r="I1216" s="53">
        <v>0</v>
      </c>
      <c r="J1216" s="53">
        <v>0</v>
      </c>
      <c r="K1216" s="102"/>
      <c r="L1216" s="53"/>
    </row>
    <row r="1217" spans="1:12" ht="15" customHeight="1" x14ac:dyDescent="0.2">
      <c r="A1217" s="16">
        <f t="shared" si="18"/>
        <v>1217</v>
      </c>
      <c r="B1217" s="19" t="s">
        <v>2136</v>
      </c>
      <c r="C1217" s="19" t="s">
        <v>2137</v>
      </c>
      <c r="E1217" s="19" t="s">
        <v>394</v>
      </c>
      <c r="F1217" s="19" t="s">
        <v>966</v>
      </c>
      <c r="G1217" s="19" t="s">
        <v>40</v>
      </c>
      <c r="H1217" s="20">
        <v>2024</v>
      </c>
      <c r="I1217" s="53">
        <v>0</v>
      </c>
      <c r="J1217" s="53">
        <v>0</v>
      </c>
      <c r="K1217" s="102"/>
      <c r="L1217" s="53"/>
    </row>
    <row r="1218" spans="1:12" ht="15" customHeight="1" x14ac:dyDescent="0.2">
      <c r="A1218" s="16">
        <f t="shared" si="18"/>
        <v>1218</v>
      </c>
      <c r="B1218" s="19" t="s">
        <v>2138</v>
      </c>
      <c r="C1218" s="19" t="s">
        <v>2139</v>
      </c>
      <c r="E1218" s="19" t="s">
        <v>394</v>
      </c>
      <c r="F1218" s="19" t="s">
        <v>966</v>
      </c>
      <c r="G1218" s="19" t="s">
        <v>40</v>
      </c>
      <c r="H1218" s="20">
        <v>2023</v>
      </c>
      <c r="I1218" s="53">
        <v>0</v>
      </c>
      <c r="J1218" s="53">
        <v>0</v>
      </c>
      <c r="K1218" s="102"/>
      <c r="L1218" s="53"/>
    </row>
    <row r="1219" spans="1:12" ht="15" customHeight="1" x14ac:dyDescent="0.2">
      <c r="A1219" s="16">
        <f t="shared" si="18"/>
        <v>1219</v>
      </c>
      <c r="B1219" s="19" t="s">
        <v>2140</v>
      </c>
      <c r="C1219" s="19" t="s">
        <v>2141</v>
      </c>
      <c r="E1219" s="19" t="s">
        <v>394</v>
      </c>
      <c r="F1219" s="19" t="s">
        <v>966</v>
      </c>
      <c r="G1219" s="19" t="s">
        <v>40</v>
      </c>
      <c r="H1219" s="20">
        <v>2023</v>
      </c>
      <c r="I1219" s="53">
        <v>0</v>
      </c>
      <c r="J1219" s="53">
        <v>0</v>
      </c>
      <c r="K1219" s="102"/>
      <c r="L1219" s="53"/>
    </row>
    <row r="1220" spans="1:12" ht="15" customHeight="1" x14ac:dyDescent="0.2">
      <c r="A1220" s="16">
        <f t="shared" si="18"/>
        <v>1220</v>
      </c>
      <c r="B1220" s="19" t="s">
        <v>2830</v>
      </c>
      <c r="C1220" s="19" t="s">
        <v>2831</v>
      </c>
      <c r="E1220" s="19" t="s">
        <v>1470</v>
      </c>
      <c r="F1220" s="19" t="s">
        <v>966</v>
      </c>
      <c r="G1220" s="19" t="s">
        <v>53</v>
      </c>
      <c r="H1220" s="20">
        <v>2024</v>
      </c>
      <c r="I1220" s="53">
        <v>0</v>
      </c>
      <c r="J1220" s="53">
        <v>0</v>
      </c>
      <c r="K1220" s="102"/>
      <c r="L1220" s="53"/>
    </row>
    <row r="1221" spans="1:12" ht="15" customHeight="1" x14ac:dyDescent="0.2">
      <c r="A1221" s="16">
        <f t="shared" si="18"/>
        <v>1221</v>
      </c>
      <c r="B1221" s="19" t="s">
        <v>2142</v>
      </c>
      <c r="C1221" s="19" t="s">
        <v>2143</v>
      </c>
      <c r="E1221" s="19" t="s">
        <v>132</v>
      </c>
      <c r="F1221" s="19" t="s">
        <v>966</v>
      </c>
      <c r="G1221" s="19" t="s">
        <v>40</v>
      </c>
      <c r="H1221" s="20">
        <v>2023</v>
      </c>
      <c r="I1221" s="53">
        <v>71.400000000000006</v>
      </c>
      <c r="J1221" s="53">
        <v>71.400000000000006</v>
      </c>
      <c r="K1221" s="102"/>
      <c r="L1221" s="53"/>
    </row>
    <row r="1222" spans="1:12" ht="15" customHeight="1" x14ac:dyDescent="0.2">
      <c r="A1222" s="16">
        <f t="shared" si="18"/>
        <v>1222</v>
      </c>
      <c r="B1222" s="19" t="s">
        <v>2559</v>
      </c>
      <c r="C1222" s="19" t="s">
        <v>2560</v>
      </c>
      <c r="E1222" s="19" t="s">
        <v>1279</v>
      </c>
      <c r="F1222" s="19" t="s">
        <v>966</v>
      </c>
      <c r="G1222" s="19" t="s">
        <v>256</v>
      </c>
      <c r="H1222" s="20">
        <v>2024</v>
      </c>
      <c r="I1222" s="53">
        <v>0</v>
      </c>
      <c r="J1222" s="53">
        <v>0</v>
      </c>
      <c r="K1222" s="102"/>
      <c r="L1222" s="53"/>
    </row>
    <row r="1223" spans="1:12" ht="15" customHeight="1" x14ac:dyDescent="0.2">
      <c r="A1223" s="16">
        <f t="shared" si="18"/>
        <v>1223</v>
      </c>
      <c r="B1223" s="19" t="s">
        <v>3011</v>
      </c>
      <c r="C1223" s="19" t="s">
        <v>3012</v>
      </c>
      <c r="E1223" s="19" t="s">
        <v>161</v>
      </c>
      <c r="F1223" s="19" t="s">
        <v>966</v>
      </c>
      <c r="G1223" s="19" t="s">
        <v>95</v>
      </c>
      <c r="H1223" s="20">
        <v>2024</v>
      </c>
      <c r="I1223" s="53">
        <v>0</v>
      </c>
      <c r="J1223" s="53">
        <v>0</v>
      </c>
      <c r="K1223" s="102" t="s">
        <v>3033</v>
      </c>
      <c r="L1223" s="53"/>
    </row>
    <row r="1224" spans="1:12" ht="15" customHeight="1" x14ac:dyDescent="0.2">
      <c r="A1224" s="16">
        <f t="shared" ref="A1224:A1287" si="19">A1223+1</f>
        <v>1224</v>
      </c>
      <c r="B1224" s="19" t="s">
        <v>2375</v>
      </c>
      <c r="C1224" s="19" t="s">
        <v>2376</v>
      </c>
      <c r="E1224" s="19" t="s">
        <v>1670</v>
      </c>
      <c r="F1224" s="19" t="s">
        <v>966</v>
      </c>
      <c r="G1224" s="19" t="s">
        <v>150</v>
      </c>
      <c r="H1224" s="20">
        <v>2024</v>
      </c>
      <c r="I1224" s="53">
        <v>0</v>
      </c>
      <c r="J1224" s="53">
        <v>0</v>
      </c>
      <c r="K1224" s="102"/>
      <c r="L1224" s="53"/>
    </row>
    <row r="1225" spans="1:12" ht="15" customHeight="1" x14ac:dyDescent="0.2">
      <c r="A1225" s="16">
        <f t="shared" si="19"/>
        <v>1225</v>
      </c>
      <c r="B1225" s="19" t="s">
        <v>2684</v>
      </c>
      <c r="C1225" s="19" t="s">
        <v>2685</v>
      </c>
      <c r="E1225" s="19" t="s">
        <v>2410</v>
      </c>
      <c r="F1225" s="19" t="s">
        <v>966</v>
      </c>
      <c r="G1225" s="19" t="s">
        <v>53</v>
      </c>
      <c r="H1225" s="20">
        <v>2023</v>
      </c>
      <c r="I1225" s="53">
        <v>0</v>
      </c>
      <c r="J1225" s="53">
        <v>0</v>
      </c>
      <c r="K1225" s="102"/>
      <c r="L1225" s="53"/>
    </row>
    <row r="1226" spans="1:12" ht="15" customHeight="1" x14ac:dyDescent="0.2">
      <c r="A1226" s="16">
        <f t="shared" si="19"/>
        <v>1226</v>
      </c>
      <c r="B1226" s="19" t="s">
        <v>2144</v>
      </c>
      <c r="C1226" s="19" t="s">
        <v>2145</v>
      </c>
      <c r="E1226" s="19" t="s">
        <v>394</v>
      </c>
      <c r="F1226" s="19" t="s">
        <v>966</v>
      </c>
      <c r="G1226" s="19" t="s">
        <v>40</v>
      </c>
      <c r="H1226" s="20">
        <v>2023</v>
      </c>
      <c r="I1226" s="53">
        <v>0</v>
      </c>
      <c r="J1226" s="53">
        <v>0</v>
      </c>
      <c r="K1226" s="102"/>
      <c r="L1226" s="53"/>
    </row>
    <row r="1227" spans="1:12" ht="15" customHeight="1" x14ac:dyDescent="0.2">
      <c r="A1227" s="16">
        <f t="shared" si="19"/>
        <v>1227</v>
      </c>
      <c r="B1227" s="19" t="s">
        <v>2561</v>
      </c>
      <c r="C1227" s="19" t="s">
        <v>2562</v>
      </c>
      <c r="E1227" s="19" t="s">
        <v>279</v>
      </c>
      <c r="F1227" s="19" t="s">
        <v>966</v>
      </c>
      <c r="G1227" s="19" t="s">
        <v>40</v>
      </c>
      <c r="H1227" s="20">
        <v>2024</v>
      </c>
      <c r="I1227" s="53">
        <v>0</v>
      </c>
      <c r="J1227" s="53">
        <v>0</v>
      </c>
      <c r="K1227" s="102"/>
      <c r="L1227" s="53"/>
    </row>
    <row r="1228" spans="1:12" ht="15" customHeight="1" x14ac:dyDescent="0.2">
      <c r="A1228" s="16">
        <f t="shared" si="19"/>
        <v>1228</v>
      </c>
      <c r="B1228" s="19" t="s">
        <v>2146</v>
      </c>
      <c r="C1228" s="19" t="s">
        <v>2147</v>
      </c>
      <c r="E1228" s="19" t="s">
        <v>259</v>
      </c>
      <c r="F1228" s="19" t="s">
        <v>966</v>
      </c>
      <c r="G1228" s="19" t="s">
        <v>40</v>
      </c>
      <c r="H1228" s="20">
        <v>2023</v>
      </c>
      <c r="I1228" s="53">
        <v>80</v>
      </c>
      <c r="J1228" s="53">
        <v>80</v>
      </c>
      <c r="K1228" s="102"/>
      <c r="L1228" s="53"/>
    </row>
    <row r="1229" spans="1:12" ht="15" customHeight="1" x14ac:dyDescent="0.2">
      <c r="A1229" s="16">
        <f t="shared" si="19"/>
        <v>1229</v>
      </c>
      <c r="B1229" s="19" t="s">
        <v>2148</v>
      </c>
      <c r="C1229" s="19" t="s">
        <v>2149</v>
      </c>
      <c r="E1229" s="19" t="s">
        <v>859</v>
      </c>
      <c r="F1229" s="19" t="s">
        <v>966</v>
      </c>
      <c r="G1229" s="19" t="s">
        <v>53</v>
      </c>
      <c r="H1229" s="20">
        <v>2026</v>
      </c>
      <c r="I1229" s="53">
        <v>0</v>
      </c>
      <c r="J1229" s="53">
        <v>0</v>
      </c>
      <c r="K1229" s="102"/>
      <c r="L1229" s="53"/>
    </row>
    <row r="1230" spans="1:12" ht="15" customHeight="1" x14ac:dyDescent="0.2">
      <c r="A1230" s="16">
        <f t="shared" si="19"/>
        <v>1230</v>
      </c>
      <c r="B1230" s="19" t="s">
        <v>2150</v>
      </c>
      <c r="C1230" s="19" t="s">
        <v>2151</v>
      </c>
      <c r="E1230" s="19" t="s">
        <v>2152</v>
      </c>
      <c r="F1230" s="19" t="s">
        <v>966</v>
      </c>
      <c r="G1230" s="19" t="s">
        <v>40</v>
      </c>
      <c r="H1230" s="20">
        <v>2024</v>
      </c>
      <c r="I1230" s="53">
        <v>0</v>
      </c>
      <c r="J1230" s="53">
        <v>0</v>
      </c>
      <c r="K1230" s="102"/>
      <c r="L1230" s="53"/>
    </row>
    <row r="1231" spans="1:12" ht="15" customHeight="1" x14ac:dyDescent="0.2">
      <c r="A1231" s="16">
        <f t="shared" si="19"/>
        <v>1231</v>
      </c>
      <c r="B1231" s="19" t="s">
        <v>2153</v>
      </c>
      <c r="C1231" s="19" t="s">
        <v>2154</v>
      </c>
      <c r="E1231" s="19" t="s">
        <v>1780</v>
      </c>
      <c r="F1231" s="19" t="s">
        <v>966</v>
      </c>
      <c r="G1231" s="19" t="s">
        <v>256</v>
      </c>
      <c r="H1231" s="20">
        <v>2024</v>
      </c>
      <c r="I1231" s="53">
        <v>0</v>
      </c>
      <c r="J1231" s="53">
        <v>0</v>
      </c>
      <c r="K1231" s="102"/>
      <c r="L1231" s="53"/>
    </row>
    <row r="1232" spans="1:12" ht="15" customHeight="1" x14ac:dyDescent="0.2">
      <c r="A1232" s="16">
        <f t="shared" si="19"/>
        <v>1232</v>
      </c>
      <c r="B1232" s="19" t="s">
        <v>2155</v>
      </c>
      <c r="C1232" s="19" t="s">
        <v>2156</v>
      </c>
      <c r="E1232" s="19" t="s">
        <v>1922</v>
      </c>
      <c r="F1232" s="19" t="s">
        <v>966</v>
      </c>
      <c r="G1232" s="19" t="s">
        <v>40</v>
      </c>
      <c r="H1232" s="20">
        <v>2024</v>
      </c>
      <c r="I1232" s="53">
        <v>0</v>
      </c>
      <c r="J1232" s="53">
        <v>0</v>
      </c>
      <c r="K1232" s="102"/>
      <c r="L1232" s="53"/>
    </row>
    <row r="1233" spans="1:12" ht="15" customHeight="1" x14ac:dyDescent="0.2">
      <c r="A1233" s="16">
        <f t="shared" si="19"/>
        <v>1233</v>
      </c>
      <c r="B1233" s="19" t="s">
        <v>2660</v>
      </c>
      <c r="C1233" s="19" t="s">
        <v>2661</v>
      </c>
      <c r="E1233" s="19" t="s">
        <v>483</v>
      </c>
      <c r="F1233" s="19" t="s">
        <v>966</v>
      </c>
      <c r="G1233" s="19" t="s">
        <v>40</v>
      </c>
      <c r="H1233" s="20">
        <v>2023</v>
      </c>
      <c r="I1233" s="53">
        <v>0</v>
      </c>
      <c r="J1233" s="53">
        <v>0</v>
      </c>
      <c r="K1233" s="102"/>
      <c r="L1233" s="53"/>
    </row>
    <row r="1234" spans="1:12" ht="15" customHeight="1" x14ac:dyDescent="0.2">
      <c r="A1234" s="16">
        <f t="shared" si="19"/>
        <v>1234</v>
      </c>
      <c r="B1234" s="19" t="s">
        <v>2158</v>
      </c>
      <c r="C1234" s="19" t="s">
        <v>2159</v>
      </c>
      <c r="E1234" s="19" t="s">
        <v>2160</v>
      </c>
      <c r="F1234" s="19" t="s">
        <v>966</v>
      </c>
      <c r="G1234" s="19" t="s">
        <v>256</v>
      </c>
      <c r="H1234" s="20">
        <v>2024</v>
      </c>
      <c r="I1234" s="53">
        <v>0</v>
      </c>
      <c r="J1234" s="53">
        <v>0</v>
      </c>
      <c r="K1234" s="102"/>
      <c r="L1234" s="53"/>
    </row>
    <row r="1235" spans="1:12" ht="15" customHeight="1" x14ac:dyDescent="0.2">
      <c r="A1235" s="16">
        <f t="shared" si="19"/>
        <v>1235</v>
      </c>
      <c r="B1235" s="19" t="s">
        <v>2637</v>
      </c>
      <c r="C1235" s="19" t="s">
        <v>2638</v>
      </c>
      <c r="E1235" s="19" t="s">
        <v>476</v>
      </c>
      <c r="F1235" s="19" t="s">
        <v>966</v>
      </c>
      <c r="G1235" s="19" t="s">
        <v>40</v>
      </c>
      <c r="H1235" s="20">
        <v>2024</v>
      </c>
      <c r="I1235" s="53">
        <v>0</v>
      </c>
      <c r="J1235" s="53">
        <v>0</v>
      </c>
      <c r="K1235" s="102"/>
      <c r="L1235" s="53"/>
    </row>
    <row r="1236" spans="1:12" ht="15" customHeight="1" x14ac:dyDescent="0.2">
      <c r="A1236" s="16">
        <f t="shared" si="19"/>
        <v>1236</v>
      </c>
      <c r="B1236" s="19" t="s">
        <v>2161</v>
      </c>
      <c r="C1236" s="19" t="s">
        <v>2162</v>
      </c>
      <c r="E1236" s="19" t="s">
        <v>1555</v>
      </c>
      <c r="F1236" s="19" t="s">
        <v>966</v>
      </c>
      <c r="G1236" s="19" t="s">
        <v>150</v>
      </c>
      <c r="H1236" s="20">
        <v>2023</v>
      </c>
      <c r="I1236" s="53">
        <v>0</v>
      </c>
      <c r="J1236" s="53">
        <v>0</v>
      </c>
      <c r="K1236" s="102"/>
      <c r="L1236" s="53"/>
    </row>
    <row r="1237" spans="1:12" ht="15" customHeight="1" x14ac:dyDescent="0.2">
      <c r="A1237" s="16">
        <f t="shared" si="19"/>
        <v>1237</v>
      </c>
      <c r="B1237" s="19" t="s">
        <v>2563</v>
      </c>
      <c r="C1237" s="19" t="s">
        <v>2564</v>
      </c>
      <c r="E1237" s="19" t="s">
        <v>2192</v>
      </c>
      <c r="F1237" s="19" t="s">
        <v>966</v>
      </c>
      <c r="G1237" s="19" t="s">
        <v>53</v>
      </c>
      <c r="H1237" s="20">
        <v>2024</v>
      </c>
      <c r="I1237" s="53">
        <v>0</v>
      </c>
      <c r="J1237" s="53">
        <v>0</v>
      </c>
      <c r="K1237" s="102"/>
      <c r="L1237" s="53"/>
    </row>
    <row r="1238" spans="1:12" ht="15" customHeight="1" x14ac:dyDescent="0.2">
      <c r="A1238" s="16">
        <f t="shared" si="19"/>
        <v>1238</v>
      </c>
      <c r="B1238" s="19" t="s">
        <v>2164</v>
      </c>
      <c r="C1238" s="19" t="s">
        <v>2165</v>
      </c>
      <c r="E1238" s="19" t="s">
        <v>1759</v>
      </c>
      <c r="F1238" s="19" t="s">
        <v>966</v>
      </c>
      <c r="G1238" s="19" t="s">
        <v>40</v>
      </c>
      <c r="H1238" s="20">
        <v>2024</v>
      </c>
      <c r="I1238" s="53">
        <v>0</v>
      </c>
      <c r="J1238" s="53">
        <v>0</v>
      </c>
      <c r="K1238" s="102"/>
      <c r="L1238" s="53"/>
    </row>
    <row r="1239" spans="1:12" ht="15" customHeight="1" x14ac:dyDescent="0.2">
      <c r="A1239" s="16">
        <f t="shared" si="19"/>
        <v>1239</v>
      </c>
      <c r="B1239" s="19" t="s">
        <v>2166</v>
      </c>
      <c r="C1239" s="19" t="s">
        <v>2167</v>
      </c>
      <c r="E1239" s="19" t="s">
        <v>84</v>
      </c>
      <c r="F1239" s="19" t="s">
        <v>966</v>
      </c>
      <c r="G1239" s="19" t="s">
        <v>53</v>
      </c>
      <c r="H1239" s="20">
        <v>2024</v>
      </c>
      <c r="I1239" s="53">
        <v>0</v>
      </c>
      <c r="J1239" s="53">
        <v>0</v>
      </c>
      <c r="K1239" s="102"/>
      <c r="L1239" s="53"/>
    </row>
    <row r="1240" spans="1:12" ht="15" customHeight="1" x14ac:dyDescent="0.2">
      <c r="A1240" s="16">
        <f t="shared" si="19"/>
        <v>1240</v>
      </c>
      <c r="B1240" s="19" t="s">
        <v>2639</v>
      </c>
      <c r="C1240" s="19" t="s">
        <v>2640</v>
      </c>
      <c r="E1240" s="19" t="s">
        <v>2410</v>
      </c>
      <c r="F1240" s="19" t="s">
        <v>966</v>
      </c>
      <c r="G1240" s="19" t="s">
        <v>53</v>
      </c>
      <c r="H1240" s="20">
        <v>2024</v>
      </c>
      <c r="I1240" s="53">
        <v>0</v>
      </c>
      <c r="J1240" s="53">
        <v>0</v>
      </c>
      <c r="K1240" s="102"/>
      <c r="L1240" s="53"/>
    </row>
    <row r="1241" spans="1:12" ht="15" customHeight="1" x14ac:dyDescent="0.2">
      <c r="A1241" s="16">
        <f t="shared" si="19"/>
        <v>1241</v>
      </c>
      <c r="B1241" s="19" t="s">
        <v>2641</v>
      </c>
      <c r="C1241" s="19" t="s">
        <v>2642</v>
      </c>
      <c r="E1241" s="19" t="s">
        <v>1994</v>
      </c>
      <c r="F1241" s="19" t="s">
        <v>966</v>
      </c>
      <c r="G1241" s="19" t="s">
        <v>150</v>
      </c>
      <c r="H1241" s="20">
        <v>2024</v>
      </c>
      <c r="I1241" s="53">
        <v>0</v>
      </c>
      <c r="J1241" s="53">
        <v>0</v>
      </c>
      <c r="K1241" s="102"/>
      <c r="L1241" s="53"/>
    </row>
    <row r="1242" spans="1:12" ht="15" customHeight="1" x14ac:dyDescent="0.2">
      <c r="A1242" s="16">
        <f t="shared" si="19"/>
        <v>1242</v>
      </c>
      <c r="B1242" s="19" t="s">
        <v>2168</v>
      </c>
      <c r="C1242" s="19" t="s">
        <v>2169</v>
      </c>
      <c r="E1242" s="19" t="s">
        <v>1282</v>
      </c>
      <c r="F1242" s="19" t="s">
        <v>966</v>
      </c>
      <c r="G1242" s="19" t="s">
        <v>150</v>
      </c>
      <c r="H1242" s="20">
        <v>2024</v>
      </c>
      <c r="I1242" s="53">
        <v>0</v>
      </c>
      <c r="J1242" s="53">
        <v>0</v>
      </c>
      <c r="K1242" s="102"/>
      <c r="L1242" s="53"/>
    </row>
    <row r="1243" spans="1:12" ht="15" customHeight="1" x14ac:dyDescent="0.2">
      <c r="A1243" s="16">
        <f t="shared" si="19"/>
        <v>1243</v>
      </c>
      <c r="B1243" s="19" t="s">
        <v>2170</v>
      </c>
      <c r="C1243" s="19" t="s">
        <v>2171</v>
      </c>
      <c r="E1243" s="19" t="s">
        <v>250</v>
      </c>
      <c r="F1243" s="19" t="s">
        <v>966</v>
      </c>
      <c r="G1243" s="19" t="s">
        <v>150</v>
      </c>
      <c r="H1243" s="20">
        <v>2025</v>
      </c>
      <c r="I1243" s="53">
        <v>0</v>
      </c>
      <c r="J1243" s="53">
        <v>0</v>
      </c>
      <c r="K1243" s="102"/>
      <c r="L1243" s="53"/>
    </row>
    <row r="1244" spans="1:12" ht="15" customHeight="1" x14ac:dyDescent="0.2">
      <c r="A1244" s="16">
        <f t="shared" si="19"/>
        <v>1244</v>
      </c>
      <c r="B1244" s="19" t="s">
        <v>2565</v>
      </c>
      <c r="C1244" s="19" t="s">
        <v>2566</v>
      </c>
      <c r="E1244" s="19" t="s">
        <v>920</v>
      </c>
      <c r="F1244" s="19" t="s">
        <v>966</v>
      </c>
      <c r="G1244" s="19" t="s">
        <v>40</v>
      </c>
      <c r="H1244" s="20">
        <v>2025</v>
      </c>
      <c r="I1244" s="53">
        <v>0</v>
      </c>
      <c r="J1244" s="53">
        <v>0</v>
      </c>
      <c r="K1244" s="102"/>
      <c r="L1244" s="53"/>
    </row>
    <row r="1245" spans="1:12" ht="15" customHeight="1" x14ac:dyDescent="0.2">
      <c r="A1245" s="16">
        <f t="shared" si="19"/>
        <v>1245</v>
      </c>
      <c r="B1245" s="19" t="s">
        <v>2604</v>
      </c>
      <c r="C1245" s="19" t="s">
        <v>2174</v>
      </c>
      <c r="E1245" s="19" t="s">
        <v>177</v>
      </c>
      <c r="F1245" s="19" t="s">
        <v>966</v>
      </c>
      <c r="G1245" s="19" t="s">
        <v>53</v>
      </c>
      <c r="H1245" s="20">
        <v>2024</v>
      </c>
      <c r="I1245" s="53">
        <v>0</v>
      </c>
      <c r="J1245" s="53">
        <v>0</v>
      </c>
      <c r="K1245" s="102"/>
      <c r="L1245" s="53"/>
    </row>
    <row r="1246" spans="1:12" ht="15" customHeight="1" x14ac:dyDescent="0.2">
      <c r="A1246" s="16">
        <f t="shared" si="19"/>
        <v>1246</v>
      </c>
      <c r="B1246" s="19" t="s">
        <v>2662</v>
      </c>
      <c r="C1246" s="19" t="s">
        <v>2663</v>
      </c>
      <c r="E1246" s="19" t="s">
        <v>483</v>
      </c>
      <c r="F1246" s="19" t="s">
        <v>966</v>
      </c>
      <c r="G1246" s="19" t="s">
        <v>40</v>
      </c>
      <c r="H1246" s="20">
        <v>2023</v>
      </c>
      <c r="I1246" s="53">
        <v>0</v>
      </c>
      <c r="J1246" s="53">
        <v>0</v>
      </c>
      <c r="K1246" s="102"/>
      <c r="L1246" s="53"/>
    </row>
    <row r="1247" spans="1:12" ht="15" customHeight="1" x14ac:dyDescent="0.2">
      <c r="A1247" s="16">
        <f t="shared" si="19"/>
        <v>1247</v>
      </c>
      <c r="B1247" s="19" t="s">
        <v>2175</v>
      </c>
      <c r="C1247" s="19" t="s">
        <v>2176</v>
      </c>
      <c r="E1247" s="19" t="s">
        <v>1670</v>
      </c>
      <c r="F1247" s="19" t="s">
        <v>966</v>
      </c>
      <c r="G1247" s="19" t="s">
        <v>150</v>
      </c>
      <c r="H1247" s="20">
        <v>2023</v>
      </c>
      <c r="I1247" s="53">
        <v>0</v>
      </c>
      <c r="J1247" s="53">
        <v>0</v>
      </c>
      <c r="K1247" s="102"/>
      <c r="L1247" s="53"/>
    </row>
    <row r="1248" spans="1:12" ht="15" customHeight="1" x14ac:dyDescent="0.2">
      <c r="A1248" s="16">
        <f t="shared" si="19"/>
        <v>1248</v>
      </c>
      <c r="B1248" s="19" t="s">
        <v>2177</v>
      </c>
      <c r="C1248" s="19" t="s">
        <v>2178</v>
      </c>
      <c r="E1248" s="19" t="s">
        <v>2109</v>
      </c>
      <c r="F1248" s="19" t="s">
        <v>966</v>
      </c>
      <c r="G1248" s="19" t="s">
        <v>40</v>
      </c>
      <c r="H1248" s="20">
        <v>2023</v>
      </c>
      <c r="I1248" s="53">
        <v>0</v>
      </c>
      <c r="J1248" s="53">
        <v>0</v>
      </c>
      <c r="K1248" s="102"/>
      <c r="L1248" s="53"/>
    </row>
    <row r="1249" spans="1:12" ht="15" customHeight="1" x14ac:dyDescent="0.2">
      <c r="A1249" s="16">
        <f t="shared" si="19"/>
        <v>1249</v>
      </c>
      <c r="B1249" s="19" t="s">
        <v>2179</v>
      </c>
      <c r="C1249" s="19" t="s">
        <v>2180</v>
      </c>
      <c r="E1249" s="19" t="s">
        <v>508</v>
      </c>
      <c r="F1249" s="19" t="s">
        <v>966</v>
      </c>
      <c r="G1249" s="19" t="s">
        <v>53</v>
      </c>
      <c r="H1249" s="20">
        <v>2023</v>
      </c>
      <c r="I1249" s="53">
        <v>0</v>
      </c>
      <c r="J1249" s="53">
        <v>0</v>
      </c>
      <c r="K1249" s="102"/>
      <c r="L1249" s="53"/>
    </row>
    <row r="1250" spans="1:12" ht="15" customHeight="1" x14ac:dyDescent="0.2">
      <c r="A1250" s="16">
        <f t="shared" si="19"/>
        <v>1250</v>
      </c>
      <c r="B1250" s="19" t="s">
        <v>2181</v>
      </c>
      <c r="C1250" s="19" t="s">
        <v>2182</v>
      </c>
      <c r="E1250" s="19" t="s">
        <v>2160</v>
      </c>
      <c r="F1250" s="19" t="s">
        <v>966</v>
      </c>
      <c r="G1250" s="19" t="s">
        <v>256</v>
      </c>
      <c r="H1250" s="20">
        <v>2024</v>
      </c>
      <c r="I1250" s="53">
        <v>0</v>
      </c>
      <c r="J1250" s="53">
        <v>0</v>
      </c>
      <c r="K1250" s="102"/>
      <c r="L1250" s="53"/>
    </row>
    <row r="1251" spans="1:12" ht="15" customHeight="1" x14ac:dyDescent="0.2">
      <c r="A1251" s="16">
        <f t="shared" si="19"/>
        <v>1251</v>
      </c>
      <c r="B1251" s="19" t="s">
        <v>2568</v>
      </c>
      <c r="C1251" s="19" t="s">
        <v>2569</v>
      </c>
      <c r="E1251" s="19" t="s">
        <v>259</v>
      </c>
      <c r="F1251" s="19" t="s">
        <v>966</v>
      </c>
      <c r="G1251" s="19" t="s">
        <v>40</v>
      </c>
      <c r="H1251" s="20">
        <v>2024</v>
      </c>
      <c r="I1251" s="53">
        <v>0</v>
      </c>
      <c r="J1251" s="53">
        <v>0</v>
      </c>
      <c r="K1251" s="102"/>
      <c r="L1251" s="53"/>
    </row>
    <row r="1252" spans="1:12" ht="15" customHeight="1" x14ac:dyDescent="0.2">
      <c r="A1252" s="16">
        <f t="shared" si="19"/>
        <v>1252</v>
      </c>
      <c r="B1252" s="19" t="s">
        <v>2708</v>
      </c>
      <c r="C1252" s="19" t="s">
        <v>2709</v>
      </c>
      <c r="E1252" s="19" t="s">
        <v>2410</v>
      </c>
      <c r="F1252" s="19" t="s">
        <v>966</v>
      </c>
      <c r="G1252" s="19" t="s">
        <v>53</v>
      </c>
      <c r="H1252" s="20">
        <v>2024</v>
      </c>
      <c r="I1252" s="53">
        <v>0</v>
      </c>
      <c r="J1252" s="53">
        <v>0</v>
      </c>
      <c r="K1252" s="102"/>
      <c r="L1252" s="53"/>
    </row>
    <row r="1253" spans="1:12" ht="15" customHeight="1" x14ac:dyDescent="0.2">
      <c r="A1253" s="16">
        <f t="shared" si="19"/>
        <v>1253</v>
      </c>
      <c r="B1253" s="19" t="s">
        <v>2183</v>
      </c>
      <c r="C1253" s="19" t="s">
        <v>2184</v>
      </c>
      <c r="E1253" s="19" t="s">
        <v>969</v>
      </c>
      <c r="F1253" s="19" t="s">
        <v>966</v>
      </c>
      <c r="G1253" s="19" t="s">
        <v>150</v>
      </c>
      <c r="H1253" s="20">
        <v>2024</v>
      </c>
      <c r="I1253" s="53">
        <v>0</v>
      </c>
      <c r="J1253" s="53">
        <v>0</v>
      </c>
      <c r="K1253" s="102"/>
      <c r="L1253" s="53"/>
    </row>
    <row r="1254" spans="1:12" ht="15" customHeight="1" x14ac:dyDescent="0.2">
      <c r="A1254" s="16">
        <f t="shared" si="19"/>
        <v>1254</v>
      </c>
      <c r="B1254" s="19" t="s">
        <v>2342</v>
      </c>
      <c r="C1254" s="19" t="s">
        <v>2343</v>
      </c>
      <c r="E1254" s="19" t="s">
        <v>1189</v>
      </c>
      <c r="F1254" s="19" t="s">
        <v>966</v>
      </c>
      <c r="G1254" s="19" t="s">
        <v>150</v>
      </c>
      <c r="H1254" s="20">
        <v>2025</v>
      </c>
      <c r="I1254" s="53">
        <v>0</v>
      </c>
      <c r="J1254" s="53">
        <v>0</v>
      </c>
      <c r="K1254" s="102"/>
      <c r="L1254" s="53"/>
    </row>
    <row r="1255" spans="1:12" ht="15" customHeight="1" x14ac:dyDescent="0.2">
      <c r="A1255" s="16">
        <f t="shared" si="19"/>
        <v>1255</v>
      </c>
      <c r="B1255" s="19" t="s">
        <v>2185</v>
      </c>
      <c r="C1255" s="19" t="s">
        <v>2186</v>
      </c>
      <c r="E1255" s="19" t="s">
        <v>1222</v>
      </c>
      <c r="F1255" s="19" t="s">
        <v>966</v>
      </c>
      <c r="G1255" s="19" t="s">
        <v>46</v>
      </c>
      <c r="H1255" s="20">
        <v>2024</v>
      </c>
      <c r="I1255" s="53">
        <v>0</v>
      </c>
      <c r="J1255" s="53">
        <v>0</v>
      </c>
      <c r="K1255" s="102"/>
      <c r="L1255" s="53"/>
    </row>
    <row r="1256" spans="1:12" ht="15" customHeight="1" x14ac:dyDescent="0.2">
      <c r="A1256" s="16">
        <f t="shared" si="19"/>
        <v>1256</v>
      </c>
      <c r="B1256" s="19" t="s">
        <v>2408</v>
      </c>
      <c r="C1256" s="19" t="s">
        <v>2409</v>
      </c>
      <c r="E1256" s="19" t="s">
        <v>2410</v>
      </c>
      <c r="F1256" s="19" t="s">
        <v>966</v>
      </c>
      <c r="G1256" s="19" t="s">
        <v>53</v>
      </c>
      <c r="H1256" s="20">
        <v>2024</v>
      </c>
      <c r="I1256" s="53">
        <v>0</v>
      </c>
      <c r="J1256" s="53">
        <v>0</v>
      </c>
      <c r="K1256" s="102"/>
      <c r="L1256" s="53"/>
    </row>
    <row r="1257" spans="1:12" ht="15" customHeight="1" x14ac:dyDescent="0.2">
      <c r="A1257" s="16">
        <f t="shared" si="19"/>
        <v>1257</v>
      </c>
      <c r="B1257" s="19" t="s">
        <v>2570</v>
      </c>
      <c r="C1257" s="19" t="s">
        <v>2571</v>
      </c>
      <c r="E1257" s="19" t="s">
        <v>45</v>
      </c>
      <c r="F1257" s="19" t="s">
        <v>966</v>
      </c>
      <c r="G1257" s="19" t="s">
        <v>46</v>
      </c>
      <c r="H1257" s="20">
        <v>2024</v>
      </c>
      <c r="I1257" s="53">
        <v>0</v>
      </c>
      <c r="J1257" s="53">
        <v>0</v>
      </c>
      <c r="K1257" s="102"/>
      <c r="L1257" s="53"/>
    </row>
    <row r="1258" spans="1:12" ht="15" customHeight="1" x14ac:dyDescent="0.2">
      <c r="A1258" s="16">
        <f t="shared" si="19"/>
        <v>1258</v>
      </c>
      <c r="B1258" s="19" t="s">
        <v>2188</v>
      </c>
      <c r="C1258" s="19" t="s">
        <v>2189</v>
      </c>
      <c r="E1258" s="19" t="s">
        <v>1866</v>
      </c>
      <c r="F1258" s="19" t="s">
        <v>966</v>
      </c>
      <c r="G1258" s="19" t="s">
        <v>46</v>
      </c>
      <c r="H1258" s="20">
        <v>2024</v>
      </c>
      <c r="I1258" s="53">
        <v>0</v>
      </c>
      <c r="J1258" s="53">
        <v>0</v>
      </c>
      <c r="K1258" s="102"/>
      <c r="L1258" s="53"/>
    </row>
    <row r="1259" spans="1:12" ht="15" customHeight="1" x14ac:dyDescent="0.2">
      <c r="A1259" s="16">
        <f t="shared" si="19"/>
        <v>1259</v>
      </c>
      <c r="B1259" s="19" t="s">
        <v>2190</v>
      </c>
      <c r="C1259" s="19" t="s">
        <v>2191</v>
      </c>
      <c r="E1259" s="19" t="s">
        <v>2192</v>
      </c>
      <c r="F1259" s="19" t="s">
        <v>966</v>
      </c>
      <c r="G1259" s="19" t="s">
        <v>53</v>
      </c>
      <c r="H1259" s="20">
        <v>2024</v>
      </c>
      <c r="I1259" s="53">
        <v>0</v>
      </c>
      <c r="J1259" s="53">
        <v>0</v>
      </c>
      <c r="K1259" s="102"/>
      <c r="L1259" s="53"/>
    </row>
    <row r="1260" spans="1:12" ht="15" customHeight="1" x14ac:dyDescent="0.2">
      <c r="A1260" s="16">
        <f t="shared" si="19"/>
        <v>1260</v>
      </c>
      <c r="B1260" s="19" t="s">
        <v>2193</v>
      </c>
      <c r="C1260" s="19" t="s">
        <v>2194</v>
      </c>
      <c r="E1260" s="19" t="s">
        <v>177</v>
      </c>
      <c r="F1260" s="19" t="s">
        <v>966</v>
      </c>
      <c r="G1260" s="19" t="s">
        <v>53</v>
      </c>
      <c r="H1260" s="20">
        <v>2024</v>
      </c>
      <c r="I1260" s="53">
        <v>0</v>
      </c>
      <c r="J1260" s="53">
        <v>0</v>
      </c>
      <c r="K1260" s="102"/>
      <c r="L1260" s="53"/>
    </row>
    <row r="1261" spans="1:12" ht="15" customHeight="1" x14ac:dyDescent="0.2">
      <c r="A1261" s="16">
        <f t="shared" si="19"/>
        <v>1261</v>
      </c>
      <c r="B1261" s="19" t="s">
        <v>2195</v>
      </c>
      <c r="C1261" s="19" t="s">
        <v>2196</v>
      </c>
      <c r="E1261" s="19" t="s">
        <v>87</v>
      </c>
      <c r="F1261" s="19" t="s">
        <v>966</v>
      </c>
      <c r="G1261" s="19" t="s">
        <v>40</v>
      </c>
      <c r="H1261" s="20">
        <v>2024</v>
      </c>
      <c r="I1261" s="53">
        <v>0</v>
      </c>
      <c r="J1261" s="53">
        <v>0</v>
      </c>
      <c r="K1261" s="102"/>
      <c r="L1261" s="53"/>
    </row>
    <row r="1262" spans="1:12" ht="15" customHeight="1" x14ac:dyDescent="0.2">
      <c r="A1262" s="16">
        <f t="shared" si="19"/>
        <v>1262</v>
      </c>
      <c r="B1262" s="19" t="s">
        <v>2572</v>
      </c>
      <c r="C1262" s="19" t="s">
        <v>2573</v>
      </c>
      <c r="E1262" s="19" t="s">
        <v>45</v>
      </c>
      <c r="F1262" s="19" t="s">
        <v>966</v>
      </c>
      <c r="G1262" s="19" t="s">
        <v>46</v>
      </c>
      <c r="H1262" s="20">
        <v>2023</v>
      </c>
      <c r="I1262" s="53">
        <v>0</v>
      </c>
      <c r="J1262" s="53">
        <v>0</v>
      </c>
      <c r="K1262" s="102"/>
      <c r="L1262" s="53"/>
    </row>
    <row r="1263" spans="1:12" ht="15" customHeight="1" x14ac:dyDescent="0.2">
      <c r="A1263" s="16">
        <f t="shared" si="19"/>
        <v>1263</v>
      </c>
      <c r="B1263" s="19" t="s">
        <v>2451</v>
      </c>
      <c r="C1263" s="19" t="s">
        <v>2199</v>
      </c>
      <c r="E1263" s="19" t="s">
        <v>1543</v>
      </c>
      <c r="F1263" s="19" t="s">
        <v>966</v>
      </c>
      <c r="G1263" s="19" t="s">
        <v>40</v>
      </c>
      <c r="H1263" s="20">
        <v>2024</v>
      </c>
      <c r="I1263" s="53">
        <v>0</v>
      </c>
      <c r="J1263" s="53">
        <v>0</v>
      </c>
      <c r="K1263" s="102"/>
      <c r="L1263" s="53"/>
    </row>
    <row r="1264" spans="1:12" ht="15" customHeight="1" x14ac:dyDescent="0.2">
      <c r="A1264" s="16">
        <f t="shared" si="19"/>
        <v>1264</v>
      </c>
      <c r="B1264" s="19" t="s">
        <v>2197</v>
      </c>
      <c r="C1264" s="19" t="s">
        <v>2198</v>
      </c>
      <c r="E1264" s="19" t="s">
        <v>1543</v>
      </c>
      <c r="F1264" s="19" t="s">
        <v>966</v>
      </c>
      <c r="G1264" s="19" t="s">
        <v>40</v>
      </c>
      <c r="H1264" s="20">
        <v>2024</v>
      </c>
      <c r="I1264" s="53">
        <v>0</v>
      </c>
      <c r="J1264" s="53">
        <v>0</v>
      </c>
      <c r="K1264" s="102"/>
      <c r="L1264" s="53"/>
    </row>
    <row r="1265" spans="1:12" ht="15" customHeight="1" x14ac:dyDescent="0.2">
      <c r="A1265" s="16">
        <f t="shared" si="19"/>
        <v>1265</v>
      </c>
      <c r="B1265" s="19" t="s">
        <v>2200</v>
      </c>
      <c r="C1265" s="19" t="s">
        <v>2201</v>
      </c>
      <c r="E1265" s="19" t="s">
        <v>508</v>
      </c>
      <c r="F1265" s="19" t="s">
        <v>966</v>
      </c>
      <c r="G1265" s="19" t="s">
        <v>53</v>
      </c>
      <c r="H1265" s="20">
        <v>2024</v>
      </c>
      <c r="I1265" s="53">
        <v>0</v>
      </c>
      <c r="J1265" s="53">
        <v>0</v>
      </c>
      <c r="K1265" s="102"/>
      <c r="L1265" s="53"/>
    </row>
    <row r="1266" spans="1:12" ht="15" customHeight="1" x14ac:dyDescent="0.2">
      <c r="A1266" s="16">
        <f t="shared" si="19"/>
        <v>1266</v>
      </c>
      <c r="B1266" s="19" t="s">
        <v>2202</v>
      </c>
      <c r="C1266" s="19" t="s">
        <v>2203</v>
      </c>
      <c r="E1266" s="19" t="s">
        <v>1765</v>
      </c>
      <c r="F1266" s="19" t="s">
        <v>966</v>
      </c>
      <c r="G1266" s="19" t="s">
        <v>40</v>
      </c>
      <c r="H1266" s="20">
        <v>2025</v>
      </c>
      <c r="I1266" s="53">
        <v>0</v>
      </c>
      <c r="J1266" s="53">
        <v>0</v>
      </c>
      <c r="K1266" s="102"/>
      <c r="L1266" s="53"/>
    </row>
    <row r="1267" spans="1:12" ht="15" customHeight="1" x14ac:dyDescent="0.2">
      <c r="A1267" s="16">
        <f t="shared" si="19"/>
        <v>1267</v>
      </c>
      <c r="B1267" s="19" t="s">
        <v>2204</v>
      </c>
      <c r="C1267" s="19" t="s">
        <v>2205</v>
      </c>
      <c r="E1267" s="19" t="s">
        <v>2067</v>
      </c>
      <c r="F1267" s="19" t="s">
        <v>966</v>
      </c>
      <c r="G1267" s="19" t="s">
        <v>256</v>
      </c>
      <c r="H1267" s="20">
        <v>2025</v>
      </c>
      <c r="I1267" s="53">
        <v>0</v>
      </c>
      <c r="J1267" s="53">
        <v>0</v>
      </c>
      <c r="K1267" s="102"/>
      <c r="L1267" s="53"/>
    </row>
    <row r="1268" spans="1:12" ht="15" customHeight="1" x14ac:dyDescent="0.2">
      <c r="A1268" s="16">
        <f t="shared" si="19"/>
        <v>1268</v>
      </c>
      <c r="B1268" s="19" t="s">
        <v>2482</v>
      </c>
      <c r="C1268" s="19" t="s">
        <v>2483</v>
      </c>
      <c r="E1268" s="19" t="s">
        <v>2192</v>
      </c>
      <c r="F1268" s="19" t="s">
        <v>966</v>
      </c>
      <c r="G1268" s="19" t="s">
        <v>53</v>
      </c>
      <c r="H1268" s="20">
        <v>2023</v>
      </c>
      <c r="I1268" s="53">
        <v>0</v>
      </c>
      <c r="J1268" s="53">
        <v>0</v>
      </c>
      <c r="K1268" s="102"/>
      <c r="L1268" s="53"/>
    </row>
    <row r="1269" spans="1:12" ht="15" customHeight="1" x14ac:dyDescent="0.2">
      <c r="A1269" s="16">
        <f t="shared" si="19"/>
        <v>1269</v>
      </c>
      <c r="B1269" s="19" t="s">
        <v>2710</v>
      </c>
      <c r="C1269" s="19" t="s">
        <v>2711</v>
      </c>
      <c r="E1269" s="19" t="s">
        <v>115</v>
      </c>
      <c r="F1269" s="19" t="s">
        <v>966</v>
      </c>
      <c r="G1269" s="19" t="s">
        <v>46</v>
      </c>
      <c r="H1269" s="20">
        <v>2024</v>
      </c>
      <c r="I1269" s="53">
        <v>0</v>
      </c>
      <c r="J1269" s="53">
        <v>0</v>
      </c>
      <c r="K1269" s="102"/>
      <c r="L1269" s="53"/>
    </row>
    <row r="1270" spans="1:12" ht="15" customHeight="1" x14ac:dyDescent="0.2">
      <c r="A1270" s="16">
        <f t="shared" si="19"/>
        <v>1270</v>
      </c>
      <c r="B1270" s="19" t="s">
        <v>2206</v>
      </c>
      <c r="C1270" s="19" t="s">
        <v>2207</v>
      </c>
      <c r="E1270" s="19" t="s">
        <v>2208</v>
      </c>
      <c r="F1270" s="19" t="s">
        <v>966</v>
      </c>
      <c r="G1270" s="19" t="s">
        <v>150</v>
      </c>
      <c r="H1270" s="20">
        <v>2024</v>
      </c>
      <c r="I1270" s="53">
        <v>0</v>
      </c>
      <c r="J1270" s="53">
        <v>0</v>
      </c>
      <c r="K1270" s="102"/>
      <c r="L1270" s="53"/>
    </row>
    <row r="1271" spans="1:12" ht="15" customHeight="1" x14ac:dyDescent="0.2">
      <c r="A1271" s="16">
        <f t="shared" si="19"/>
        <v>1271</v>
      </c>
      <c r="B1271" s="19" t="s">
        <v>2349</v>
      </c>
      <c r="C1271" s="19" t="s">
        <v>2350</v>
      </c>
      <c r="E1271" s="19" t="s">
        <v>2192</v>
      </c>
      <c r="F1271" s="19" t="s">
        <v>966</v>
      </c>
      <c r="G1271" s="19" t="s">
        <v>53</v>
      </c>
      <c r="H1271" s="20">
        <v>2025</v>
      </c>
      <c r="I1271" s="53">
        <v>0</v>
      </c>
      <c r="J1271" s="53">
        <v>0</v>
      </c>
      <c r="K1271" s="102"/>
      <c r="L1271" s="53"/>
    </row>
    <row r="1272" spans="1:12" ht="15" customHeight="1" x14ac:dyDescent="0.2">
      <c r="A1272" s="16">
        <f t="shared" si="19"/>
        <v>1272</v>
      </c>
      <c r="B1272" s="19" t="s">
        <v>2968</v>
      </c>
      <c r="C1272" s="19" t="s">
        <v>2969</v>
      </c>
      <c r="E1272" s="19" t="s">
        <v>471</v>
      </c>
      <c r="F1272" s="19" t="s">
        <v>966</v>
      </c>
      <c r="G1272" s="19" t="s">
        <v>53</v>
      </c>
      <c r="H1272" s="20">
        <v>2024</v>
      </c>
      <c r="I1272" s="53">
        <v>0</v>
      </c>
      <c r="J1272" s="53">
        <v>0</v>
      </c>
      <c r="K1272" s="102"/>
      <c r="L1272" s="53"/>
    </row>
    <row r="1273" spans="1:12" ht="15" customHeight="1" x14ac:dyDescent="0.2">
      <c r="A1273" s="16">
        <f t="shared" si="19"/>
        <v>1273</v>
      </c>
      <c r="B1273" s="19" t="s">
        <v>2209</v>
      </c>
      <c r="C1273" s="19" t="s">
        <v>2210</v>
      </c>
      <c r="E1273" s="19" t="s">
        <v>407</v>
      </c>
      <c r="F1273" s="19" t="s">
        <v>966</v>
      </c>
      <c r="G1273" s="19" t="s">
        <v>53</v>
      </c>
      <c r="H1273" s="20">
        <v>2024</v>
      </c>
      <c r="I1273" s="53">
        <v>0</v>
      </c>
      <c r="J1273" s="53">
        <v>0</v>
      </c>
      <c r="K1273" s="102"/>
      <c r="L1273" s="53"/>
    </row>
    <row r="1274" spans="1:12" ht="15" customHeight="1" x14ac:dyDescent="0.2">
      <c r="A1274" s="16">
        <f t="shared" si="19"/>
        <v>1274</v>
      </c>
      <c r="B1274" s="19" t="s">
        <v>2211</v>
      </c>
      <c r="C1274" s="19" t="s">
        <v>2212</v>
      </c>
      <c r="E1274" s="19" t="s">
        <v>259</v>
      </c>
      <c r="F1274" s="19" t="s">
        <v>966</v>
      </c>
      <c r="G1274" s="19" t="s">
        <v>40</v>
      </c>
      <c r="H1274" s="20">
        <v>2024</v>
      </c>
      <c r="I1274" s="53">
        <v>0</v>
      </c>
      <c r="J1274" s="53">
        <v>0</v>
      </c>
      <c r="K1274" s="102"/>
      <c r="L1274" s="53"/>
    </row>
    <row r="1275" spans="1:12" ht="15" customHeight="1" x14ac:dyDescent="0.2">
      <c r="A1275" s="16">
        <f t="shared" si="19"/>
        <v>1275</v>
      </c>
      <c r="B1275" s="19" t="s">
        <v>2213</v>
      </c>
      <c r="C1275" s="19" t="s">
        <v>2214</v>
      </c>
      <c r="E1275" s="19" t="s">
        <v>51</v>
      </c>
      <c r="F1275" s="19" t="s">
        <v>966</v>
      </c>
      <c r="G1275" s="19" t="s">
        <v>53</v>
      </c>
      <c r="H1275" s="20">
        <v>2024</v>
      </c>
      <c r="I1275" s="53">
        <v>0</v>
      </c>
      <c r="J1275" s="53">
        <v>0</v>
      </c>
      <c r="K1275" s="102"/>
      <c r="L1275" s="53"/>
    </row>
    <row r="1276" spans="1:12" ht="15" customHeight="1" x14ac:dyDescent="0.2">
      <c r="A1276" s="16">
        <f t="shared" si="19"/>
        <v>1276</v>
      </c>
      <c r="B1276" s="19" t="s">
        <v>2215</v>
      </c>
      <c r="C1276" s="19" t="s">
        <v>2216</v>
      </c>
      <c r="E1276" s="19" t="s">
        <v>2109</v>
      </c>
      <c r="F1276" s="19" t="s">
        <v>966</v>
      </c>
      <c r="G1276" s="19" t="s">
        <v>40</v>
      </c>
      <c r="H1276" s="20">
        <v>2024</v>
      </c>
      <c r="I1276" s="53">
        <v>0</v>
      </c>
      <c r="J1276" s="53">
        <v>0</v>
      </c>
      <c r="K1276" s="102"/>
      <c r="L1276" s="53"/>
    </row>
    <row r="1277" spans="1:12" ht="15" customHeight="1" x14ac:dyDescent="0.2">
      <c r="A1277" s="16">
        <f t="shared" si="19"/>
        <v>1277</v>
      </c>
      <c r="B1277" s="19" t="s">
        <v>2712</v>
      </c>
      <c r="C1277" s="19" t="s">
        <v>2713</v>
      </c>
      <c r="E1277" s="19" t="s">
        <v>328</v>
      </c>
      <c r="F1277" s="19" t="s">
        <v>966</v>
      </c>
      <c r="G1277" s="19" t="s">
        <v>40</v>
      </c>
      <c r="H1277" s="20">
        <v>2023</v>
      </c>
      <c r="I1277" s="53">
        <v>0</v>
      </c>
      <c r="J1277" s="53">
        <v>0</v>
      </c>
      <c r="K1277" s="102"/>
      <c r="L1277" s="53"/>
    </row>
    <row r="1278" spans="1:12" ht="15" customHeight="1" x14ac:dyDescent="0.2">
      <c r="A1278" s="16">
        <f t="shared" si="19"/>
        <v>1278</v>
      </c>
      <c r="B1278" s="19" t="s">
        <v>2217</v>
      </c>
      <c r="C1278" s="19" t="s">
        <v>2218</v>
      </c>
      <c r="E1278" s="19" t="s">
        <v>1543</v>
      </c>
      <c r="F1278" s="19" t="s">
        <v>966</v>
      </c>
      <c r="G1278" s="19" t="s">
        <v>40</v>
      </c>
      <c r="H1278" s="20">
        <v>2023</v>
      </c>
      <c r="I1278" s="53">
        <v>0</v>
      </c>
      <c r="J1278" s="53">
        <v>0</v>
      </c>
      <c r="K1278" s="102"/>
      <c r="L1278" s="53"/>
    </row>
    <row r="1279" spans="1:12" ht="15" customHeight="1" x14ac:dyDescent="0.2">
      <c r="A1279" s="16">
        <f t="shared" si="19"/>
        <v>1279</v>
      </c>
      <c r="B1279" s="19" t="s">
        <v>2219</v>
      </c>
      <c r="C1279" s="19" t="s">
        <v>2220</v>
      </c>
      <c r="E1279" s="19" t="s">
        <v>240</v>
      </c>
      <c r="F1279" s="19" t="s">
        <v>966</v>
      </c>
      <c r="G1279" s="19" t="s">
        <v>40</v>
      </c>
      <c r="H1279" s="20">
        <v>2024</v>
      </c>
      <c r="I1279" s="53">
        <v>0</v>
      </c>
      <c r="J1279" s="53">
        <v>0</v>
      </c>
      <c r="K1279" s="102"/>
      <c r="L1279" s="53"/>
    </row>
    <row r="1280" spans="1:12" ht="15" customHeight="1" x14ac:dyDescent="0.2">
      <c r="A1280" s="16">
        <f t="shared" si="19"/>
        <v>1280</v>
      </c>
      <c r="B1280" s="19" t="s">
        <v>2222</v>
      </c>
      <c r="C1280" s="19" t="s">
        <v>2223</v>
      </c>
      <c r="E1280" s="19" t="s">
        <v>1282</v>
      </c>
      <c r="F1280" s="19" t="s">
        <v>966</v>
      </c>
      <c r="G1280" s="19" t="s">
        <v>150</v>
      </c>
      <c r="H1280" s="20">
        <v>2024</v>
      </c>
      <c r="I1280" s="53">
        <v>0</v>
      </c>
      <c r="J1280" s="53">
        <v>0</v>
      </c>
      <c r="K1280" s="102"/>
      <c r="L1280" s="53"/>
    </row>
    <row r="1281" spans="1:12" ht="15" customHeight="1" x14ac:dyDescent="0.2">
      <c r="A1281" s="16">
        <f t="shared" si="19"/>
        <v>1281</v>
      </c>
      <c r="B1281" s="19" t="s">
        <v>2224</v>
      </c>
      <c r="C1281" s="19" t="s">
        <v>2225</v>
      </c>
      <c r="E1281" s="19" t="s">
        <v>1470</v>
      </c>
      <c r="F1281" s="19" t="s">
        <v>966</v>
      </c>
      <c r="G1281" s="19" t="s">
        <v>53</v>
      </c>
      <c r="H1281" s="20">
        <v>2024</v>
      </c>
      <c r="I1281" s="53">
        <v>0</v>
      </c>
      <c r="J1281" s="53">
        <v>0</v>
      </c>
      <c r="K1281" s="102"/>
      <c r="L1281" s="53"/>
    </row>
    <row r="1282" spans="1:12" ht="15" customHeight="1" x14ac:dyDescent="0.2">
      <c r="A1282" s="16">
        <f t="shared" si="19"/>
        <v>1282</v>
      </c>
      <c r="B1282" s="19" t="s">
        <v>2226</v>
      </c>
      <c r="C1282" s="19" t="s">
        <v>2227</v>
      </c>
      <c r="E1282" s="19" t="s">
        <v>177</v>
      </c>
      <c r="F1282" s="19" t="s">
        <v>966</v>
      </c>
      <c r="G1282" s="19" t="s">
        <v>53</v>
      </c>
      <c r="H1282" s="20">
        <v>2024</v>
      </c>
      <c r="I1282" s="53">
        <v>0</v>
      </c>
      <c r="J1282" s="53">
        <v>0</v>
      </c>
      <c r="K1282" s="102"/>
      <c r="L1282" s="53"/>
    </row>
    <row r="1283" spans="1:12" ht="15" customHeight="1" x14ac:dyDescent="0.2">
      <c r="A1283" s="16">
        <f t="shared" si="19"/>
        <v>1283</v>
      </c>
      <c r="B1283" s="19" t="s">
        <v>2484</v>
      </c>
      <c r="C1283" s="19" t="s">
        <v>2485</v>
      </c>
      <c r="E1283" s="19" t="s">
        <v>894</v>
      </c>
      <c r="F1283" s="19" t="s">
        <v>966</v>
      </c>
      <c r="G1283" s="19" t="s">
        <v>53</v>
      </c>
      <c r="H1283" s="20">
        <v>2024</v>
      </c>
      <c r="I1283" s="53">
        <v>0</v>
      </c>
      <c r="J1283" s="53">
        <v>0</v>
      </c>
      <c r="K1283" s="102"/>
      <c r="L1283" s="53"/>
    </row>
    <row r="1284" spans="1:12" ht="15" customHeight="1" x14ac:dyDescent="0.2">
      <c r="A1284" s="16">
        <f t="shared" si="19"/>
        <v>1284</v>
      </c>
      <c r="B1284" s="19" t="s">
        <v>2353</v>
      </c>
      <c r="C1284" s="19" t="s">
        <v>2354</v>
      </c>
      <c r="E1284" s="19" t="s">
        <v>992</v>
      </c>
      <c r="F1284" s="19" t="s">
        <v>966</v>
      </c>
      <c r="G1284" s="19" t="s">
        <v>150</v>
      </c>
      <c r="H1284" s="20">
        <v>2025</v>
      </c>
      <c r="I1284" s="53">
        <v>0</v>
      </c>
      <c r="J1284" s="53">
        <v>0</v>
      </c>
      <c r="K1284" s="102"/>
      <c r="L1284" s="53"/>
    </row>
    <row r="1285" spans="1:12" ht="15" customHeight="1" x14ac:dyDescent="0.2">
      <c r="A1285" s="16">
        <f t="shared" si="19"/>
        <v>1285</v>
      </c>
      <c r="B1285" s="19" t="s">
        <v>2229</v>
      </c>
      <c r="C1285" s="19" t="s">
        <v>2230</v>
      </c>
      <c r="E1285" s="19" t="s">
        <v>94</v>
      </c>
      <c r="F1285" s="19" t="s">
        <v>966</v>
      </c>
      <c r="G1285" s="19" t="s">
        <v>95</v>
      </c>
      <c r="H1285" s="20">
        <v>2024</v>
      </c>
      <c r="I1285" s="53">
        <v>0</v>
      </c>
      <c r="J1285" s="53">
        <v>0</v>
      </c>
      <c r="K1285" s="102"/>
      <c r="L1285" s="53"/>
    </row>
    <row r="1286" spans="1:12" ht="15" customHeight="1" x14ac:dyDescent="0.2">
      <c r="A1286" s="16">
        <f t="shared" si="19"/>
        <v>1286</v>
      </c>
      <c r="B1286" s="19" t="s">
        <v>2231</v>
      </c>
      <c r="C1286" s="19" t="s">
        <v>2232</v>
      </c>
      <c r="E1286" s="19" t="s">
        <v>394</v>
      </c>
      <c r="F1286" s="19" t="s">
        <v>966</v>
      </c>
      <c r="G1286" s="19" t="s">
        <v>40</v>
      </c>
      <c r="H1286" s="20">
        <v>2024</v>
      </c>
      <c r="I1286" s="53">
        <v>0</v>
      </c>
      <c r="J1286" s="53">
        <v>0</v>
      </c>
      <c r="K1286" s="102"/>
      <c r="L1286" s="53"/>
    </row>
    <row r="1287" spans="1:12" ht="15" customHeight="1" x14ac:dyDescent="0.2">
      <c r="A1287" s="16">
        <f t="shared" si="19"/>
        <v>1287</v>
      </c>
      <c r="B1287" s="19" t="s">
        <v>2233</v>
      </c>
      <c r="C1287" s="19" t="s">
        <v>2234</v>
      </c>
      <c r="E1287" s="19" t="s">
        <v>177</v>
      </c>
      <c r="F1287" s="19" t="s">
        <v>966</v>
      </c>
      <c r="G1287" s="19" t="s">
        <v>53</v>
      </c>
      <c r="H1287" s="20">
        <v>2024</v>
      </c>
      <c r="I1287" s="53">
        <v>0</v>
      </c>
      <c r="J1287" s="53">
        <v>0</v>
      </c>
      <c r="K1287" s="102"/>
      <c r="L1287" s="53"/>
    </row>
    <row r="1288" spans="1:12" ht="15" customHeight="1" x14ac:dyDescent="0.2">
      <c r="A1288" s="16">
        <f t="shared" ref="A1288:A1351" si="20">A1287+1</f>
        <v>1288</v>
      </c>
      <c r="B1288" s="19" t="s">
        <v>2235</v>
      </c>
      <c r="C1288" s="19" t="s">
        <v>2236</v>
      </c>
      <c r="E1288" s="19" t="s">
        <v>2237</v>
      </c>
      <c r="F1288" s="19" t="s">
        <v>966</v>
      </c>
      <c r="G1288" s="19" t="s">
        <v>53</v>
      </c>
      <c r="H1288" s="20">
        <v>2025</v>
      </c>
      <c r="I1288" s="53">
        <v>0</v>
      </c>
      <c r="J1288" s="53">
        <v>0</v>
      </c>
      <c r="K1288" s="102"/>
      <c r="L1288" s="53"/>
    </row>
    <row r="1289" spans="1:12" ht="15" customHeight="1" x14ac:dyDescent="0.2">
      <c r="A1289" s="16">
        <f t="shared" si="20"/>
        <v>1289</v>
      </c>
      <c r="B1289" s="19" t="s">
        <v>2238</v>
      </c>
      <c r="C1289" s="19" t="s">
        <v>2239</v>
      </c>
      <c r="E1289" s="19" t="s">
        <v>1866</v>
      </c>
      <c r="F1289" s="19" t="s">
        <v>966</v>
      </c>
      <c r="G1289" s="19" t="s">
        <v>46</v>
      </c>
      <c r="H1289" s="20">
        <v>2024</v>
      </c>
      <c r="I1289" s="53">
        <v>0</v>
      </c>
      <c r="J1289" s="53">
        <v>0</v>
      </c>
      <c r="K1289" s="102"/>
      <c r="L1289" s="53"/>
    </row>
    <row r="1290" spans="1:12" ht="15" customHeight="1" x14ac:dyDescent="0.2">
      <c r="A1290" s="16">
        <f t="shared" si="20"/>
        <v>1290</v>
      </c>
      <c r="B1290" s="19" t="s">
        <v>2411</v>
      </c>
      <c r="C1290" s="19" t="s">
        <v>2412</v>
      </c>
      <c r="E1290" s="19" t="s">
        <v>2413</v>
      </c>
      <c r="F1290" s="19" t="s">
        <v>966</v>
      </c>
      <c r="G1290" s="19" t="s">
        <v>53</v>
      </c>
      <c r="H1290" s="20">
        <v>2025</v>
      </c>
      <c r="I1290" s="53">
        <v>0</v>
      </c>
      <c r="J1290" s="53">
        <v>0</v>
      </c>
      <c r="K1290" s="102"/>
      <c r="L1290" s="53"/>
    </row>
    <row r="1291" spans="1:12" ht="15" customHeight="1" x14ac:dyDescent="0.2">
      <c r="A1291" s="16">
        <f t="shared" si="20"/>
        <v>1291</v>
      </c>
      <c r="B1291" s="19" t="s">
        <v>2577</v>
      </c>
      <c r="C1291" s="19" t="s">
        <v>2578</v>
      </c>
      <c r="E1291" s="19" t="s">
        <v>2413</v>
      </c>
      <c r="F1291" s="19" t="s">
        <v>966</v>
      </c>
      <c r="G1291" s="19" t="s">
        <v>53</v>
      </c>
      <c r="H1291" s="20">
        <v>2026</v>
      </c>
      <c r="I1291" s="53">
        <v>0</v>
      </c>
      <c r="J1291" s="53">
        <v>0</v>
      </c>
      <c r="K1291" s="102"/>
      <c r="L1291" s="53"/>
    </row>
    <row r="1292" spans="1:12" ht="15" customHeight="1" x14ac:dyDescent="0.2">
      <c r="A1292" s="16">
        <f t="shared" si="20"/>
        <v>1292</v>
      </c>
      <c r="B1292" s="19" t="s">
        <v>2240</v>
      </c>
      <c r="C1292" s="19" t="s">
        <v>2241</v>
      </c>
      <c r="E1292" s="19" t="s">
        <v>328</v>
      </c>
      <c r="F1292" s="19" t="s">
        <v>966</v>
      </c>
      <c r="G1292" s="19" t="s">
        <v>40</v>
      </c>
      <c r="H1292" s="20">
        <v>2024</v>
      </c>
      <c r="I1292" s="53">
        <v>0</v>
      </c>
      <c r="J1292" s="53">
        <v>0</v>
      </c>
      <c r="K1292" s="102"/>
      <c r="L1292" s="53"/>
    </row>
    <row r="1293" spans="1:12" ht="15" customHeight="1" x14ac:dyDescent="0.2">
      <c r="A1293" s="16">
        <f t="shared" si="20"/>
        <v>1293</v>
      </c>
      <c r="B1293" s="19" t="s">
        <v>2664</v>
      </c>
      <c r="C1293" s="19" t="s">
        <v>2665</v>
      </c>
      <c r="E1293" s="19" t="s">
        <v>1730</v>
      </c>
      <c r="F1293" s="19" t="s">
        <v>966</v>
      </c>
      <c r="G1293" s="19" t="s">
        <v>150</v>
      </c>
      <c r="H1293" s="20">
        <v>2023</v>
      </c>
      <c r="I1293" s="53">
        <v>0</v>
      </c>
      <c r="J1293" s="53">
        <v>0</v>
      </c>
      <c r="K1293" s="102"/>
      <c r="L1293" s="53"/>
    </row>
    <row r="1294" spans="1:12" ht="15" customHeight="1" x14ac:dyDescent="0.2">
      <c r="A1294" s="16">
        <f t="shared" si="20"/>
        <v>1294</v>
      </c>
      <c r="B1294" s="19" t="s">
        <v>2242</v>
      </c>
      <c r="C1294" s="19" t="s">
        <v>2243</v>
      </c>
      <c r="E1294" s="19" t="s">
        <v>1730</v>
      </c>
      <c r="F1294" s="19" t="s">
        <v>966</v>
      </c>
      <c r="G1294" s="19" t="s">
        <v>150</v>
      </c>
      <c r="H1294" s="20">
        <v>2024</v>
      </c>
      <c r="I1294" s="53">
        <v>0</v>
      </c>
      <c r="J1294" s="53">
        <v>0</v>
      </c>
      <c r="K1294" s="102"/>
      <c r="L1294" s="53"/>
    </row>
    <row r="1295" spans="1:12" ht="15" customHeight="1" x14ac:dyDescent="0.2">
      <c r="A1295" s="16">
        <f t="shared" si="20"/>
        <v>1295</v>
      </c>
      <c r="B1295" s="19" t="s">
        <v>2832</v>
      </c>
      <c r="C1295" s="19" t="s">
        <v>2833</v>
      </c>
      <c r="E1295" s="19" t="s">
        <v>87</v>
      </c>
      <c r="F1295" s="19" t="s">
        <v>966</v>
      </c>
      <c r="G1295" s="19" t="s">
        <v>40</v>
      </c>
      <c r="H1295" s="20">
        <v>2024</v>
      </c>
      <c r="I1295" s="53">
        <v>0</v>
      </c>
      <c r="J1295" s="53">
        <v>0</v>
      </c>
      <c r="K1295" s="102"/>
      <c r="L1295" s="53"/>
    </row>
    <row r="1296" spans="1:12" ht="15" customHeight="1" x14ac:dyDescent="0.2">
      <c r="A1296" s="16">
        <f t="shared" si="20"/>
        <v>1296</v>
      </c>
      <c r="B1296" s="19" t="s">
        <v>2244</v>
      </c>
      <c r="C1296" s="19" t="s">
        <v>2245</v>
      </c>
      <c r="E1296" s="19" t="s">
        <v>177</v>
      </c>
      <c r="F1296" s="19" t="s">
        <v>966</v>
      </c>
      <c r="G1296" s="19" t="s">
        <v>53</v>
      </c>
      <c r="H1296" s="20">
        <v>2025</v>
      </c>
      <c r="I1296" s="53">
        <v>0</v>
      </c>
      <c r="J1296" s="53">
        <v>0</v>
      </c>
      <c r="K1296" s="102"/>
      <c r="L1296" s="53"/>
    </row>
    <row r="1297" spans="1:12" ht="15" customHeight="1" x14ac:dyDescent="0.2">
      <c r="A1297" s="16">
        <f t="shared" si="20"/>
        <v>1297</v>
      </c>
      <c r="B1297" s="19" t="s">
        <v>2976</v>
      </c>
      <c r="C1297" s="19" t="s">
        <v>2977</v>
      </c>
      <c r="E1297" s="19" t="s">
        <v>1897</v>
      </c>
      <c r="F1297" s="19" t="s">
        <v>966</v>
      </c>
      <c r="G1297" s="19" t="s">
        <v>53</v>
      </c>
      <c r="H1297" s="20">
        <v>2023</v>
      </c>
      <c r="I1297" s="53">
        <v>0</v>
      </c>
      <c r="J1297" s="53">
        <v>0</v>
      </c>
      <c r="K1297" s="102"/>
      <c r="L1297" s="53"/>
    </row>
    <row r="1298" spans="1:12" ht="15" customHeight="1" x14ac:dyDescent="0.2">
      <c r="A1298" s="16">
        <f t="shared" si="20"/>
        <v>1298</v>
      </c>
      <c r="B1298" s="19" t="s">
        <v>2246</v>
      </c>
      <c r="C1298" s="19" t="s">
        <v>2247</v>
      </c>
      <c r="E1298" s="19" t="s">
        <v>2109</v>
      </c>
      <c r="F1298" s="19" t="s">
        <v>966</v>
      </c>
      <c r="G1298" s="19" t="s">
        <v>40</v>
      </c>
      <c r="H1298" s="20">
        <v>2023</v>
      </c>
      <c r="I1298" s="53">
        <v>0</v>
      </c>
      <c r="J1298" s="53">
        <v>0</v>
      </c>
      <c r="K1298" s="102"/>
      <c r="L1298" s="53"/>
    </row>
    <row r="1299" spans="1:12" ht="15" customHeight="1" x14ac:dyDescent="0.2">
      <c r="A1299" s="16">
        <f t="shared" si="20"/>
        <v>1299</v>
      </c>
      <c r="B1299" s="19" t="s">
        <v>2248</v>
      </c>
      <c r="C1299" s="19" t="s">
        <v>2249</v>
      </c>
      <c r="E1299" s="19" t="s">
        <v>894</v>
      </c>
      <c r="F1299" s="19" t="s">
        <v>966</v>
      </c>
      <c r="G1299" s="19" t="s">
        <v>53</v>
      </c>
      <c r="H1299" s="20">
        <v>2024</v>
      </c>
      <c r="I1299" s="53">
        <v>0</v>
      </c>
      <c r="J1299" s="53">
        <v>0</v>
      </c>
      <c r="K1299" s="102"/>
      <c r="L1299" s="53"/>
    </row>
    <row r="1300" spans="1:12" ht="15" customHeight="1" x14ac:dyDescent="0.2">
      <c r="A1300" s="16">
        <f t="shared" si="20"/>
        <v>1300</v>
      </c>
      <c r="B1300" s="19" t="s">
        <v>2250</v>
      </c>
      <c r="C1300" s="19" t="s">
        <v>2251</v>
      </c>
      <c r="E1300" s="19" t="s">
        <v>859</v>
      </c>
      <c r="F1300" s="19" t="s">
        <v>966</v>
      </c>
      <c r="G1300" s="19" t="s">
        <v>53</v>
      </c>
      <c r="H1300" s="20">
        <v>2024</v>
      </c>
      <c r="I1300" s="53">
        <v>0</v>
      </c>
      <c r="J1300" s="53">
        <v>0</v>
      </c>
      <c r="K1300" s="102"/>
      <c r="L1300" s="53"/>
    </row>
    <row r="1301" spans="1:12" ht="15" customHeight="1" x14ac:dyDescent="0.2">
      <c r="A1301" s="16">
        <f t="shared" si="20"/>
        <v>1301</v>
      </c>
      <c r="B1301" s="19" t="s">
        <v>2252</v>
      </c>
      <c r="C1301" s="19" t="s">
        <v>2253</v>
      </c>
      <c r="E1301" s="19" t="s">
        <v>1797</v>
      </c>
      <c r="F1301" s="19" t="s">
        <v>966</v>
      </c>
      <c r="G1301" s="19" t="s">
        <v>53</v>
      </c>
      <c r="H1301" s="20">
        <v>2024</v>
      </c>
      <c r="I1301" s="53">
        <v>0</v>
      </c>
      <c r="J1301" s="53">
        <v>0</v>
      </c>
      <c r="K1301" s="102"/>
      <c r="L1301" s="53"/>
    </row>
    <row r="1302" spans="1:12" ht="15" customHeight="1" x14ac:dyDescent="0.2">
      <c r="A1302" s="16">
        <f t="shared" si="20"/>
        <v>1302</v>
      </c>
      <c r="B1302" s="19" t="s">
        <v>2579</v>
      </c>
      <c r="C1302" s="19" t="s">
        <v>2580</v>
      </c>
      <c r="E1302" s="19" t="s">
        <v>2581</v>
      </c>
      <c r="F1302" s="19" t="s">
        <v>966</v>
      </c>
      <c r="G1302" s="19" t="s">
        <v>53</v>
      </c>
      <c r="H1302" s="20">
        <v>2024</v>
      </c>
      <c r="I1302" s="53">
        <v>0</v>
      </c>
      <c r="J1302" s="53">
        <v>0</v>
      </c>
      <c r="K1302" s="102"/>
      <c r="L1302" s="53"/>
    </row>
    <row r="1303" spans="1:12" ht="15" customHeight="1" x14ac:dyDescent="0.2">
      <c r="A1303" s="16">
        <f t="shared" si="20"/>
        <v>1303</v>
      </c>
      <c r="B1303" s="19" t="s">
        <v>2744</v>
      </c>
      <c r="C1303" s="19" t="s">
        <v>2745</v>
      </c>
      <c r="E1303" s="19" t="s">
        <v>1866</v>
      </c>
      <c r="F1303" s="19" t="s">
        <v>966</v>
      </c>
      <c r="G1303" s="19" t="s">
        <v>46</v>
      </c>
      <c r="H1303" s="20">
        <v>2025</v>
      </c>
      <c r="I1303" s="53">
        <v>0</v>
      </c>
      <c r="J1303" s="53">
        <v>0</v>
      </c>
      <c r="K1303" s="102"/>
      <c r="L1303" s="53"/>
    </row>
    <row r="1304" spans="1:12" ht="15" customHeight="1" x14ac:dyDescent="0.2">
      <c r="A1304" s="16">
        <f t="shared" si="20"/>
        <v>1304</v>
      </c>
      <c r="B1304" s="19" t="s">
        <v>2254</v>
      </c>
      <c r="C1304" s="19" t="s">
        <v>2255</v>
      </c>
      <c r="E1304" s="19" t="s">
        <v>177</v>
      </c>
      <c r="F1304" s="19" t="s">
        <v>966</v>
      </c>
      <c r="G1304" s="19" t="s">
        <v>53</v>
      </c>
      <c r="H1304" s="20">
        <v>2024</v>
      </c>
      <c r="I1304" s="53">
        <v>0</v>
      </c>
      <c r="J1304" s="53">
        <v>0</v>
      </c>
      <c r="K1304" s="102"/>
      <c r="L1304" s="53"/>
    </row>
    <row r="1305" spans="1:12" ht="15" customHeight="1" x14ac:dyDescent="0.2">
      <c r="A1305" s="16">
        <f t="shared" si="20"/>
        <v>1305</v>
      </c>
      <c r="B1305" s="19" t="s">
        <v>2256</v>
      </c>
      <c r="C1305" s="19" t="s">
        <v>2257</v>
      </c>
      <c r="E1305" s="19" t="s">
        <v>1508</v>
      </c>
      <c r="F1305" s="19" t="s">
        <v>966</v>
      </c>
      <c r="G1305" s="19" t="s">
        <v>150</v>
      </c>
      <c r="H1305" s="20">
        <v>2023</v>
      </c>
      <c r="I1305" s="53">
        <v>0</v>
      </c>
      <c r="J1305" s="53">
        <v>0</v>
      </c>
      <c r="K1305" s="102"/>
      <c r="L1305" s="53"/>
    </row>
    <row r="1306" spans="1:12" ht="15" customHeight="1" x14ac:dyDescent="0.2">
      <c r="A1306" s="16">
        <f t="shared" si="20"/>
        <v>1306</v>
      </c>
      <c r="B1306" s="19" t="s">
        <v>2582</v>
      </c>
      <c r="C1306" s="19" t="s">
        <v>2583</v>
      </c>
      <c r="E1306" s="19" t="s">
        <v>1508</v>
      </c>
      <c r="F1306" s="19" t="s">
        <v>966</v>
      </c>
      <c r="G1306" s="19" t="s">
        <v>150</v>
      </c>
      <c r="H1306" s="20">
        <v>2023</v>
      </c>
      <c r="I1306" s="53">
        <v>0</v>
      </c>
      <c r="J1306" s="53">
        <v>0</v>
      </c>
      <c r="K1306" s="102"/>
      <c r="L1306" s="53"/>
    </row>
    <row r="1307" spans="1:12" ht="15" customHeight="1" x14ac:dyDescent="0.2">
      <c r="A1307" s="16">
        <f t="shared" si="20"/>
        <v>1307</v>
      </c>
      <c r="B1307" s="19" t="s">
        <v>2746</v>
      </c>
      <c r="C1307" s="19" t="s">
        <v>2747</v>
      </c>
      <c r="E1307" s="19" t="s">
        <v>1086</v>
      </c>
      <c r="F1307" s="19" t="s">
        <v>966</v>
      </c>
      <c r="G1307" s="19" t="s">
        <v>150</v>
      </c>
      <c r="H1307" s="20">
        <v>2024</v>
      </c>
      <c r="I1307" s="53">
        <v>0</v>
      </c>
      <c r="J1307" s="53">
        <v>0</v>
      </c>
      <c r="K1307" s="102"/>
      <c r="L1307" s="53"/>
    </row>
    <row r="1308" spans="1:12" ht="15" customHeight="1" x14ac:dyDescent="0.2">
      <c r="A1308" s="16">
        <f t="shared" si="20"/>
        <v>1308</v>
      </c>
      <c r="B1308" s="19" t="s">
        <v>2258</v>
      </c>
      <c r="C1308" s="19" t="s">
        <v>2259</v>
      </c>
      <c r="E1308" s="19" t="s">
        <v>156</v>
      </c>
      <c r="F1308" s="19" t="s">
        <v>966</v>
      </c>
      <c r="G1308" s="19" t="s">
        <v>46</v>
      </c>
      <c r="H1308" s="20">
        <v>2023</v>
      </c>
      <c r="I1308" s="53">
        <v>0</v>
      </c>
      <c r="J1308" s="53">
        <v>0</v>
      </c>
      <c r="K1308" s="102"/>
      <c r="L1308" s="53"/>
    </row>
    <row r="1309" spans="1:12" ht="15" customHeight="1" x14ac:dyDescent="0.2">
      <c r="A1309" s="16">
        <f t="shared" si="20"/>
        <v>1309</v>
      </c>
      <c r="B1309" s="19" t="s">
        <v>2714</v>
      </c>
      <c r="C1309" s="19" t="s">
        <v>2715</v>
      </c>
      <c r="E1309" s="19" t="s">
        <v>1467</v>
      </c>
      <c r="F1309" s="19" t="s">
        <v>966</v>
      </c>
      <c r="G1309" s="19" t="s">
        <v>40</v>
      </c>
      <c r="H1309" s="20">
        <v>2024</v>
      </c>
      <c r="I1309" s="53">
        <v>0</v>
      </c>
      <c r="J1309" s="53">
        <v>0</v>
      </c>
      <c r="K1309" s="102"/>
      <c r="L1309" s="53"/>
    </row>
    <row r="1310" spans="1:12" ht="15" customHeight="1" x14ac:dyDescent="0.2">
      <c r="A1310" s="16">
        <f t="shared" si="20"/>
        <v>1310</v>
      </c>
      <c r="B1310" s="19" t="s">
        <v>2666</v>
      </c>
      <c r="C1310" s="19" t="s">
        <v>2667</v>
      </c>
      <c r="E1310" s="19" t="s">
        <v>51</v>
      </c>
      <c r="F1310" s="19" t="s">
        <v>966</v>
      </c>
      <c r="G1310" s="19" t="s">
        <v>53</v>
      </c>
      <c r="H1310" s="20">
        <v>2024</v>
      </c>
      <c r="I1310" s="53">
        <v>0</v>
      </c>
      <c r="J1310" s="53">
        <v>0</v>
      </c>
      <c r="K1310" s="102"/>
      <c r="L1310" s="53"/>
    </row>
    <row r="1311" spans="1:12" ht="15" customHeight="1" x14ac:dyDescent="0.2">
      <c r="A1311" s="16">
        <f t="shared" si="20"/>
        <v>1311</v>
      </c>
      <c r="B1311" s="19" t="s">
        <v>2260</v>
      </c>
      <c r="C1311" s="19" t="s">
        <v>2261</v>
      </c>
      <c r="E1311" s="19" t="s">
        <v>394</v>
      </c>
      <c r="F1311" s="19" t="s">
        <v>966</v>
      </c>
      <c r="G1311" s="19" t="s">
        <v>40</v>
      </c>
      <c r="H1311" s="20">
        <v>2024</v>
      </c>
      <c r="I1311" s="53">
        <v>0</v>
      </c>
      <c r="J1311" s="53">
        <v>0</v>
      </c>
      <c r="K1311" s="102"/>
      <c r="L1311" s="53"/>
    </row>
    <row r="1312" spans="1:12" ht="15" customHeight="1" x14ac:dyDescent="0.2">
      <c r="A1312" s="16">
        <f t="shared" si="20"/>
        <v>1312</v>
      </c>
      <c r="B1312" s="19" t="s">
        <v>2697</v>
      </c>
      <c r="C1312" s="19" t="s">
        <v>2698</v>
      </c>
      <c r="E1312" s="19" t="s">
        <v>979</v>
      </c>
      <c r="F1312" s="19" t="s">
        <v>966</v>
      </c>
      <c r="G1312" s="19" t="s">
        <v>150</v>
      </c>
      <c r="H1312" s="20">
        <v>2024</v>
      </c>
      <c r="I1312" s="53">
        <v>0</v>
      </c>
      <c r="J1312" s="53">
        <v>0</v>
      </c>
      <c r="K1312" s="102"/>
      <c r="L1312" s="53"/>
    </row>
    <row r="1313" spans="1:12" ht="15" customHeight="1" x14ac:dyDescent="0.2">
      <c r="A1313" s="16">
        <f t="shared" si="20"/>
        <v>1313</v>
      </c>
      <c r="B1313" s="19" t="s">
        <v>2716</v>
      </c>
      <c r="C1313" s="19" t="s">
        <v>2717</v>
      </c>
      <c r="E1313" s="19" t="s">
        <v>2718</v>
      </c>
      <c r="F1313" s="19" t="s">
        <v>966</v>
      </c>
      <c r="G1313" s="19" t="s">
        <v>40</v>
      </c>
      <c r="H1313" s="20">
        <v>2024</v>
      </c>
      <c r="I1313" s="53">
        <v>0</v>
      </c>
      <c r="J1313" s="53">
        <v>0</v>
      </c>
      <c r="K1313" s="102"/>
      <c r="L1313" s="53"/>
    </row>
    <row r="1314" spans="1:12" ht="15" customHeight="1" x14ac:dyDescent="0.2">
      <c r="A1314" s="16">
        <f t="shared" si="20"/>
        <v>1314</v>
      </c>
      <c r="B1314" s="19" t="s">
        <v>2584</v>
      </c>
      <c r="C1314" s="19" t="s">
        <v>2585</v>
      </c>
      <c r="E1314" s="19" t="s">
        <v>161</v>
      </c>
      <c r="F1314" s="19" t="s">
        <v>966</v>
      </c>
      <c r="G1314" s="19" t="s">
        <v>95</v>
      </c>
      <c r="H1314" s="20">
        <v>2024</v>
      </c>
      <c r="I1314" s="53">
        <v>0</v>
      </c>
      <c r="J1314" s="53">
        <v>0</v>
      </c>
      <c r="K1314" s="102"/>
      <c r="L1314" s="53"/>
    </row>
    <row r="1315" spans="1:12" ht="15" customHeight="1" x14ac:dyDescent="0.2">
      <c r="A1315" s="16">
        <f t="shared" si="20"/>
        <v>1315</v>
      </c>
      <c r="B1315" s="19" t="s">
        <v>2263</v>
      </c>
      <c r="C1315" s="19" t="s">
        <v>2264</v>
      </c>
      <c r="E1315" s="19" t="s">
        <v>976</v>
      </c>
      <c r="F1315" s="19" t="s">
        <v>966</v>
      </c>
      <c r="G1315" s="19" t="s">
        <v>53</v>
      </c>
      <c r="H1315" s="20">
        <v>2023</v>
      </c>
      <c r="I1315" s="53">
        <v>0</v>
      </c>
      <c r="J1315" s="53">
        <v>0</v>
      </c>
      <c r="K1315" s="102"/>
      <c r="L1315" s="53"/>
    </row>
    <row r="1316" spans="1:12" ht="15" customHeight="1" x14ac:dyDescent="0.2">
      <c r="A1316" s="16">
        <f t="shared" si="20"/>
        <v>1316</v>
      </c>
      <c r="B1316" s="24" t="s">
        <v>2265</v>
      </c>
      <c r="C1316" s="24"/>
      <c r="D1316" s="24"/>
      <c r="E1316" s="24"/>
      <c r="F1316" s="24"/>
      <c r="G1316" s="24"/>
      <c r="H1316" s="25"/>
      <c r="I1316" s="52">
        <f>SUM(I1186:I1315)</f>
        <v>471.4</v>
      </c>
      <c r="J1316" s="52">
        <f>SUM(J1186:J1315)</f>
        <v>471.4</v>
      </c>
      <c r="K1316" s="102"/>
      <c r="L1316" s="52"/>
    </row>
    <row r="1317" spans="1:12" ht="15" customHeight="1" x14ac:dyDescent="0.2">
      <c r="A1317" s="16">
        <f t="shared" si="20"/>
        <v>1317</v>
      </c>
      <c r="B1317" s="19" t="s">
        <v>1889</v>
      </c>
      <c r="D1317" s="19" t="s">
        <v>2834</v>
      </c>
      <c r="E1317" s="19" t="s">
        <v>1516</v>
      </c>
      <c r="I1317" s="53">
        <v>100</v>
      </c>
      <c r="J1317" s="53">
        <v>79</v>
      </c>
      <c r="K1317" s="102"/>
      <c r="L1317" s="53"/>
    </row>
    <row r="1318" spans="1:12" ht="15" customHeight="1" x14ac:dyDescent="0.2">
      <c r="A1318" s="16">
        <f t="shared" si="20"/>
        <v>1318</v>
      </c>
      <c r="B1318" s="19"/>
      <c r="I1318" s="53"/>
      <c r="J1318" s="53"/>
      <c r="K1318" s="102"/>
      <c r="L1318" s="53"/>
    </row>
    <row r="1319" spans="1:12" ht="15" customHeight="1" x14ac:dyDescent="0.2">
      <c r="A1319" s="16">
        <f t="shared" si="20"/>
        <v>1319</v>
      </c>
      <c r="B1319" s="24" t="s">
        <v>2266</v>
      </c>
      <c r="C1319" s="24"/>
      <c r="D1319" s="24"/>
      <c r="E1319" s="24"/>
      <c r="F1319" s="24"/>
      <c r="G1319" s="24"/>
      <c r="H1319" s="25"/>
      <c r="I1319" s="52"/>
      <c r="J1319" s="52"/>
      <c r="K1319" s="102"/>
      <c r="L1319" s="52"/>
    </row>
    <row r="1320" spans="1:12" ht="15" customHeight="1" x14ac:dyDescent="0.2">
      <c r="A1320" s="16">
        <f t="shared" si="20"/>
        <v>1320</v>
      </c>
      <c r="B1320" s="19" t="s">
        <v>2627</v>
      </c>
      <c r="C1320" s="19" t="s">
        <v>2628</v>
      </c>
      <c r="E1320" s="19" t="s">
        <v>762</v>
      </c>
      <c r="F1320" s="19" t="s">
        <v>1928</v>
      </c>
      <c r="G1320" s="19" t="s">
        <v>150</v>
      </c>
      <c r="H1320" s="20">
        <v>2025</v>
      </c>
      <c r="I1320" s="53">
        <v>0</v>
      </c>
      <c r="J1320" s="53">
        <v>0</v>
      </c>
      <c r="K1320" s="102"/>
      <c r="L1320" s="53"/>
    </row>
    <row r="1321" spans="1:12" ht="15" customHeight="1" x14ac:dyDescent="0.2">
      <c r="A1321" s="16">
        <f t="shared" si="20"/>
        <v>1321</v>
      </c>
      <c r="B1321" s="19" t="s">
        <v>2835</v>
      </c>
      <c r="C1321" s="19" t="s">
        <v>2836</v>
      </c>
      <c r="E1321" s="19" t="s">
        <v>364</v>
      </c>
      <c r="F1321" s="19" t="s">
        <v>1928</v>
      </c>
      <c r="G1321" s="19" t="s">
        <v>53</v>
      </c>
      <c r="H1321" s="20">
        <v>2023</v>
      </c>
      <c r="I1321" s="53">
        <v>0</v>
      </c>
      <c r="J1321" s="53">
        <v>0</v>
      </c>
      <c r="K1321" s="102"/>
      <c r="L1321" s="53"/>
    </row>
    <row r="1322" spans="1:12" ht="15" customHeight="1" x14ac:dyDescent="0.2">
      <c r="A1322" s="16">
        <f t="shared" si="20"/>
        <v>1322</v>
      </c>
      <c r="B1322" s="19" t="s">
        <v>2837</v>
      </c>
      <c r="C1322" s="19" t="s">
        <v>2838</v>
      </c>
      <c r="E1322" s="19" t="s">
        <v>1282</v>
      </c>
      <c r="F1322" s="19" t="s">
        <v>1928</v>
      </c>
      <c r="G1322" s="19" t="s">
        <v>150</v>
      </c>
      <c r="H1322" s="20">
        <v>2024</v>
      </c>
      <c r="I1322" s="53">
        <v>0</v>
      </c>
      <c r="J1322" s="53">
        <v>0</v>
      </c>
      <c r="K1322" s="102"/>
      <c r="L1322" s="53"/>
    </row>
    <row r="1323" spans="1:12" ht="15" customHeight="1" x14ac:dyDescent="0.2">
      <c r="A1323" s="16">
        <f t="shared" si="20"/>
        <v>1323</v>
      </c>
      <c r="B1323" s="19" t="s">
        <v>2486</v>
      </c>
      <c r="C1323" s="19" t="s">
        <v>2487</v>
      </c>
      <c r="E1323" s="19" t="s">
        <v>1866</v>
      </c>
      <c r="F1323" s="19" t="s">
        <v>1928</v>
      </c>
      <c r="G1323" s="19" t="s">
        <v>46</v>
      </c>
      <c r="H1323" s="20">
        <v>2024</v>
      </c>
      <c r="I1323" s="53">
        <v>0</v>
      </c>
      <c r="J1323" s="53">
        <v>0</v>
      </c>
      <c r="K1323" s="102"/>
      <c r="L1323" s="53"/>
    </row>
    <row r="1324" spans="1:12" ht="15" customHeight="1" x14ac:dyDescent="0.2">
      <c r="A1324" s="16">
        <f t="shared" si="20"/>
        <v>1324</v>
      </c>
      <c r="B1324" s="19" t="s">
        <v>2267</v>
      </c>
      <c r="C1324" s="19" t="s">
        <v>2268</v>
      </c>
      <c r="E1324" s="19" t="s">
        <v>364</v>
      </c>
      <c r="F1324" s="19" t="s">
        <v>1928</v>
      </c>
      <c r="G1324" s="19" t="s">
        <v>53</v>
      </c>
      <c r="H1324" s="20">
        <v>2023</v>
      </c>
      <c r="I1324" s="53">
        <v>0</v>
      </c>
      <c r="J1324" s="53">
        <v>0</v>
      </c>
      <c r="K1324" s="102"/>
      <c r="L1324" s="53"/>
    </row>
    <row r="1325" spans="1:12" ht="15" customHeight="1" x14ac:dyDescent="0.2">
      <c r="A1325" s="16">
        <f t="shared" si="20"/>
        <v>1325</v>
      </c>
      <c r="B1325" s="19" t="s">
        <v>2686</v>
      </c>
      <c r="C1325" s="19" t="s">
        <v>2687</v>
      </c>
      <c r="E1325" s="19" t="s">
        <v>636</v>
      </c>
      <c r="F1325" s="19" t="s">
        <v>1928</v>
      </c>
      <c r="G1325" s="19" t="s">
        <v>46</v>
      </c>
      <c r="H1325" s="20">
        <v>2024</v>
      </c>
      <c r="I1325" s="53">
        <v>0</v>
      </c>
      <c r="J1325" s="53">
        <v>0</v>
      </c>
      <c r="K1325" s="102"/>
      <c r="L1325" s="53"/>
    </row>
    <row r="1326" spans="1:12" ht="15" customHeight="1" x14ac:dyDescent="0.2">
      <c r="A1326" s="16">
        <f t="shared" si="20"/>
        <v>1326</v>
      </c>
      <c r="B1326" s="19" t="s">
        <v>2269</v>
      </c>
      <c r="C1326" s="19" t="s">
        <v>2270</v>
      </c>
      <c r="E1326" s="19" t="s">
        <v>125</v>
      </c>
      <c r="F1326" s="19" t="s">
        <v>1928</v>
      </c>
      <c r="G1326" s="19" t="s">
        <v>53</v>
      </c>
      <c r="H1326" s="20">
        <v>2023</v>
      </c>
      <c r="I1326" s="53">
        <v>0</v>
      </c>
      <c r="J1326" s="53">
        <v>0</v>
      </c>
      <c r="K1326" s="102"/>
      <c r="L1326" s="53"/>
    </row>
    <row r="1327" spans="1:12" ht="15" customHeight="1" x14ac:dyDescent="0.2">
      <c r="A1327" s="16">
        <f t="shared" si="20"/>
        <v>1327</v>
      </c>
      <c r="B1327" s="19" t="s">
        <v>2839</v>
      </c>
      <c r="C1327" s="19" t="s">
        <v>2840</v>
      </c>
      <c r="E1327" s="19" t="s">
        <v>1034</v>
      </c>
      <c r="F1327" s="19" t="s">
        <v>1928</v>
      </c>
      <c r="G1327" s="19" t="s">
        <v>150</v>
      </c>
      <c r="H1327" s="20">
        <v>2024</v>
      </c>
      <c r="I1327" s="53">
        <v>0</v>
      </c>
      <c r="J1327" s="53">
        <v>0</v>
      </c>
      <c r="K1327" s="102"/>
      <c r="L1327" s="53"/>
    </row>
    <row r="1328" spans="1:12" ht="15" customHeight="1" x14ac:dyDescent="0.2">
      <c r="A1328" s="16">
        <f t="shared" si="20"/>
        <v>1328</v>
      </c>
      <c r="B1328" s="19" t="s">
        <v>2719</v>
      </c>
      <c r="C1328" s="19" t="s">
        <v>2720</v>
      </c>
      <c r="E1328" s="19" t="s">
        <v>859</v>
      </c>
      <c r="F1328" s="19" t="s">
        <v>1928</v>
      </c>
      <c r="G1328" s="19" t="s">
        <v>53</v>
      </c>
      <c r="H1328" s="20">
        <v>2025</v>
      </c>
      <c r="I1328" s="53">
        <v>0</v>
      </c>
      <c r="J1328" s="53">
        <v>0</v>
      </c>
      <c r="K1328" s="102"/>
      <c r="L1328" s="53"/>
    </row>
    <row r="1329" spans="1:12" ht="15" customHeight="1" x14ac:dyDescent="0.2">
      <c r="A1329" s="16">
        <f t="shared" si="20"/>
        <v>1329</v>
      </c>
      <c r="B1329" s="19" t="s">
        <v>2721</v>
      </c>
      <c r="C1329" s="19" t="s">
        <v>2722</v>
      </c>
      <c r="E1329" s="19" t="s">
        <v>94</v>
      </c>
      <c r="F1329" s="19" t="s">
        <v>1928</v>
      </c>
      <c r="G1329" s="19" t="s">
        <v>95</v>
      </c>
      <c r="H1329" s="20">
        <v>2024</v>
      </c>
      <c r="I1329" s="53">
        <v>0</v>
      </c>
      <c r="J1329" s="53">
        <v>0</v>
      </c>
      <c r="K1329" s="102"/>
      <c r="L1329" s="53"/>
    </row>
    <row r="1330" spans="1:12" ht="15" customHeight="1" x14ac:dyDescent="0.2">
      <c r="A1330" s="16">
        <f t="shared" si="20"/>
        <v>1330</v>
      </c>
      <c r="B1330" s="19" t="s">
        <v>2414</v>
      </c>
      <c r="C1330" s="19" t="s">
        <v>2415</v>
      </c>
      <c r="E1330" s="19" t="s">
        <v>2109</v>
      </c>
      <c r="F1330" s="19" t="s">
        <v>1928</v>
      </c>
      <c r="G1330" s="19" t="s">
        <v>40</v>
      </c>
      <c r="H1330" s="20">
        <v>2023</v>
      </c>
      <c r="I1330" s="53">
        <v>0</v>
      </c>
      <c r="J1330" s="53">
        <v>0</v>
      </c>
      <c r="K1330" s="102"/>
      <c r="L1330" s="53"/>
    </row>
    <row r="1331" spans="1:12" ht="15" customHeight="1" x14ac:dyDescent="0.2">
      <c r="A1331" s="16">
        <f t="shared" si="20"/>
        <v>1331</v>
      </c>
      <c r="B1331" s="19" t="s">
        <v>2274</v>
      </c>
      <c r="C1331" s="19" t="s">
        <v>2275</v>
      </c>
      <c r="E1331" s="19" t="s">
        <v>836</v>
      </c>
      <c r="F1331" s="19" t="s">
        <v>1928</v>
      </c>
      <c r="G1331" s="19" t="s">
        <v>150</v>
      </c>
      <c r="H1331" s="20">
        <v>2023</v>
      </c>
      <c r="I1331" s="53">
        <v>0</v>
      </c>
      <c r="J1331" s="53">
        <v>0</v>
      </c>
      <c r="K1331" s="102"/>
      <c r="L1331" s="53"/>
    </row>
    <row r="1332" spans="1:12" ht="15" customHeight="1" x14ac:dyDescent="0.2">
      <c r="A1332" s="16">
        <f t="shared" si="20"/>
        <v>1332</v>
      </c>
      <c r="B1332" s="19" t="s">
        <v>2841</v>
      </c>
      <c r="C1332" s="19" t="s">
        <v>2842</v>
      </c>
      <c r="E1332" s="19" t="s">
        <v>1086</v>
      </c>
      <c r="F1332" s="19" t="s">
        <v>1928</v>
      </c>
      <c r="G1332" s="19" t="s">
        <v>150</v>
      </c>
      <c r="H1332" s="20">
        <v>2024</v>
      </c>
      <c r="I1332" s="53">
        <v>0</v>
      </c>
      <c r="J1332" s="53">
        <v>0</v>
      </c>
      <c r="K1332" s="102"/>
      <c r="L1332" s="53"/>
    </row>
    <row r="1333" spans="1:12" ht="15" customHeight="1" x14ac:dyDescent="0.2">
      <c r="A1333" s="16">
        <f t="shared" si="20"/>
        <v>1333</v>
      </c>
      <c r="B1333" s="19" t="s">
        <v>2276</v>
      </c>
      <c r="C1333" s="19" t="s">
        <v>2277</v>
      </c>
      <c r="E1333" s="19" t="s">
        <v>335</v>
      </c>
      <c r="F1333" s="19" t="s">
        <v>1928</v>
      </c>
      <c r="G1333" s="19" t="s">
        <v>53</v>
      </c>
      <c r="H1333" s="20">
        <v>2024</v>
      </c>
      <c r="I1333" s="53">
        <v>0</v>
      </c>
      <c r="J1333" s="53">
        <v>0</v>
      </c>
      <c r="K1333" s="102"/>
      <c r="L1333" s="53"/>
    </row>
    <row r="1334" spans="1:12" ht="15" customHeight="1" x14ac:dyDescent="0.2">
      <c r="A1334" s="16">
        <f t="shared" si="20"/>
        <v>1334</v>
      </c>
      <c r="B1334" s="19" t="s">
        <v>2278</v>
      </c>
      <c r="C1334" s="19" t="s">
        <v>2279</v>
      </c>
      <c r="E1334" s="19" t="s">
        <v>115</v>
      </c>
      <c r="F1334" s="19" t="s">
        <v>1928</v>
      </c>
      <c r="G1334" s="19" t="s">
        <v>46</v>
      </c>
      <c r="H1334" s="20">
        <v>2024</v>
      </c>
      <c r="I1334" s="53">
        <v>0</v>
      </c>
      <c r="J1334" s="53">
        <v>0</v>
      </c>
      <c r="K1334" s="102"/>
      <c r="L1334" s="53"/>
    </row>
    <row r="1335" spans="1:12" ht="15" customHeight="1" x14ac:dyDescent="0.2">
      <c r="A1335" s="16">
        <f t="shared" si="20"/>
        <v>1335</v>
      </c>
      <c r="B1335" s="19" t="s">
        <v>2280</v>
      </c>
      <c r="C1335" s="19" t="s">
        <v>2281</v>
      </c>
      <c r="E1335" s="19" t="s">
        <v>1279</v>
      </c>
      <c r="F1335" s="19" t="s">
        <v>1928</v>
      </c>
      <c r="G1335" s="19" t="s">
        <v>256</v>
      </c>
      <c r="H1335" s="20">
        <v>2023</v>
      </c>
      <c r="I1335" s="53">
        <v>0</v>
      </c>
      <c r="J1335" s="53">
        <v>0</v>
      </c>
      <c r="K1335" s="102"/>
      <c r="L1335" s="53"/>
    </row>
    <row r="1336" spans="1:12" ht="15" customHeight="1" x14ac:dyDescent="0.2">
      <c r="A1336" s="16">
        <f t="shared" si="20"/>
        <v>1336</v>
      </c>
      <c r="B1336" s="19" t="s">
        <v>2282</v>
      </c>
      <c r="C1336" s="19" t="s">
        <v>2283</v>
      </c>
      <c r="E1336" s="19" t="s">
        <v>1086</v>
      </c>
      <c r="F1336" s="19" t="s">
        <v>1928</v>
      </c>
      <c r="G1336" s="19" t="s">
        <v>150</v>
      </c>
      <c r="H1336" s="20">
        <v>2023</v>
      </c>
      <c r="I1336" s="53">
        <v>0</v>
      </c>
      <c r="J1336" s="53">
        <v>0</v>
      </c>
      <c r="K1336" s="102"/>
      <c r="L1336" s="53"/>
    </row>
    <row r="1337" spans="1:12" ht="15" customHeight="1" x14ac:dyDescent="0.2">
      <c r="A1337" s="16">
        <f t="shared" si="20"/>
        <v>1337</v>
      </c>
      <c r="B1337" s="19" t="s">
        <v>2416</v>
      </c>
      <c r="C1337" s="19" t="s">
        <v>2417</v>
      </c>
      <c r="E1337" s="19" t="s">
        <v>335</v>
      </c>
      <c r="F1337" s="19" t="s">
        <v>1928</v>
      </c>
      <c r="G1337" s="19" t="s">
        <v>53</v>
      </c>
      <c r="H1337" s="20">
        <v>2023</v>
      </c>
      <c r="I1337" s="53">
        <v>0</v>
      </c>
      <c r="J1337" s="53">
        <v>0</v>
      </c>
      <c r="K1337" s="102"/>
      <c r="L1337" s="53"/>
    </row>
    <row r="1338" spans="1:12" ht="15" customHeight="1" x14ac:dyDescent="0.2">
      <c r="A1338" s="16">
        <f t="shared" si="20"/>
        <v>1338</v>
      </c>
      <c r="B1338" s="19" t="s">
        <v>2284</v>
      </c>
      <c r="C1338" s="19" t="s">
        <v>2285</v>
      </c>
      <c r="E1338" s="19" t="s">
        <v>255</v>
      </c>
      <c r="F1338" s="19" t="s">
        <v>1928</v>
      </c>
      <c r="G1338" s="19" t="s">
        <v>256</v>
      </c>
      <c r="H1338" s="20">
        <v>2023</v>
      </c>
      <c r="I1338" s="53">
        <v>0</v>
      </c>
      <c r="J1338" s="53">
        <v>0</v>
      </c>
      <c r="K1338" s="102"/>
      <c r="L1338" s="53"/>
    </row>
    <row r="1339" spans="1:12" ht="15" customHeight="1" x14ac:dyDescent="0.2">
      <c r="A1339" s="16">
        <f t="shared" si="20"/>
        <v>1339</v>
      </c>
      <c r="B1339" s="19" t="s">
        <v>2286</v>
      </c>
      <c r="C1339" s="19" t="s">
        <v>2287</v>
      </c>
      <c r="E1339" s="19" t="s">
        <v>1086</v>
      </c>
      <c r="F1339" s="19" t="s">
        <v>1928</v>
      </c>
      <c r="G1339" s="19" t="s">
        <v>150</v>
      </c>
      <c r="H1339" s="20">
        <v>2023</v>
      </c>
      <c r="I1339" s="53">
        <v>0</v>
      </c>
      <c r="J1339" s="53">
        <v>0</v>
      </c>
      <c r="K1339" s="102"/>
      <c r="L1339" s="53"/>
    </row>
    <row r="1340" spans="1:12" ht="15" customHeight="1" x14ac:dyDescent="0.2">
      <c r="A1340" s="16">
        <f t="shared" si="20"/>
        <v>1340</v>
      </c>
      <c r="B1340" s="19" t="s">
        <v>2288</v>
      </c>
      <c r="C1340" s="19" t="s">
        <v>2289</v>
      </c>
      <c r="E1340" s="19" t="s">
        <v>1866</v>
      </c>
      <c r="F1340" s="19" t="s">
        <v>1928</v>
      </c>
      <c r="G1340" s="19" t="s">
        <v>46</v>
      </c>
      <c r="H1340" s="20">
        <v>2023</v>
      </c>
      <c r="I1340" s="53">
        <v>0</v>
      </c>
      <c r="J1340" s="53">
        <v>0</v>
      </c>
      <c r="K1340" s="102"/>
      <c r="L1340" s="53"/>
    </row>
    <row r="1341" spans="1:12" ht="15" customHeight="1" x14ac:dyDescent="0.2">
      <c r="A1341" s="16">
        <f t="shared" si="20"/>
        <v>1341</v>
      </c>
      <c r="B1341" s="19" t="s">
        <v>2843</v>
      </c>
      <c r="C1341" s="19" t="s">
        <v>2844</v>
      </c>
      <c r="E1341" s="19" t="s">
        <v>544</v>
      </c>
      <c r="F1341" s="19" t="s">
        <v>1928</v>
      </c>
      <c r="G1341" s="19" t="s">
        <v>95</v>
      </c>
      <c r="H1341" s="20">
        <v>2024</v>
      </c>
      <c r="I1341" s="53">
        <v>0</v>
      </c>
      <c r="J1341" s="53">
        <v>0</v>
      </c>
      <c r="K1341" s="102"/>
      <c r="L1341" s="53"/>
    </row>
    <row r="1342" spans="1:12" ht="15" customHeight="1" x14ac:dyDescent="0.2">
      <c r="A1342" s="16">
        <f t="shared" si="20"/>
        <v>1342</v>
      </c>
      <c r="B1342" s="19" t="s">
        <v>2586</v>
      </c>
      <c r="C1342" s="19" t="s">
        <v>2587</v>
      </c>
      <c r="E1342" s="19" t="s">
        <v>161</v>
      </c>
      <c r="F1342" s="19" t="s">
        <v>1928</v>
      </c>
      <c r="G1342" s="19" t="s">
        <v>95</v>
      </c>
      <c r="H1342" s="20">
        <v>2024</v>
      </c>
      <c r="I1342" s="53">
        <v>0</v>
      </c>
      <c r="J1342" s="53">
        <v>0</v>
      </c>
      <c r="K1342" s="102"/>
      <c r="L1342" s="53"/>
    </row>
    <row r="1343" spans="1:12" ht="15" customHeight="1" x14ac:dyDescent="0.2">
      <c r="A1343" s="16">
        <f t="shared" si="20"/>
        <v>1343</v>
      </c>
      <c r="B1343" s="19" t="s">
        <v>2629</v>
      </c>
      <c r="C1343" s="19" t="s">
        <v>2630</v>
      </c>
      <c r="E1343" s="19" t="s">
        <v>161</v>
      </c>
      <c r="F1343" s="19" t="s">
        <v>1928</v>
      </c>
      <c r="G1343" s="19" t="s">
        <v>95</v>
      </c>
      <c r="H1343" s="20">
        <v>2024</v>
      </c>
      <c r="I1343" s="53">
        <v>0</v>
      </c>
      <c r="J1343" s="53">
        <v>0</v>
      </c>
      <c r="K1343" s="102"/>
      <c r="L1343" s="53"/>
    </row>
    <row r="1344" spans="1:12" ht="15" customHeight="1" x14ac:dyDescent="0.2">
      <c r="A1344" s="16">
        <f t="shared" si="20"/>
        <v>1344</v>
      </c>
      <c r="B1344" s="19" t="s">
        <v>3013</v>
      </c>
      <c r="C1344" s="19" t="s">
        <v>3014</v>
      </c>
      <c r="E1344" s="19" t="s">
        <v>779</v>
      </c>
      <c r="F1344" s="19" t="s">
        <v>1928</v>
      </c>
      <c r="G1344" s="19" t="s">
        <v>40</v>
      </c>
      <c r="H1344" s="20">
        <v>2024</v>
      </c>
      <c r="I1344" s="53">
        <v>0</v>
      </c>
      <c r="J1344" s="53">
        <v>0</v>
      </c>
      <c r="K1344" s="102" t="s">
        <v>3033</v>
      </c>
      <c r="L1344" s="53"/>
    </row>
    <row r="1345" spans="1:12" ht="15" customHeight="1" x14ac:dyDescent="0.2">
      <c r="A1345" s="16">
        <f t="shared" si="20"/>
        <v>1345</v>
      </c>
      <c r="B1345" s="19" t="s">
        <v>2757</v>
      </c>
      <c r="C1345" s="19" t="s">
        <v>2758</v>
      </c>
      <c r="E1345" s="19" t="s">
        <v>1775</v>
      </c>
      <c r="F1345" s="19" t="s">
        <v>1928</v>
      </c>
      <c r="G1345" s="19" t="s">
        <v>40</v>
      </c>
      <c r="H1345" s="20">
        <v>2023</v>
      </c>
      <c r="I1345" s="53">
        <v>0</v>
      </c>
      <c r="J1345" s="53">
        <v>0</v>
      </c>
      <c r="K1345" s="102"/>
      <c r="L1345" s="53"/>
    </row>
    <row r="1346" spans="1:12" ht="15" customHeight="1" x14ac:dyDescent="0.2">
      <c r="A1346" s="16">
        <f t="shared" si="20"/>
        <v>1346</v>
      </c>
      <c r="B1346" s="19" t="s">
        <v>2488</v>
      </c>
      <c r="C1346" s="19" t="s">
        <v>2489</v>
      </c>
      <c r="E1346" s="19" t="s">
        <v>1866</v>
      </c>
      <c r="F1346" s="19" t="s">
        <v>1928</v>
      </c>
      <c r="G1346" s="19" t="s">
        <v>46</v>
      </c>
      <c r="H1346" s="20">
        <v>2024</v>
      </c>
      <c r="I1346" s="53">
        <v>0</v>
      </c>
      <c r="J1346" s="53">
        <v>0</v>
      </c>
      <c r="K1346" s="102"/>
      <c r="L1346" s="53"/>
    </row>
    <row r="1347" spans="1:12" ht="15" customHeight="1" x14ac:dyDescent="0.2">
      <c r="A1347" s="16">
        <f t="shared" si="20"/>
        <v>1347</v>
      </c>
      <c r="B1347" s="19" t="s">
        <v>2970</v>
      </c>
      <c r="C1347" s="19" t="s">
        <v>2971</v>
      </c>
      <c r="E1347" s="19" t="s">
        <v>1866</v>
      </c>
      <c r="F1347" s="19" t="s">
        <v>1928</v>
      </c>
      <c r="G1347" s="19" t="s">
        <v>46</v>
      </c>
      <c r="H1347" s="20">
        <v>2023</v>
      </c>
      <c r="I1347" s="53">
        <v>0</v>
      </c>
      <c r="J1347" s="53">
        <v>0</v>
      </c>
      <c r="K1347" s="102"/>
      <c r="L1347" s="53"/>
    </row>
    <row r="1348" spans="1:12" ht="15" customHeight="1" x14ac:dyDescent="0.2">
      <c r="A1348" s="16">
        <f t="shared" si="20"/>
        <v>1348</v>
      </c>
      <c r="B1348" s="19" t="s">
        <v>2631</v>
      </c>
      <c r="C1348" s="19" t="s">
        <v>2632</v>
      </c>
      <c r="E1348" s="19" t="s">
        <v>177</v>
      </c>
      <c r="F1348" s="19" t="s">
        <v>1928</v>
      </c>
      <c r="G1348" s="19" t="s">
        <v>53</v>
      </c>
      <c r="H1348" s="20">
        <v>2023</v>
      </c>
      <c r="I1348" s="53">
        <v>0</v>
      </c>
      <c r="J1348" s="53">
        <v>0</v>
      </c>
      <c r="K1348" s="102"/>
      <c r="L1348" s="53"/>
    </row>
    <row r="1349" spans="1:12" ht="15" customHeight="1" x14ac:dyDescent="0.2">
      <c r="A1349" s="16">
        <f t="shared" si="20"/>
        <v>1349</v>
      </c>
      <c r="B1349" s="19" t="s">
        <v>2754</v>
      </c>
      <c r="C1349" s="19" t="s">
        <v>2755</v>
      </c>
      <c r="E1349" s="19" t="s">
        <v>2756</v>
      </c>
      <c r="F1349" s="19" t="s">
        <v>1928</v>
      </c>
      <c r="G1349" s="19" t="s">
        <v>40</v>
      </c>
      <c r="H1349" s="20">
        <v>2023</v>
      </c>
      <c r="I1349" s="53">
        <v>0</v>
      </c>
      <c r="J1349" s="53">
        <v>0</v>
      </c>
      <c r="K1349" s="102"/>
      <c r="L1349" s="53"/>
    </row>
    <row r="1350" spans="1:12" ht="15" customHeight="1" x14ac:dyDescent="0.2">
      <c r="A1350" s="16">
        <f t="shared" si="20"/>
        <v>1350</v>
      </c>
      <c r="B1350" s="19" t="s">
        <v>2590</v>
      </c>
      <c r="C1350" s="19" t="s">
        <v>2591</v>
      </c>
      <c r="E1350" s="19" t="s">
        <v>810</v>
      </c>
      <c r="F1350" s="19" t="s">
        <v>1928</v>
      </c>
      <c r="G1350" s="19" t="s">
        <v>53</v>
      </c>
      <c r="H1350" s="20">
        <v>2024</v>
      </c>
      <c r="I1350" s="53">
        <v>0</v>
      </c>
      <c r="J1350" s="53">
        <v>0</v>
      </c>
      <c r="K1350" s="102"/>
      <c r="L1350" s="53"/>
    </row>
    <row r="1351" spans="1:12" ht="15" customHeight="1" x14ac:dyDescent="0.2">
      <c r="A1351" s="16">
        <f t="shared" si="20"/>
        <v>1351</v>
      </c>
      <c r="B1351" s="19" t="s">
        <v>2752</v>
      </c>
      <c r="C1351" s="19" t="s">
        <v>2753</v>
      </c>
      <c r="E1351" s="19" t="s">
        <v>279</v>
      </c>
      <c r="F1351" s="19" t="s">
        <v>1928</v>
      </c>
      <c r="G1351" s="19" t="s">
        <v>40</v>
      </c>
      <c r="H1351" s="20">
        <v>2024</v>
      </c>
      <c r="I1351" s="53">
        <v>0</v>
      </c>
      <c r="J1351" s="53">
        <v>0</v>
      </c>
      <c r="K1351" s="102"/>
      <c r="L1351" s="53"/>
    </row>
    <row r="1352" spans="1:12" ht="15" customHeight="1" x14ac:dyDescent="0.2">
      <c r="A1352" s="16">
        <f t="shared" ref="A1352:A1415" si="21">A1351+1</f>
        <v>1352</v>
      </c>
      <c r="B1352" s="19" t="s">
        <v>2294</v>
      </c>
      <c r="C1352" s="19" t="s">
        <v>2295</v>
      </c>
      <c r="E1352" s="19" t="s">
        <v>2152</v>
      </c>
      <c r="F1352" s="19" t="s">
        <v>1928</v>
      </c>
      <c r="G1352" s="19" t="s">
        <v>40</v>
      </c>
      <c r="H1352" s="20">
        <v>2024</v>
      </c>
      <c r="I1352" s="53">
        <v>0</v>
      </c>
      <c r="J1352" s="53">
        <v>0</v>
      </c>
      <c r="K1352" s="102"/>
      <c r="L1352" s="53"/>
    </row>
    <row r="1353" spans="1:12" ht="15" customHeight="1" x14ac:dyDescent="0.2">
      <c r="A1353" s="16">
        <f t="shared" si="21"/>
        <v>1353</v>
      </c>
      <c r="B1353" s="19" t="s">
        <v>2296</v>
      </c>
      <c r="C1353" s="19" t="s">
        <v>2297</v>
      </c>
      <c r="E1353" s="19" t="s">
        <v>636</v>
      </c>
      <c r="F1353" s="19" t="s">
        <v>1928</v>
      </c>
      <c r="G1353" s="19" t="s">
        <v>46</v>
      </c>
      <c r="H1353" s="20">
        <v>2024</v>
      </c>
      <c r="I1353" s="53">
        <v>0</v>
      </c>
      <c r="J1353" s="53">
        <v>0</v>
      </c>
      <c r="K1353" s="102"/>
      <c r="L1353" s="53"/>
    </row>
    <row r="1354" spans="1:12" ht="15" customHeight="1" x14ac:dyDescent="0.2">
      <c r="A1354" s="16">
        <f t="shared" si="21"/>
        <v>1354</v>
      </c>
      <c r="B1354" s="19" t="s">
        <v>2299</v>
      </c>
      <c r="C1354" s="19" t="s">
        <v>2300</v>
      </c>
      <c r="E1354" s="19" t="s">
        <v>1922</v>
      </c>
      <c r="F1354" s="19" t="s">
        <v>1928</v>
      </c>
      <c r="G1354" s="19" t="s">
        <v>40</v>
      </c>
      <c r="H1354" s="20">
        <v>2023</v>
      </c>
      <c r="I1354" s="53">
        <v>0</v>
      </c>
      <c r="J1354" s="53">
        <v>0</v>
      </c>
      <c r="K1354" s="102"/>
      <c r="L1354" s="53"/>
    </row>
    <row r="1355" spans="1:12" ht="15" customHeight="1" x14ac:dyDescent="0.2">
      <c r="A1355" s="16">
        <f t="shared" si="21"/>
        <v>1355</v>
      </c>
      <c r="B1355" s="19" t="s">
        <v>2845</v>
      </c>
      <c r="C1355" s="19" t="s">
        <v>2846</v>
      </c>
      <c r="E1355" s="19" t="s">
        <v>62</v>
      </c>
      <c r="F1355" s="19" t="s">
        <v>1928</v>
      </c>
      <c r="G1355" s="19" t="s">
        <v>53</v>
      </c>
      <c r="H1355" s="20">
        <v>2025</v>
      </c>
      <c r="I1355" s="53">
        <v>0</v>
      </c>
      <c r="J1355" s="53">
        <v>0</v>
      </c>
      <c r="K1355" s="102"/>
      <c r="L1355" s="53"/>
    </row>
    <row r="1356" spans="1:12" ht="15" customHeight="1" x14ac:dyDescent="0.2">
      <c r="A1356" s="16">
        <f t="shared" si="21"/>
        <v>1356</v>
      </c>
      <c r="B1356" s="19" t="s">
        <v>2972</v>
      </c>
      <c r="C1356" s="19" t="s">
        <v>2973</v>
      </c>
      <c r="E1356" s="19" t="s">
        <v>483</v>
      </c>
      <c r="F1356" s="19" t="s">
        <v>1928</v>
      </c>
      <c r="G1356" s="19" t="s">
        <v>40</v>
      </c>
      <c r="H1356" s="20">
        <v>2023</v>
      </c>
      <c r="I1356" s="53">
        <v>0</v>
      </c>
      <c r="J1356" s="53">
        <v>0</v>
      </c>
      <c r="K1356" s="102"/>
      <c r="L1356" s="53"/>
    </row>
    <row r="1357" spans="1:12" ht="15" customHeight="1" x14ac:dyDescent="0.2">
      <c r="A1357" s="16">
        <f t="shared" si="21"/>
        <v>1357</v>
      </c>
      <c r="B1357" s="19" t="s">
        <v>3015</v>
      </c>
      <c r="C1357" s="19" t="s">
        <v>3016</v>
      </c>
      <c r="E1357" s="19" t="s">
        <v>856</v>
      </c>
      <c r="F1357" s="19" t="s">
        <v>1928</v>
      </c>
      <c r="G1357" s="19" t="s">
        <v>53</v>
      </c>
      <c r="H1357" s="20">
        <v>2025</v>
      </c>
      <c r="I1357" s="53">
        <v>0</v>
      </c>
      <c r="J1357" s="53">
        <v>0</v>
      </c>
      <c r="K1357" s="102" t="s">
        <v>3033</v>
      </c>
      <c r="L1357" s="53"/>
    </row>
    <row r="1358" spans="1:12" ht="15" customHeight="1" x14ac:dyDescent="0.2">
      <c r="A1358" s="16">
        <f t="shared" si="21"/>
        <v>1358</v>
      </c>
      <c r="B1358" s="19" t="s">
        <v>2301</v>
      </c>
      <c r="C1358" s="19" t="s">
        <v>2302</v>
      </c>
      <c r="E1358" s="19" t="s">
        <v>210</v>
      </c>
      <c r="F1358" s="19" t="s">
        <v>1928</v>
      </c>
      <c r="G1358" s="19" t="s">
        <v>53</v>
      </c>
      <c r="H1358" s="20">
        <v>2023</v>
      </c>
      <c r="I1358" s="53">
        <v>0</v>
      </c>
      <c r="J1358" s="53">
        <v>0</v>
      </c>
      <c r="K1358" s="102"/>
      <c r="L1358" s="53"/>
    </row>
    <row r="1359" spans="1:12" ht="15" customHeight="1" x14ac:dyDescent="0.2">
      <c r="A1359" s="16">
        <f t="shared" si="21"/>
        <v>1359</v>
      </c>
      <c r="B1359" s="19" t="s">
        <v>2592</v>
      </c>
      <c r="C1359" s="19" t="s">
        <v>2593</v>
      </c>
      <c r="E1359" s="19" t="s">
        <v>364</v>
      </c>
      <c r="F1359" s="19" t="s">
        <v>1928</v>
      </c>
      <c r="G1359" s="19" t="s">
        <v>53</v>
      </c>
      <c r="H1359" s="20">
        <v>2024</v>
      </c>
      <c r="I1359" s="53">
        <v>0</v>
      </c>
      <c r="J1359" s="53">
        <v>0</v>
      </c>
      <c r="K1359" s="102"/>
      <c r="L1359" s="53"/>
    </row>
    <row r="1360" spans="1:12" ht="15" customHeight="1" x14ac:dyDescent="0.2">
      <c r="A1360" s="16">
        <f t="shared" si="21"/>
        <v>1360</v>
      </c>
      <c r="B1360" s="19" t="s">
        <v>2303</v>
      </c>
      <c r="C1360" s="19" t="s">
        <v>2304</v>
      </c>
      <c r="E1360" s="19" t="s">
        <v>1282</v>
      </c>
      <c r="F1360" s="19" t="s">
        <v>1928</v>
      </c>
      <c r="G1360" s="19" t="s">
        <v>150</v>
      </c>
      <c r="H1360" s="20">
        <v>2024</v>
      </c>
      <c r="I1360" s="53">
        <v>0</v>
      </c>
      <c r="J1360" s="53">
        <v>0</v>
      </c>
      <c r="K1360" s="102"/>
      <c r="L1360" s="53"/>
    </row>
    <row r="1361" spans="1:12" ht="15" customHeight="1" x14ac:dyDescent="0.2">
      <c r="A1361" s="16">
        <f t="shared" si="21"/>
        <v>1361</v>
      </c>
      <c r="B1361" s="19" t="s">
        <v>2847</v>
      </c>
      <c r="C1361" s="19" t="s">
        <v>2594</v>
      </c>
      <c r="E1361" s="19" t="s">
        <v>2173</v>
      </c>
      <c r="F1361" s="19" t="s">
        <v>1928</v>
      </c>
      <c r="G1361" s="19" t="s">
        <v>40</v>
      </c>
      <c r="H1361" s="20">
        <v>2023</v>
      </c>
      <c r="I1361" s="53">
        <v>9.9</v>
      </c>
      <c r="J1361" s="53">
        <v>9.9</v>
      </c>
      <c r="K1361" s="102"/>
      <c r="L1361" s="53"/>
    </row>
    <row r="1362" spans="1:12" ht="15" customHeight="1" x14ac:dyDescent="0.2">
      <c r="A1362" s="16">
        <f t="shared" si="21"/>
        <v>1362</v>
      </c>
      <c r="B1362" s="19" t="s">
        <v>2305</v>
      </c>
      <c r="C1362" s="19" t="s">
        <v>2306</v>
      </c>
      <c r="E1362" s="19" t="s">
        <v>407</v>
      </c>
      <c r="F1362" s="19" t="s">
        <v>1928</v>
      </c>
      <c r="G1362" s="19" t="s">
        <v>53</v>
      </c>
      <c r="H1362" s="20">
        <v>2024</v>
      </c>
      <c r="I1362" s="53">
        <v>0</v>
      </c>
      <c r="J1362" s="53">
        <v>0</v>
      </c>
      <c r="K1362" s="102"/>
      <c r="L1362" s="53"/>
    </row>
    <row r="1363" spans="1:12" ht="15" customHeight="1" x14ac:dyDescent="0.2">
      <c r="A1363" s="16">
        <f t="shared" si="21"/>
        <v>1363</v>
      </c>
      <c r="B1363" s="19" t="s">
        <v>2308</v>
      </c>
      <c r="C1363" s="19" t="s">
        <v>2309</v>
      </c>
      <c r="E1363" s="19" t="s">
        <v>1842</v>
      </c>
      <c r="F1363" s="19" t="s">
        <v>1928</v>
      </c>
      <c r="G1363" s="19" t="s">
        <v>150</v>
      </c>
      <c r="H1363" s="20">
        <v>2023</v>
      </c>
      <c r="I1363" s="53">
        <v>0</v>
      </c>
      <c r="J1363" s="53">
        <v>0</v>
      </c>
      <c r="K1363" s="102"/>
      <c r="L1363" s="53"/>
    </row>
    <row r="1364" spans="1:12" ht="15" customHeight="1" x14ac:dyDescent="0.2">
      <c r="A1364" s="16">
        <f t="shared" si="21"/>
        <v>1364</v>
      </c>
      <c r="B1364" s="19" t="s">
        <v>2419</v>
      </c>
      <c r="C1364" s="19" t="s">
        <v>2420</v>
      </c>
      <c r="E1364" s="19" t="s">
        <v>240</v>
      </c>
      <c r="F1364" s="19" t="s">
        <v>1928</v>
      </c>
      <c r="G1364" s="19" t="s">
        <v>40</v>
      </c>
      <c r="H1364" s="20">
        <v>2023</v>
      </c>
      <c r="I1364" s="53">
        <v>0</v>
      </c>
      <c r="J1364" s="53">
        <v>0</v>
      </c>
      <c r="K1364" s="102"/>
      <c r="L1364" s="53"/>
    </row>
    <row r="1365" spans="1:12" ht="15" customHeight="1" x14ac:dyDescent="0.2">
      <c r="A1365" s="16">
        <f t="shared" si="21"/>
        <v>1365</v>
      </c>
      <c r="B1365" s="19" t="s">
        <v>2338</v>
      </c>
      <c r="C1365" s="19" t="s">
        <v>2339</v>
      </c>
      <c r="E1365" s="19" t="s">
        <v>1189</v>
      </c>
      <c r="F1365" s="19" t="s">
        <v>1928</v>
      </c>
      <c r="G1365" s="19" t="s">
        <v>150</v>
      </c>
      <c r="H1365" s="20">
        <v>2023</v>
      </c>
      <c r="I1365" s="53">
        <v>0</v>
      </c>
      <c r="J1365" s="53">
        <v>0</v>
      </c>
      <c r="K1365" s="102"/>
      <c r="L1365" s="53"/>
    </row>
    <row r="1366" spans="1:12" ht="15" customHeight="1" x14ac:dyDescent="0.2">
      <c r="A1366" s="16">
        <f t="shared" si="21"/>
        <v>1366</v>
      </c>
      <c r="B1366" s="19" t="s">
        <v>2340</v>
      </c>
      <c r="C1366" s="19" t="s">
        <v>2341</v>
      </c>
      <c r="E1366" s="19" t="s">
        <v>1189</v>
      </c>
      <c r="F1366" s="19" t="s">
        <v>1928</v>
      </c>
      <c r="G1366" s="19" t="s">
        <v>150</v>
      </c>
      <c r="H1366" s="20">
        <v>2025</v>
      </c>
      <c r="I1366" s="53">
        <v>0</v>
      </c>
      <c r="J1366" s="53">
        <v>0</v>
      </c>
      <c r="K1366" s="102"/>
      <c r="L1366" s="53"/>
    </row>
    <row r="1367" spans="1:12" ht="15" customHeight="1" x14ac:dyDescent="0.2">
      <c r="A1367" s="16">
        <f t="shared" si="21"/>
        <v>1367</v>
      </c>
      <c r="B1367" s="19" t="s">
        <v>2848</v>
      </c>
      <c r="C1367" s="19" t="s">
        <v>2849</v>
      </c>
      <c r="E1367" s="19" t="s">
        <v>1282</v>
      </c>
      <c r="F1367" s="19" t="s">
        <v>1928</v>
      </c>
      <c r="G1367" s="19" t="s">
        <v>150</v>
      </c>
      <c r="H1367" s="20">
        <v>2025</v>
      </c>
      <c r="I1367" s="53">
        <v>0</v>
      </c>
      <c r="J1367" s="53">
        <v>0</v>
      </c>
      <c r="K1367" s="102"/>
      <c r="L1367" s="53"/>
    </row>
    <row r="1368" spans="1:12" ht="15" customHeight="1" x14ac:dyDescent="0.2">
      <c r="A1368" s="16">
        <f t="shared" si="21"/>
        <v>1368</v>
      </c>
      <c r="B1368" s="19" t="s">
        <v>2668</v>
      </c>
      <c r="C1368" s="19" t="s">
        <v>2669</v>
      </c>
      <c r="E1368" s="19" t="s">
        <v>2671</v>
      </c>
      <c r="F1368" s="19" t="s">
        <v>1928</v>
      </c>
      <c r="G1368" s="19" t="s">
        <v>53</v>
      </c>
      <c r="H1368" s="20">
        <v>2023</v>
      </c>
      <c r="I1368" s="53">
        <v>9.9</v>
      </c>
      <c r="J1368" s="53">
        <v>9.9</v>
      </c>
      <c r="K1368" s="102"/>
      <c r="L1368" s="53"/>
    </row>
    <row r="1369" spans="1:12" ht="15" customHeight="1" x14ac:dyDescent="0.2">
      <c r="A1369" s="16">
        <f t="shared" si="21"/>
        <v>1369</v>
      </c>
      <c r="B1369" s="19" t="s">
        <v>2595</v>
      </c>
      <c r="C1369" s="19" t="s">
        <v>2596</v>
      </c>
      <c r="E1369" s="19" t="s">
        <v>1229</v>
      </c>
      <c r="F1369" s="19" t="s">
        <v>1928</v>
      </c>
      <c r="G1369" s="19" t="s">
        <v>150</v>
      </c>
      <c r="H1369" s="20">
        <v>2025</v>
      </c>
      <c r="I1369" s="53">
        <v>0</v>
      </c>
      <c r="J1369" s="53">
        <v>0</v>
      </c>
      <c r="K1369" s="102"/>
      <c r="L1369" s="53"/>
    </row>
    <row r="1370" spans="1:12" ht="15" customHeight="1" x14ac:dyDescent="0.2">
      <c r="A1370" s="16">
        <f t="shared" si="21"/>
        <v>1370</v>
      </c>
      <c r="B1370" s="19" t="s">
        <v>2490</v>
      </c>
      <c r="C1370" s="19" t="s">
        <v>2491</v>
      </c>
      <c r="E1370" s="19" t="s">
        <v>920</v>
      </c>
      <c r="F1370" s="19" t="s">
        <v>1928</v>
      </c>
      <c r="G1370" s="19" t="s">
        <v>40</v>
      </c>
      <c r="H1370" s="20">
        <v>2023</v>
      </c>
      <c r="I1370" s="53">
        <v>0</v>
      </c>
      <c r="J1370" s="53">
        <v>0</v>
      </c>
      <c r="K1370" s="102"/>
      <c r="L1370" s="53"/>
    </row>
    <row r="1371" spans="1:12" ht="15" customHeight="1" x14ac:dyDescent="0.2">
      <c r="A1371" s="16">
        <f t="shared" si="21"/>
        <v>1371</v>
      </c>
      <c r="B1371" s="19" t="s">
        <v>2422</v>
      </c>
      <c r="C1371" s="19" t="s">
        <v>2423</v>
      </c>
      <c r="E1371" s="19" t="s">
        <v>2192</v>
      </c>
      <c r="F1371" s="19" t="s">
        <v>1928</v>
      </c>
      <c r="G1371" s="19" t="s">
        <v>53</v>
      </c>
      <c r="H1371" s="20">
        <v>2023</v>
      </c>
      <c r="I1371" s="53">
        <v>70.5</v>
      </c>
      <c r="J1371" s="53">
        <v>70.5</v>
      </c>
      <c r="K1371" s="102"/>
      <c r="L1371" s="53"/>
    </row>
    <row r="1372" spans="1:12" ht="15" customHeight="1" x14ac:dyDescent="0.2">
      <c r="A1372" s="16">
        <f t="shared" si="21"/>
        <v>1372</v>
      </c>
      <c r="B1372" s="19" t="s">
        <v>2850</v>
      </c>
      <c r="C1372" s="19" t="s">
        <v>2851</v>
      </c>
      <c r="E1372" s="19" t="s">
        <v>1866</v>
      </c>
      <c r="F1372" s="19" t="s">
        <v>1928</v>
      </c>
      <c r="G1372" s="19" t="s">
        <v>46</v>
      </c>
      <c r="H1372" s="20">
        <v>2023</v>
      </c>
      <c r="I1372" s="53">
        <v>0</v>
      </c>
      <c r="J1372" s="53">
        <v>0</v>
      </c>
      <c r="K1372" s="102"/>
      <c r="L1372" s="53"/>
    </row>
    <row r="1373" spans="1:12" ht="15" customHeight="1" x14ac:dyDescent="0.2">
      <c r="A1373" s="16">
        <f t="shared" si="21"/>
        <v>1373</v>
      </c>
      <c r="B1373" s="19" t="s">
        <v>2723</v>
      </c>
      <c r="C1373" s="19" t="s">
        <v>2724</v>
      </c>
      <c r="E1373" s="19" t="s">
        <v>115</v>
      </c>
      <c r="F1373" s="19" t="s">
        <v>1928</v>
      </c>
      <c r="G1373" s="19" t="s">
        <v>46</v>
      </c>
      <c r="H1373" s="20">
        <v>2024</v>
      </c>
      <c r="I1373" s="53">
        <v>0</v>
      </c>
      <c r="J1373" s="53">
        <v>0</v>
      </c>
      <c r="K1373" s="102"/>
      <c r="L1373" s="53"/>
    </row>
    <row r="1374" spans="1:12" ht="15" customHeight="1" x14ac:dyDescent="0.2">
      <c r="A1374" s="16">
        <f t="shared" si="21"/>
        <v>1374</v>
      </c>
      <c r="B1374" s="19" t="s">
        <v>2974</v>
      </c>
      <c r="C1374" s="19" t="s">
        <v>2975</v>
      </c>
      <c r="E1374" s="19" t="s">
        <v>471</v>
      </c>
      <c r="F1374" s="19" t="s">
        <v>1928</v>
      </c>
      <c r="G1374" s="19" t="s">
        <v>53</v>
      </c>
      <c r="H1374" s="20">
        <v>2024</v>
      </c>
      <c r="I1374" s="53">
        <v>0</v>
      </c>
      <c r="J1374" s="53">
        <v>0</v>
      </c>
      <c r="K1374" s="102"/>
      <c r="L1374" s="53"/>
    </row>
    <row r="1375" spans="1:12" ht="15" customHeight="1" x14ac:dyDescent="0.2">
      <c r="A1375" s="16">
        <f t="shared" si="21"/>
        <v>1375</v>
      </c>
      <c r="B1375" s="19" t="s">
        <v>2310</v>
      </c>
      <c r="C1375" s="19" t="s">
        <v>2311</v>
      </c>
      <c r="E1375" s="19" t="s">
        <v>62</v>
      </c>
      <c r="F1375" s="19" t="s">
        <v>1928</v>
      </c>
      <c r="G1375" s="19" t="s">
        <v>53</v>
      </c>
      <c r="H1375" s="20">
        <v>2024</v>
      </c>
      <c r="I1375" s="53">
        <v>0</v>
      </c>
      <c r="J1375" s="53">
        <v>0</v>
      </c>
      <c r="K1375" s="102"/>
      <c r="L1375" s="53"/>
    </row>
    <row r="1376" spans="1:12" ht="15" customHeight="1" x14ac:dyDescent="0.2">
      <c r="A1376" s="16">
        <f t="shared" si="21"/>
        <v>1376</v>
      </c>
      <c r="B1376" s="19" t="s">
        <v>3017</v>
      </c>
      <c r="C1376" s="19" t="s">
        <v>3018</v>
      </c>
      <c r="E1376" s="19" t="s">
        <v>937</v>
      </c>
      <c r="F1376" s="19" t="s">
        <v>1928</v>
      </c>
      <c r="G1376" s="19" t="s">
        <v>40</v>
      </c>
      <c r="H1376" s="20">
        <v>2024</v>
      </c>
      <c r="I1376" s="53">
        <v>0</v>
      </c>
      <c r="J1376" s="53">
        <v>0</v>
      </c>
      <c r="K1376" s="102" t="s">
        <v>3033</v>
      </c>
      <c r="L1376" s="53"/>
    </row>
    <row r="1377" spans="1:12" ht="15" customHeight="1" x14ac:dyDescent="0.2">
      <c r="A1377" s="16">
        <f t="shared" si="21"/>
        <v>1377</v>
      </c>
      <c r="B1377" s="19" t="s">
        <v>2633</v>
      </c>
      <c r="C1377" s="19" t="s">
        <v>2634</v>
      </c>
      <c r="E1377" s="19" t="s">
        <v>177</v>
      </c>
      <c r="F1377" s="19" t="s">
        <v>1928</v>
      </c>
      <c r="G1377" s="19" t="s">
        <v>53</v>
      </c>
      <c r="H1377" s="20">
        <v>2024</v>
      </c>
      <c r="I1377" s="53">
        <v>0</v>
      </c>
      <c r="J1377" s="53">
        <v>0</v>
      </c>
      <c r="K1377" s="102"/>
      <c r="L1377" s="53"/>
    </row>
    <row r="1378" spans="1:12" ht="15" customHeight="1" x14ac:dyDescent="0.2">
      <c r="A1378" s="16">
        <f t="shared" si="21"/>
        <v>1378</v>
      </c>
      <c r="B1378" s="19" t="s">
        <v>2313</v>
      </c>
      <c r="C1378" s="19" t="s">
        <v>2314</v>
      </c>
      <c r="E1378" s="19" t="s">
        <v>1282</v>
      </c>
      <c r="F1378" s="19" t="s">
        <v>1928</v>
      </c>
      <c r="G1378" s="19" t="s">
        <v>150</v>
      </c>
      <c r="H1378" s="20">
        <v>2024</v>
      </c>
      <c r="I1378" s="53">
        <v>0</v>
      </c>
      <c r="J1378" s="53">
        <v>0</v>
      </c>
      <c r="K1378" s="102"/>
      <c r="L1378" s="53"/>
    </row>
    <row r="1379" spans="1:12" ht="15" customHeight="1" x14ac:dyDescent="0.2">
      <c r="A1379" s="16">
        <f t="shared" si="21"/>
        <v>1379</v>
      </c>
      <c r="B1379" s="19" t="s">
        <v>2492</v>
      </c>
      <c r="C1379" s="19" t="s">
        <v>2493</v>
      </c>
      <c r="E1379" s="19" t="s">
        <v>894</v>
      </c>
      <c r="F1379" s="19" t="s">
        <v>1928</v>
      </c>
      <c r="G1379" s="19" t="s">
        <v>53</v>
      </c>
      <c r="H1379" s="20">
        <v>2024</v>
      </c>
      <c r="I1379" s="53">
        <v>0</v>
      </c>
      <c r="J1379" s="53">
        <v>0</v>
      </c>
      <c r="K1379" s="102"/>
      <c r="L1379" s="53"/>
    </row>
    <row r="1380" spans="1:12" ht="15" customHeight="1" x14ac:dyDescent="0.2">
      <c r="A1380" s="16">
        <f t="shared" si="21"/>
        <v>1380</v>
      </c>
      <c r="B1380" s="19" t="s">
        <v>2597</v>
      </c>
      <c r="C1380" s="19" t="s">
        <v>2598</v>
      </c>
      <c r="E1380" s="19" t="s">
        <v>1877</v>
      </c>
      <c r="F1380" s="19" t="s">
        <v>1928</v>
      </c>
      <c r="G1380" s="19" t="s">
        <v>150</v>
      </c>
      <c r="H1380" s="20">
        <v>2023</v>
      </c>
      <c r="I1380" s="53">
        <v>0</v>
      </c>
      <c r="J1380" s="53">
        <v>0</v>
      </c>
      <c r="K1380" s="102"/>
      <c r="L1380" s="53"/>
    </row>
    <row r="1381" spans="1:12" ht="15" customHeight="1" x14ac:dyDescent="0.2">
      <c r="A1381" s="16">
        <f t="shared" si="21"/>
        <v>1381</v>
      </c>
      <c r="B1381" s="19" t="s">
        <v>2318</v>
      </c>
      <c r="C1381" s="19" t="s">
        <v>2319</v>
      </c>
      <c r="E1381" s="19" t="s">
        <v>2320</v>
      </c>
      <c r="F1381" s="19" t="s">
        <v>1928</v>
      </c>
      <c r="G1381" s="19" t="s">
        <v>40</v>
      </c>
      <c r="H1381" s="20">
        <v>2024</v>
      </c>
      <c r="I1381" s="53">
        <v>0</v>
      </c>
      <c r="J1381" s="53">
        <v>0</v>
      </c>
      <c r="K1381" s="102"/>
      <c r="L1381" s="53"/>
    </row>
    <row r="1382" spans="1:12" ht="15" customHeight="1" x14ac:dyDescent="0.2">
      <c r="A1382" s="16">
        <f t="shared" si="21"/>
        <v>1382</v>
      </c>
      <c r="B1382" s="19" t="s">
        <v>2494</v>
      </c>
      <c r="C1382" s="19" t="s">
        <v>2495</v>
      </c>
      <c r="E1382" s="19" t="s">
        <v>636</v>
      </c>
      <c r="F1382" s="19" t="s">
        <v>1928</v>
      </c>
      <c r="G1382" s="19" t="s">
        <v>46</v>
      </c>
      <c r="H1382" s="20">
        <v>2023</v>
      </c>
      <c r="I1382" s="53">
        <v>16.399999999999999</v>
      </c>
      <c r="J1382" s="53">
        <v>16.399999999999999</v>
      </c>
      <c r="K1382" s="102"/>
      <c r="L1382" s="53"/>
    </row>
    <row r="1383" spans="1:12" ht="15" customHeight="1" x14ac:dyDescent="0.2">
      <c r="A1383" s="16">
        <f t="shared" si="21"/>
        <v>1383</v>
      </c>
      <c r="B1383" s="19" t="s">
        <v>3019</v>
      </c>
      <c r="C1383" s="19" t="s">
        <v>2836</v>
      </c>
      <c r="E1383" s="19" t="s">
        <v>364</v>
      </c>
      <c r="F1383" s="19" t="s">
        <v>1928</v>
      </c>
      <c r="G1383" s="19" t="s">
        <v>53</v>
      </c>
      <c r="H1383" s="20">
        <v>2023</v>
      </c>
      <c r="I1383" s="53">
        <v>0</v>
      </c>
      <c r="J1383" s="53">
        <v>0</v>
      </c>
      <c r="K1383" s="102"/>
      <c r="L1383" s="53"/>
    </row>
    <row r="1384" spans="1:12" ht="15" customHeight="1" x14ac:dyDescent="0.2">
      <c r="A1384" s="16">
        <f t="shared" si="21"/>
        <v>1384</v>
      </c>
      <c r="B1384" s="19" t="s">
        <v>3020</v>
      </c>
      <c r="C1384" s="19" t="s">
        <v>3021</v>
      </c>
      <c r="E1384" s="19" t="s">
        <v>636</v>
      </c>
      <c r="F1384" s="19" t="s">
        <v>1928</v>
      </c>
      <c r="G1384" s="19" t="s">
        <v>46</v>
      </c>
      <c r="H1384" s="20">
        <v>2023</v>
      </c>
      <c r="I1384" s="53">
        <v>0</v>
      </c>
      <c r="J1384" s="53">
        <v>0</v>
      </c>
      <c r="K1384" s="102" t="s">
        <v>3033</v>
      </c>
      <c r="L1384" s="53"/>
    </row>
    <row r="1385" spans="1:12" ht="15" customHeight="1" x14ac:dyDescent="0.2">
      <c r="A1385" s="16">
        <f t="shared" si="21"/>
        <v>1385</v>
      </c>
      <c r="B1385" s="19" t="s">
        <v>3022</v>
      </c>
      <c r="C1385" s="19" t="s">
        <v>3023</v>
      </c>
      <c r="E1385" s="19" t="s">
        <v>636</v>
      </c>
      <c r="F1385" s="19" t="s">
        <v>1928</v>
      </c>
      <c r="G1385" s="19" t="s">
        <v>46</v>
      </c>
      <c r="H1385" s="20">
        <v>2023</v>
      </c>
      <c r="I1385" s="53">
        <v>0</v>
      </c>
      <c r="J1385" s="53">
        <v>0</v>
      </c>
      <c r="K1385" s="102" t="s">
        <v>3033</v>
      </c>
      <c r="L1385" s="53"/>
    </row>
    <row r="1386" spans="1:12" ht="15" customHeight="1" x14ac:dyDescent="0.2">
      <c r="A1386" s="16">
        <f t="shared" si="21"/>
        <v>1386</v>
      </c>
      <c r="B1386" s="19" t="s">
        <v>3024</v>
      </c>
      <c r="C1386" s="19" t="s">
        <v>3025</v>
      </c>
      <c r="E1386" s="19" t="s">
        <v>859</v>
      </c>
      <c r="F1386" s="19" t="s">
        <v>1928</v>
      </c>
      <c r="G1386" s="19" t="s">
        <v>53</v>
      </c>
      <c r="H1386" s="20">
        <v>2023</v>
      </c>
      <c r="I1386" s="53">
        <v>0</v>
      </c>
      <c r="J1386" s="53">
        <v>0</v>
      </c>
      <c r="K1386" s="102" t="s">
        <v>3033</v>
      </c>
      <c r="L1386" s="53"/>
    </row>
    <row r="1387" spans="1:12" ht="15" customHeight="1" x14ac:dyDescent="0.2">
      <c r="A1387" s="16">
        <f t="shared" si="21"/>
        <v>1387</v>
      </c>
      <c r="B1387" s="19" t="s">
        <v>3026</v>
      </c>
      <c r="C1387" s="19" t="s">
        <v>3027</v>
      </c>
      <c r="E1387" s="19" t="s">
        <v>859</v>
      </c>
      <c r="F1387" s="19" t="s">
        <v>1928</v>
      </c>
      <c r="G1387" s="19" t="s">
        <v>53</v>
      </c>
      <c r="H1387" s="20">
        <v>2023</v>
      </c>
      <c r="I1387" s="53">
        <v>0</v>
      </c>
      <c r="J1387" s="53">
        <v>0</v>
      </c>
      <c r="K1387" s="102" t="s">
        <v>3033</v>
      </c>
      <c r="L1387" s="53"/>
    </row>
    <row r="1388" spans="1:12" ht="15" customHeight="1" x14ac:dyDescent="0.2">
      <c r="A1388" s="16">
        <f t="shared" si="21"/>
        <v>1388</v>
      </c>
      <c r="B1388" s="19" t="s">
        <v>2852</v>
      </c>
      <c r="C1388" s="19" t="s">
        <v>2853</v>
      </c>
      <c r="E1388" s="19" t="s">
        <v>1866</v>
      </c>
      <c r="F1388" s="19" t="s">
        <v>1928</v>
      </c>
      <c r="G1388" s="19" t="s">
        <v>46</v>
      </c>
      <c r="H1388" s="20">
        <v>2024</v>
      </c>
      <c r="I1388" s="53">
        <v>0</v>
      </c>
      <c r="J1388" s="53">
        <v>0</v>
      </c>
      <c r="K1388" s="102"/>
      <c r="L1388" s="53"/>
    </row>
    <row r="1389" spans="1:12" ht="15" customHeight="1" x14ac:dyDescent="0.2">
      <c r="A1389" s="16">
        <f t="shared" si="21"/>
        <v>1389</v>
      </c>
      <c r="B1389" s="19" t="s">
        <v>2496</v>
      </c>
      <c r="C1389" s="19" t="s">
        <v>2497</v>
      </c>
      <c r="E1389" s="19" t="s">
        <v>279</v>
      </c>
      <c r="F1389" s="19" t="s">
        <v>1928</v>
      </c>
      <c r="G1389" s="19" t="s">
        <v>40</v>
      </c>
      <c r="H1389" s="20">
        <v>2024</v>
      </c>
      <c r="I1389" s="53">
        <v>0</v>
      </c>
      <c r="J1389" s="53">
        <v>0</v>
      </c>
      <c r="K1389" s="102"/>
      <c r="L1389" s="53"/>
    </row>
    <row r="1390" spans="1:12" ht="15" customHeight="1" x14ac:dyDescent="0.2">
      <c r="A1390" s="16">
        <f t="shared" si="21"/>
        <v>1390</v>
      </c>
      <c r="B1390" s="19" t="s">
        <v>2854</v>
      </c>
      <c r="C1390" s="19" t="s">
        <v>2855</v>
      </c>
      <c r="E1390" s="19" t="s">
        <v>87</v>
      </c>
      <c r="F1390" s="19" t="s">
        <v>1928</v>
      </c>
      <c r="G1390" s="19" t="s">
        <v>40</v>
      </c>
      <c r="H1390" s="20">
        <v>2024</v>
      </c>
      <c r="I1390" s="53">
        <v>0</v>
      </c>
      <c r="J1390" s="53">
        <v>0</v>
      </c>
      <c r="K1390" s="102"/>
      <c r="L1390" s="53"/>
    </row>
    <row r="1391" spans="1:12" ht="15" customHeight="1" x14ac:dyDescent="0.2">
      <c r="A1391" s="16">
        <f t="shared" si="21"/>
        <v>1391</v>
      </c>
      <c r="B1391" s="19" t="s">
        <v>2856</v>
      </c>
      <c r="C1391" s="19" t="s">
        <v>2857</v>
      </c>
      <c r="E1391" s="19" t="s">
        <v>1086</v>
      </c>
      <c r="F1391" s="19" t="s">
        <v>1928</v>
      </c>
      <c r="G1391" s="19" t="s">
        <v>150</v>
      </c>
      <c r="H1391" s="20">
        <v>2023</v>
      </c>
      <c r="I1391" s="53">
        <v>0</v>
      </c>
      <c r="J1391" s="53">
        <v>0</v>
      </c>
      <c r="K1391" s="102"/>
      <c r="L1391" s="53"/>
    </row>
    <row r="1392" spans="1:12" ht="15" customHeight="1" x14ac:dyDescent="0.2">
      <c r="A1392" s="16">
        <f t="shared" si="21"/>
        <v>1392</v>
      </c>
      <c r="B1392" s="19" t="s">
        <v>2323</v>
      </c>
      <c r="C1392" s="19" t="s">
        <v>2324</v>
      </c>
      <c r="E1392" s="19" t="s">
        <v>2109</v>
      </c>
      <c r="F1392" s="19" t="s">
        <v>1928</v>
      </c>
      <c r="G1392" s="19" t="s">
        <v>40</v>
      </c>
      <c r="H1392" s="20">
        <v>2023</v>
      </c>
      <c r="I1392" s="53">
        <v>0</v>
      </c>
      <c r="J1392" s="53">
        <v>0</v>
      </c>
      <c r="K1392" s="102"/>
      <c r="L1392" s="53"/>
    </row>
    <row r="1393" spans="1:12" ht="15" customHeight="1" x14ac:dyDescent="0.2">
      <c r="A1393" s="16">
        <f t="shared" si="21"/>
        <v>1393</v>
      </c>
      <c r="B1393" s="19" t="s">
        <v>2726</v>
      </c>
      <c r="C1393" s="19" t="s">
        <v>2727</v>
      </c>
      <c r="E1393" s="19" t="s">
        <v>348</v>
      </c>
      <c r="F1393" s="19" t="s">
        <v>1928</v>
      </c>
      <c r="G1393" s="19" t="s">
        <v>40</v>
      </c>
      <c r="H1393" s="20">
        <v>2023</v>
      </c>
      <c r="I1393" s="53">
        <v>150.6</v>
      </c>
      <c r="J1393" s="53">
        <v>150.6</v>
      </c>
      <c r="K1393" s="102"/>
      <c r="L1393" s="53"/>
    </row>
    <row r="1394" spans="1:12" ht="15" customHeight="1" x14ac:dyDescent="0.2">
      <c r="A1394" s="16">
        <f t="shared" si="21"/>
        <v>1394</v>
      </c>
      <c r="B1394" s="19" t="s">
        <v>2858</v>
      </c>
      <c r="C1394" s="19" t="s">
        <v>2859</v>
      </c>
      <c r="E1394" s="19" t="s">
        <v>1543</v>
      </c>
      <c r="F1394" s="19" t="s">
        <v>1928</v>
      </c>
      <c r="G1394" s="19" t="s">
        <v>40</v>
      </c>
      <c r="H1394" s="20">
        <v>2023</v>
      </c>
      <c r="I1394" s="53">
        <v>0</v>
      </c>
      <c r="J1394" s="53">
        <v>0</v>
      </c>
      <c r="K1394" s="102"/>
      <c r="L1394" s="53"/>
    </row>
    <row r="1395" spans="1:12" ht="15" customHeight="1" x14ac:dyDescent="0.2">
      <c r="A1395" s="16">
        <f t="shared" si="21"/>
        <v>1395</v>
      </c>
      <c r="B1395" s="19" t="s">
        <v>2860</v>
      </c>
      <c r="C1395" s="19" t="s">
        <v>2861</v>
      </c>
      <c r="E1395" s="19" t="s">
        <v>2581</v>
      </c>
      <c r="F1395" s="19" t="s">
        <v>1928</v>
      </c>
      <c r="G1395" s="19" t="s">
        <v>53</v>
      </c>
      <c r="H1395" s="20">
        <v>2024</v>
      </c>
      <c r="I1395" s="53">
        <v>0</v>
      </c>
      <c r="J1395" s="53">
        <v>0</v>
      </c>
      <c r="K1395" s="102"/>
      <c r="L1395" s="53"/>
    </row>
    <row r="1396" spans="1:12" ht="15" customHeight="1" x14ac:dyDescent="0.2">
      <c r="A1396" s="16">
        <f t="shared" si="21"/>
        <v>1396</v>
      </c>
      <c r="B1396" s="19" t="s">
        <v>2599</v>
      </c>
      <c r="C1396" s="19" t="s">
        <v>2600</v>
      </c>
      <c r="E1396" s="19" t="s">
        <v>703</v>
      </c>
      <c r="F1396" s="19" t="s">
        <v>1928</v>
      </c>
      <c r="G1396" s="19" t="s">
        <v>40</v>
      </c>
      <c r="H1396" s="20">
        <v>2024</v>
      </c>
      <c r="I1396" s="53">
        <v>0</v>
      </c>
      <c r="J1396" s="53">
        <v>0</v>
      </c>
      <c r="K1396" s="102"/>
      <c r="L1396" s="53"/>
    </row>
    <row r="1397" spans="1:12" ht="15" customHeight="1" x14ac:dyDescent="0.2">
      <c r="A1397" s="16">
        <f t="shared" si="21"/>
        <v>1397</v>
      </c>
      <c r="B1397" s="19" t="s">
        <v>2748</v>
      </c>
      <c r="C1397" s="19" t="s">
        <v>2749</v>
      </c>
      <c r="E1397" s="19" t="s">
        <v>79</v>
      </c>
      <c r="F1397" s="19" t="s">
        <v>1928</v>
      </c>
      <c r="G1397" s="19" t="s">
        <v>40</v>
      </c>
      <c r="H1397" s="20">
        <v>2024</v>
      </c>
      <c r="I1397" s="53">
        <v>0</v>
      </c>
      <c r="J1397" s="53">
        <v>0</v>
      </c>
      <c r="K1397" s="102"/>
      <c r="L1397" s="53"/>
    </row>
    <row r="1398" spans="1:12" ht="15" customHeight="1" x14ac:dyDescent="0.2">
      <c r="A1398" s="16">
        <f t="shared" si="21"/>
        <v>1398</v>
      </c>
      <c r="B1398" s="19" t="s">
        <v>2326</v>
      </c>
      <c r="C1398" s="19" t="s">
        <v>2327</v>
      </c>
      <c r="E1398" s="19" t="s">
        <v>1730</v>
      </c>
      <c r="F1398" s="19" t="s">
        <v>1928</v>
      </c>
      <c r="G1398" s="19" t="s">
        <v>150</v>
      </c>
      <c r="H1398" s="20">
        <v>2023</v>
      </c>
      <c r="I1398" s="53">
        <v>0</v>
      </c>
      <c r="J1398" s="53">
        <v>0</v>
      </c>
      <c r="K1398" s="102"/>
      <c r="L1398" s="53"/>
    </row>
    <row r="1399" spans="1:12" ht="15" customHeight="1" x14ac:dyDescent="0.2">
      <c r="A1399" s="16">
        <f t="shared" si="21"/>
        <v>1399</v>
      </c>
      <c r="B1399" s="19" t="s">
        <v>2728</v>
      </c>
      <c r="C1399" s="19" t="s">
        <v>2729</v>
      </c>
      <c r="E1399" s="19" t="s">
        <v>2718</v>
      </c>
      <c r="F1399" s="19" t="s">
        <v>1928</v>
      </c>
      <c r="G1399" s="19" t="s">
        <v>40</v>
      </c>
      <c r="H1399" s="20">
        <v>2024</v>
      </c>
      <c r="I1399" s="53">
        <v>0</v>
      </c>
      <c r="J1399" s="53">
        <v>0</v>
      </c>
      <c r="K1399" s="102"/>
      <c r="L1399" s="53"/>
    </row>
    <row r="1400" spans="1:12" ht="15" customHeight="1" x14ac:dyDescent="0.2">
      <c r="A1400" s="16">
        <f t="shared" si="21"/>
        <v>1400</v>
      </c>
      <c r="B1400" s="19" t="s">
        <v>2601</v>
      </c>
      <c r="C1400" s="19" t="s">
        <v>2602</v>
      </c>
      <c r="E1400" s="19" t="s">
        <v>976</v>
      </c>
      <c r="F1400" s="19" t="s">
        <v>1928</v>
      </c>
      <c r="G1400" s="19" t="s">
        <v>53</v>
      </c>
      <c r="H1400" s="20">
        <v>2023</v>
      </c>
      <c r="I1400" s="53">
        <v>0</v>
      </c>
      <c r="J1400" s="53">
        <v>0</v>
      </c>
      <c r="K1400" s="102"/>
      <c r="L1400" s="53"/>
    </row>
    <row r="1401" spans="1:12" ht="15" customHeight="1" x14ac:dyDescent="0.2">
      <c r="A1401" s="16">
        <f t="shared" si="21"/>
        <v>1401</v>
      </c>
      <c r="B1401" s="19" t="s">
        <v>2449</v>
      </c>
      <c r="I1401" s="53">
        <v>0</v>
      </c>
      <c r="J1401" s="53">
        <v>0</v>
      </c>
      <c r="K1401" s="102"/>
      <c r="L1401" s="53"/>
    </row>
    <row r="1402" spans="1:12" ht="15" customHeight="1" x14ac:dyDescent="0.2">
      <c r="A1402" s="16">
        <f t="shared" si="21"/>
        <v>1402</v>
      </c>
      <c r="B1402" s="24" t="s">
        <v>2331</v>
      </c>
      <c r="C1402" s="24"/>
      <c r="D1402" s="24"/>
      <c r="E1402" s="24"/>
      <c r="F1402" s="24"/>
      <c r="G1402" s="24"/>
      <c r="H1402" s="25"/>
      <c r="I1402" s="52">
        <f>SUM(I1320:I1401)</f>
        <v>257.29999999999995</v>
      </c>
      <c r="J1402" s="52">
        <f>SUM(J1320:J1401)</f>
        <v>257.29999999999995</v>
      </c>
      <c r="K1402" s="101"/>
      <c r="L1402" s="52"/>
    </row>
    <row r="1403" spans="1:12" ht="15" customHeight="1" x14ac:dyDescent="0.2">
      <c r="A1403" s="16">
        <f t="shared" si="21"/>
        <v>1403</v>
      </c>
      <c r="B1403" s="19" t="s">
        <v>2005</v>
      </c>
      <c r="D1403" s="19" t="s">
        <v>2332</v>
      </c>
      <c r="E1403" s="19" t="s">
        <v>1516</v>
      </c>
      <c r="I1403" s="53">
        <v>100</v>
      </c>
      <c r="J1403" s="53">
        <v>0</v>
      </c>
      <c r="K1403" s="102"/>
      <c r="L1403" s="53"/>
    </row>
    <row r="1404" spans="1:12" ht="15" customHeight="1" x14ac:dyDescent="0.2">
      <c r="A1404" s="16">
        <f t="shared" si="21"/>
        <v>1404</v>
      </c>
      <c r="B1404" s="19"/>
      <c r="I1404" s="53"/>
      <c r="J1404" s="53"/>
      <c r="K1404" s="102"/>
      <c r="L1404" s="53"/>
    </row>
    <row r="1405" spans="1:12" ht="15" customHeight="1" x14ac:dyDescent="0.2">
      <c r="A1405" s="16">
        <f t="shared" si="21"/>
        <v>1405</v>
      </c>
      <c r="B1405" s="24" t="s">
        <v>2333</v>
      </c>
      <c r="C1405" s="24"/>
      <c r="D1405" s="24"/>
      <c r="E1405" s="24"/>
      <c r="F1405" s="24"/>
      <c r="G1405" s="24"/>
      <c r="H1405" s="25"/>
      <c r="I1405" s="52"/>
      <c r="J1405" s="52"/>
      <c r="K1405" s="101"/>
      <c r="L1405" s="52"/>
    </row>
    <row r="1406" spans="1:12" ht="15" customHeight="1" x14ac:dyDescent="0.2">
      <c r="A1406" s="16">
        <f t="shared" si="21"/>
        <v>1406</v>
      </c>
      <c r="B1406" s="19" t="s">
        <v>2334</v>
      </c>
      <c r="C1406" s="19" t="s">
        <v>2335</v>
      </c>
      <c r="E1406" s="19" t="s">
        <v>259</v>
      </c>
      <c r="F1406" s="19" t="s">
        <v>966</v>
      </c>
      <c r="G1406" s="19" t="s">
        <v>40</v>
      </c>
      <c r="H1406" s="20">
        <v>2020</v>
      </c>
      <c r="I1406" s="86">
        <v>60</v>
      </c>
      <c r="J1406" s="53">
        <v>60</v>
      </c>
      <c r="K1406" s="102"/>
      <c r="L1406" s="53"/>
    </row>
    <row r="1407" spans="1:12" ht="15" customHeight="1" x14ac:dyDescent="0.2">
      <c r="A1407" s="16">
        <f t="shared" si="21"/>
        <v>1407</v>
      </c>
      <c r="B1407" s="19" t="s">
        <v>2119</v>
      </c>
      <c r="C1407" s="19" t="s">
        <v>2120</v>
      </c>
      <c r="E1407" s="19" t="s">
        <v>483</v>
      </c>
      <c r="F1407" s="19" t="s">
        <v>966</v>
      </c>
      <c r="G1407" s="19" t="s">
        <v>40</v>
      </c>
      <c r="H1407" s="20">
        <v>2023</v>
      </c>
      <c r="I1407" s="86">
        <v>0</v>
      </c>
      <c r="J1407" s="53">
        <v>0</v>
      </c>
      <c r="K1407" s="102"/>
      <c r="L1407" s="53"/>
    </row>
    <row r="1408" spans="1:12" ht="15" customHeight="1" x14ac:dyDescent="0.2">
      <c r="A1408" s="16">
        <f t="shared" si="21"/>
        <v>1408</v>
      </c>
      <c r="B1408" s="19" t="s">
        <v>2291</v>
      </c>
      <c r="C1408" s="19" t="s">
        <v>2292</v>
      </c>
      <c r="E1408" s="19" t="s">
        <v>483</v>
      </c>
      <c r="F1408" s="19" t="s">
        <v>1928</v>
      </c>
      <c r="G1408" s="19" t="s">
        <v>40</v>
      </c>
      <c r="H1408" s="20">
        <v>2023</v>
      </c>
      <c r="I1408" s="86">
        <v>0</v>
      </c>
      <c r="J1408" s="53">
        <v>0</v>
      </c>
      <c r="K1408" s="102"/>
      <c r="L1408" s="53"/>
    </row>
    <row r="1409" spans="1:12" ht="15" customHeight="1" x14ac:dyDescent="0.2">
      <c r="A1409" s="16">
        <f t="shared" si="21"/>
        <v>1409</v>
      </c>
      <c r="B1409" s="19" t="s">
        <v>2588</v>
      </c>
      <c r="C1409" s="19" t="s">
        <v>2589</v>
      </c>
      <c r="E1409" s="19" t="s">
        <v>1279</v>
      </c>
      <c r="F1409" s="19" t="s">
        <v>1928</v>
      </c>
      <c r="G1409" s="19" t="s">
        <v>256</v>
      </c>
      <c r="H1409" s="20">
        <v>2024</v>
      </c>
      <c r="I1409" s="86">
        <v>0</v>
      </c>
      <c r="J1409" s="53">
        <v>0</v>
      </c>
      <c r="K1409" s="102"/>
      <c r="L1409" s="53"/>
    </row>
    <row r="1410" spans="1:12" ht="15" customHeight="1" x14ac:dyDescent="0.2">
      <c r="A1410" s="16">
        <f t="shared" si="21"/>
        <v>1410</v>
      </c>
      <c r="B1410" s="19" t="s">
        <v>2065</v>
      </c>
      <c r="C1410" s="19" t="s">
        <v>2066</v>
      </c>
      <c r="E1410" s="19" t="s">
        <v>2067</v>
      </c>
      <c r="F1410" s="19" t="s">
        <v>1012</v>
      </c>
      <c r="G1410" s="19" t="s">
        <v>256</v>
      </c>
      <c r="H1410" s="20">
        <v>2026</v>
      </c>
      <c r="I1410" s="86">
        <v>0</v>
      </c>
      <c r="J1410" s="53">
        <v>0</v>
      </c>
      <c r="K1410" s="102"/>
      <c r="L1410" s="53"/>
    </row>
    <row r="1411" spans="1:12" ht="15" customHeight="1" x14ac:dyDescent="0.2">
      <c r="A1411" s="16">
        <f t="shared" si="21"/>
        <v>1411</v>
      </c>
      <c r="B1411" s="19" t="s">
        <v>2068</v>
      </c>
      <c r="C1411" s="19" t="s">
        <v>2069</v>
      </c>
      <c r="E1411" s="19" t="s">
        <v>1118</v>
      </c>
      <c r="F1411" s="19" t="s">
        <v>963</v>
      </c>
      <c r="G1411" s="19" t="s">
        <v>150</v>
      </c>
      <c r="H1411" s="20">
        <v>2023</v>
      </c>
      <c r="I1411" s="86">
        <v>250.1</v>
      </c>
      <c r="J1411" s="53">
        <v>250.1</v>
      </c>
      <c r="K1411" s="102"/>
      <c r="L1411" s="53"/>
    </row>
    <row r="1412" spans="1:12" ht="15" customHeight="1" x14ac:dyDescent="0.2">
      <c r="A1412" s="16">
        <f t="shared" si="21"/>
        <v>1412</v>
      </c>
      <c r="B1412" s="19" t="s">
        <v>2070</v>
      </c>
      <c r="C1412" s="19" t="s">
        <v>2071</v>
      </c>
      <c r="E1412" s="19" t="s">
        <v>1118</v>
      </c>
      <c r="F1412" s="19" t="s">
        <v>963</v>
      </c>
      <c r="G1412" s="19" t="s">
        <v>150</v>
      </c>
      <c r="H1412" s="20">
        <v>2023</v>
      </c>
      <c r="I1412" s="86">
        <v>250.1</v>
      </c>
      <c r="J1412" s="53">
        <v>250.1</v>
      </c>
      <c r="K1412" s="102"/>
      <c r="L1412" s="53"/>
    </row>
    <row r="1413" spans="1:12" ht="15" customHeight="1" x14ac:dyDescent="0.2">
      <c r="A1413" s="16">
        <f t="shared" si="21"/>
        <v>1413</v>
      </c>
      <c r="B1413" s="19" t="s">
        <v>2344</v>
      </c>
      <c r="C1413" s="19" t="s">
        <v>2345</v>
      </c>
      <c r="E1413" s="19" t="s">
        <v>1274</v>
      </c>
      <c r="F1413" s="19" t="s">
        <v>1012</v>
      </c>
      <c r="G1413" s="19" t="s">
        <v>256</v>
      </c>
      <c r="H1413" s="20">
        <v>2020</v>
      </c>
      <c r="I1413" s="86">
        <v>152.5</v>
      </c>
      <c r="J1413" s="53">
        <v>152.5</v>
      </c>
      <c r="K1413" s="102"/>
      <c r="L1413" s="53"/>
    </row>
    <row r="1414" spans="1:12" ht="15" customHeight="1" x14ac:dyDescent="0.2">
      <c r="A1414" s="16">
        <f t="shared" si="21"/>
        <v>1414</v>
      </c>
      <c r="B1414" s="19" t="s">
        <v>2346</v>
      </c>
      <c r="C1414" s="19" t="s">
        <v>2347</v>
      </c>
      <c r="E1414" s="19" t="s">
        <v>2348</v>
      </c>
      <c r="F1414" s="19" t="s">
        <v>1012</v>
      </c>
      <c r="G1414" s="19" t="s">
        <v>256</v>
      </c>
      <c r="H1414" s="20">
        <v>2020</v>
      </c>
      <c r="I1414" s="86">
        <v>150</v>
      </c>
      <c r="J1414" s="53">
        <v>150</v>
      </c>
      <c r="K1414" s="102"/>
      <c r="L1414" s="53"/>
    </row>
    <row r="1415" spans="1:12" ht="15" customHeight="1" x14ac:dyDescent="0.2">
      <c r="A1415" s="16">
        <f t="shared" si="21"/>
        <v>1415</v>
      </c>
      <c r="B1415" s="19" t="s">
        <v>2574</v>
      </c>
      <c r="C1415" s="19" t="s">
        <v>2575</v>
      </c>
      <c r="E1415" s="19" t="s">
        <v>2576</v>
      </c>
      <c r="F1415" s="19" t="s">
        <v>966</v>
      </c>
      <c r="G1415" s="19" t="s">
        <v>95</v>
      </c>
      <c r="H1415" s="20">
        <v>2024</v>
      </c>
      <c r="I1415" s="86">
        <v>0</v>
      </c>
      <c r="J1415" s="53">
        <v>0</v>
      </c>
      <c r="K1415" s="102"/>
      <c r="L1415" s="53"/>
    </row>
    <row r="1416" spans="1:12" ht="15" customHeight="1" x14ac:dyDescent="0.2">
      <c r="A1416" s="16">
        <f t="shared" ref="A1416:A1435" si="22">A1415+1</f>
        <v>1416</v>
      </c>
      <c r="B1416" s="19" t="s">
        <v>2862</v>
      </c>
      <c r="C1416" s="19" t="s">
        <v>2725</v>
      </c>
      <c r="E1416" s="19" t="s">
        <v>84</v>
      </c>
      <c r="F1416" s="19" t="s">
        <v>1928</v>
      </c>
      <c r="G1416" s="19" t="s">
        <v>53</v>
      </c>
      <c r="H1416" s="20">
        <v>2023</v>
      </c>
      <c r="I1416" s="86">
        <v>9.9</v>
      </c>
      <c r="J1416" s="53">
        <v>9.9</v>
      </c>
      <c r="K1416" s="102"/>
      <c r="L1416" s="53"/>
    </row>
    <row r="1417" spans="1:12" ht="15" customHeight="1" x14ac:dyDescent="0.2">
      <c r="A1417" s="16">
        <f t="shared" si="22"/>
        <v>1417</v>
      </c>
      <c r="B1417" s="19" t="s">
        <v>2355</v>
      </c>
      <c r="C1417" s="19" t="s">
        <v>2356</v>
      </c>
      <c r="E1417" s="19" t="s">
        <v>132</v>
      </c>
      <c r="F1417" s="19" t="s">
        <v>966</v>
      </c>
      <c r="G1417" s="19" t="s">
        <v>40</v>
      </c>
      <c r="H1417" s="20">
        <v>2025</v>
      </c>
      <c r="I1417" s="86">
        <v>0</v>
      </c>
      <c r="J1417" s="53">
        <v>0</v>
      </c>
      <c r="K1417" s="102"/>
      <c r="L1417" s="53"/>
    </row>
    <row r="1418" spans="1:12" ht="15" customHeight="1" x14ac:dyDescent="0.2">
      <c r="A1418" s="16">
        <f t="shared" si="22"/>
        <v>1418</v>
      </c>
      <c r="B1418" s="19" t="s">
        <v>2357</v>
      </c>
      <c r="C1418" s="19" t="s">
        <v>2358</v>
      </c>
      <c r="E1418" s="19" t="s">
        <v>2359</v>
      </c>
      <c r="F1418" s="19" t="s">
        <v>966</v>
      </c>
      <c r="G1418" s="19" t="s">
        <v>53</v>
      </c>
      <c r="H1418" s="20">
        <v>2024</v>
      </c>
      <c r="I1418" s="86">
        <v>0</v>
      </c>
      <c r="J1418" s="53">
        <v>0</v>
      </c>
      <c r="K1418" s="102"/>
      <c r="L1418" s="53"/>
    </row>
    <row r="1419" spans="1:12" ht="15" customHeight="1" x14ac:dyDescent="0.2">
      <c r="A1419" s="16">
        <f t="shared" si="22"/>
        <v>1419</v>
      </c>
      <c r="B1419" s="24" t="s">
        <v>2360</v>
      </c>
      <c r="C1419" s="24"/>
      <c r="D1419" s="24"/>
      <c r="E1419" s="24"/>
      <c r="F1419" s="24"/>
      <c r="G1419" s="24"/>
      <c r="H1419" s="25"/>
      <c r="I1419" s="52">
        <f>SUM(I1406:I1418)</f>
        <v>872.6</v>
      </c>
      <c r="J1419" s="52">
        <f>SUM(J1406:J1418)</f>
        <v>872.6</v>
      </c>
      <c r="K1419" s="101"/>
      <c r="L1419" s="52"/>
    </row>
    <row r="1420" spans="1:12" ht="15" customHeight="1" x14ac:dyDescent="0.2">
      <c r="A1420" s="16">
        <f t="shared" si="22"/>
        <v>1420</v>
      </c>
      <c r="B1420" s="24"/>
      <c r="C1420" s="24"/>
      <c r="D1420" s="24"/>
      <c r="E1420" s="24"/>
      <c r="F1420" s="24"/>
      <c r="G1420" s="24"/>
      <c r="H1420" s="25"/>
      <c r="I1420" s="86"/>
      <c r="J1420" s="52"/>
      <c r="K1420" s="101"/>
      <c r="L1420" s="52"/>
    </row>
    <row r="1421" spans="1:12" ht="15" customHeight="1" x14ac:dyDescent="0.2">
      <c r="A1421" s="16">
        <f t="shared" si="22"/>
        <v>1421</v>
      </c>
      <c r="B1421" s="24" t="s">
        <v>2361</v>
      </c>
      <c r="C1421" s="24"/>
      <c r="D1421" s="24"/>
      <c r="E1421" s="24"/>
      <c r="F1421" s="24"/>
      <c r="G1421" s="24"/>
      <c r="H1421" s="25"/>
      <c r="I1421" s="86"/>
      <c r="J1421" s="52"/>
      <c r="K1421" s="101"/>
      <c r="L1421" s="52"/>
    </row>
    <row r="1422" spans="1:12" ht="15" customHeight="1" x14ac:dyDescent="0.2">
      <c r="A1422" s="16">
        <f t="shared" si="22"/>
        <v>1422</v>
      </c>
      <c r="B1422" s="19" t="s">
        <v>2863</v>
      </c>
      <c r="D1422" s="19" t="s">
        <v>3034</v>
      </c>
      <c r="E1422" s="19" t="s">
        <v>389</v>
      </c>
      <c r="F1422" s="19" t="s">
        <v>120</v>
      </c>
      <c r="G1422" s="19" t="s">
        <v>40</v>
      </c>
      <c r="H1422" s="20">
        <v>1967</v>
      </c>
      <c r="I1422" s="86">
        <v>568</v>
      </c>
      <c r="J1422" s="53">
        <v>568</v>
      </c>
      <c r="K1422" s="102"/>
      <c r="L1422" s="53"/>
    </row>
    <row r="1423" spans="1:12" ht="15" customHeight="1" x14ac:dyDescent="0.2">
      <c r="A1423" s="16">
        <f t="shared" si="22"/>
        <v>1423</v>
      </c>
      <c r="B1423" s="19" t="s">
        <v>2603</v>
      </c>
      <c r="D1423" s="19" t="s">
        <v>555</v>
      </c>
      <c r="E1423" s="19" t="s">
        <v>328</v>
      </c>
      <c r="F1423" s="19" t="s">
        <v>120</v>
      </c>
      <c r="G1423" s="19" t="s">
        <v>40</v>
      </c>
      <c r="H1423" s="20">
        <v>1966</v>
      </c>
      <c r="I1423" s="86">
        <v>18.75</v>
      </c>
      <c r="J1423" s="53">
        <v>17.5</v>
      </c>
      <c r="K1423" s="102"/>
      <c r="L1423" s="53"/>
    </row>
    <row r="1424" spans="1:12" ht="15" customHeight="1" x14ac:dyDescent="0.2">
      <c r="A1424" s="16">
        <f t="shared" si="22"/>
        <v>1424</v>
      </c>
      <c r="B1424" s="19" t="s">
        <v>2705</v>
      </c>
      <c r="D1424" s="19" t="s">
        <v>652</v>
      </c>
      <c r="E1424" s="19" t="s">
        <v>240</v>
      </c>
      <c r="F1424" s="19" t="s">
        <v>120</v>
      </c>
      <c r="G1424" s="19" t="s">
        <v>40</v>
      </c>
      <c r="H1424" s="20">
        <v>1966</v>
      </c>
      <c r="I1424" s="86">
        <v>61</v>
      </c>
      <c r="J1424" s="53">
        <v>57</v>
      </c>
      <c r="K1424" s="102"/>
      <c r="L1424" s="53"/>
    </row>
    <row r="1425" spans="1:12" ht="15" customHeight="1" x14ac:dyDescent="0.2">
      <c r="A1425" s="16">
        <f t="shared" si="22"/>
        <v>1425</v>
      </c>
      <c r="B1425" s="19" t="s">
        <v>2706</v>
      </c>
      <c r="D1425" s="19" t="s">
        <v>653</v>
      </c>
      <c r="E1425" s="19" t="s">
        <v>240</v>
      </c>
      <c r="F1425" s="19" t="s">
        <v>120</v>
      </c>
      <c r="G1425" s="19" t="s">
        <v>40</v>
      </c>
      <c r="H1425" s="20">
        <v>1973</v>
      </c>
      <c r="I1425" s="86">
        <v>65</v>
      </c>
      <c r="J1425" s="53">
        <v>61</v>
      </c>
      <c r="K1425" s="102"/>
      <c r="L1425" s="53"/>
    </row>
    <row r="1426" spans="1:12" ht="15" customHeight="1" x14ac:dyDescent="0.2">
      <c r="A1426" s="16">
        <f t="shared" si="22"/>
        <v>1426</v>
      </c>
      <c r="B1426" s="24" t="s">
        <v>2365</v>
      </c>
      <c r="C1426" s="24"/>
      <c r="D1426" s="24"/>
      <c r="E1426" s="24"/>
      <c r="F1426" s="24"/>
      <c r="G1426" s="24"/>
      <c r="H1426" s="25"/>
      <c r="I1426" s="52">
        <f>SUM(I1422:I1425)</f>
        <v>712.75</v>
      </c>
      <c r="J1426" s="52">
        <f>SUM(J1422:J1425)</f>
        <v>703.5</v>
      </c>
      <c r="K1426" s="101"/>
      <c r="L1426" s="52"/>
    </row>
    <row r="1427" spans="1:12" ht="15" customHeight="1" x14ac:dyDescent="0.2">
      <c r="A1427" s="16">
        <f t="shared" si="22"/>
        <v>1427</v>
      </c>
      <c r="B1427" s="24"/>
      <c r="C1427" s="24"/>
      <c r="D1427" s="24"/>
      <c r="E1427" s="24"/>
      <c r="F1427" s="24"/>
      <c r="G1427" s="24"/>
      <c r="H1427" s="25"/>
      <c r="I1427" s="86"/>
      <c r="J1427" s="52"/>
      <c r="K1427" s="101"/>
      <c r="L1427" s="52"/>
    </row>
    <row r="1428" spans="1:12" ht="15" customHeight="1" x14ac:dyDescent="0.2">
      <c r="A1428" s="16">
        <f t="shared" si="22"/>
        <v>1428</v>
      </c>
      <c r="B1428" s="24" t="s">
        <v>2366</v>
      </c>
      <c r="C1428" s="24"/>
      <c r="D1428" s="24"/>
      <c r="E1428" s="24"/>
      <c r="F1428" s="24"/>
      <c r="G1428" s="24"/>
      <c r="H1428" s="25"/>
      <c r="I1428" s="86"/>
      <c r="J1428" s="52"/>
      <c r="K1428" s="101"/>
      <c r="L1428" s="52"/>
    </row>
    <row r="1429" spans="1:12" ht="15" customHeight="1" x14ac:dyDescent="0.2">
      <c r="A1429" s="16">
        <f t="shared" si="22"/>
        <v>1429</v>
      </c>
      <c r="B1429" s="19" t="s">
        <v>2367</v>
      </c>
      <c r="D1429" s="19" t="s">
        <v>2368</v>
      </c>
      <c r="E1429" s="19" t="s">
        <v>585</v>
      </c>
      <c r="F1429" s="19" t="s">
        <v>120</v>
      </c>
      <c r="G1429" s="19" t="s">
        <v>40</v>
      </c>
      <c r="H1429" s="20">
        <v>1967</v>
      </c>
      <c r="I1429" s="86">
        <v>78</v>
      </c>
      <c r="J1429" s="53">
        <v>78</v>
      </c>
      <c r="K1429" s="102"/>
      <c r="L1429" s="53"/>
    </row>
    <row r="1430" spans="1:12" ht="15" customHeight="1" x14ac:dyDescent="0.2">
      <c r="A1430" s="16">
        <f t="shared" si="22"/>
        <v>1430</v>
      </c>
      <c r="B1430" s="19" t="s">
        <v>3028</v>
      </c>
      <c r="D1430" s="19" t="s">
        <v>153</v>
      </c>
      <c r="E1430" s="19" t="s">
        <v>149</v>
      </c>
      <c r="F1430" s="19" t="s">
        <v>104</v>
      </c>
      <c r="G1430" s="19" t="s">
        <v>150</v>
      </c>
      <c r="H1430" s="20">
        <v>1988</v>
      </c>
      <c r="I1430" s="86">
        <v>62</v>
      </c>
      <c r="J1430" s="53">
        <v>62</v>
      </c>
      <c r="K1430" s="102"/>
      <c r="L1430" s="53"/>
    </row>
    <row r="1431" spans="1:12" ht="15" customHeight="1" x14ac:dyDescent="0.2">
      <c r="A1431" s="16">
        <f t="shared" si="22"/>
        <v>1431</v>
      </c>
      <c r="B1431" s="24" t="s">
        <v>2371</v>
      </c>
      <c r="C1431" s="24"/>
      <c r="D1431" s="24"/>
      <c r="E1431" s="24"/>
      <c r="F1431" s="24"/>
      <c r="G1431" s="24"/>
      <c r="H1431" s="25"/>
      <c r="I1431" s="52">
        <f>SUM(I1429:I1430)</f>
        <v>140</v>
      </c>
      <c r="J1431" s="52">
        <f>SUM(J1429:J1430)</f>
        <v>140</v>
      </c>
      <c r="K1431" s="101"/>
      <c r="L1431" s="52"/>
    </row>
    <row r="1432" spans="1:12" ht="15" customHeight="1" x14ac:dyDescent="0.2">
      <c r="A1432" s="16">
        <f t="shared" si="22"/>
        <v>1432</v>
      </c>
      <c r="B1432" s="24"/>
      <c r="C1432" s="24"/>
      <c r="D1432" s="24"/>
      <c r="E1432" s="24"/>
      <c r="F1432" s="24"/>
      <c r="G1432" s="24"/>
      <c r="H1432" s="25"/>
      <c r="I1432" s="86"/>
      <c r="J1432" s="52"/>
      <c r="K1432" s="101"/>
      <c r="L1432" s="52"/>
    </row>
    <row r="1433" spans="1:12" ht="15" customHeight="1" x14ac:dyDescent="0.2">
      <c r="A1433" s="16">
        <f t="shared" si="22"/>
        <v>1433</v>
      </c>
      <c r="B1433" s="24" t="s">
        <v>2372</v>
      </c>
      <c r="C1433" s="24"/>
      <c r="D1433" s="24"/>
      <c r="E1433" s="24"/>
      <c r="F1433" s="24"/>
      <c r="G1433" s="24"/>
      <c r="H1433" s="25"/>
      <c r="I1433" s="86"/>
      <c r="J1433" s="52"/>
      <c r="K1433" s="101"/>
      <c r="L1433" s="52"/>
    </row>
    <row r="1434" spans="1:12" ht="15" customHeight="1" x14ac:dyDescent="0.2">
      <c r="A1434" s="16">
        <f t="shared" si="22"/>
        <v>1434</v>
      </c>
      <c r="B1434" s="19" t="s">
        <v>3029</v>
      </c>
      <c r="D1434" s="19" t="s">
        <v>2369</v>
      </c>
      <c r="E1434" s="19" t="s">
        <v>62</v>
      </c>
      <c r="F1434" s="19" t="s">
        <v>52</v>
      </c>
      <c r="G1434" s="19" t="s">
        <v>53</v>
      </c>
      <c r="H1434" s="20">
        <v>1977</v>
      </c>
      <c r="I1434" s="86">
        <v>415</v>
      </c>
      <c r="J1434" s="53">
        <v>420</v>
      </c>
      <c r="K1434" s="102"/>
      <c r="L1434" s="53"/>
    </row>
    <row r="1435" spans="1:12" ht="15" customHeight="1" x14ac:dyDescent="0.2">
      <c r="A1435" s="16">
        <f t="shared" si="22"/>
        <v>1435</v>
      </c>
      <c r="B1435" s="19" t="s">
        <v>3030</v>
      </c>
      <c r="D1435" s="19" t="s">
        <v>2370</v>
      </c>
      <c r="E1435" s="19" t="s">
        <v>62</v>
      </c>
      <c r="F1435" s="19" t="s">
        <v>52</v>
      </c>
      <c r="G1435" s="19" t="s">
        <v>53</v>
      </c>
      <c r="H1435" s="20">
        <v>1978</v>
      </c>
      <c r="I1435" s="86">
        <v>415</v>
      </c>
      <c r="J1435" s="53">
        <v>420</v>
      </c>
      <c r="K1435" s="102"/>
      <c r="L1435" s="53"/>
    </row>
    <row r="1436" spans="1:12" ht="15" customHeight="1" x14ac:dyDescent="0.2">
      <c r="A1436" s="16">
        <f t="shared" ref="A1436" si="23">A1435+1</f>
        <v>1436</v>
      </c>
      <c r="B1436" s="24" t="s">
        <v>2373</v>
      </c>
      <c r="C1436" s="24"/>
      <c r="D1436" s="24"/>
      <c r="E1436" s="24"/>
      <c r="F1436" s="24"/>
      <c r="G1436" s="24"/>
      <c r="H1436" s="25"/>
      <c r="I1436" s="52">
        <f>SUM(I1434:I1435)</f>
        <v>830</v>
      </c>
      <c r="J1436" s="52">
        <f>SUM(J1434:J1435)</f>
        <v>840</v>
      </c>
      <c r="K1436" s="101"/>
      <c r="L1436" s="52"/>
    </row>
    <row r="1438" spans="1:12" ht="35.25" customHeight="1" x14ac:dyDescent="0.25">
      <c r="B1438" s="154" t="s">
        <v>2866</v>
      </c>
      <c r="C1438" s="154"/>
      <c r="D1438" s="154"/>
      <c r="E1438" s="154"/>
      <c r="F1438" s="154"/>
      <c r="G1438" s="154"/>
      <c r="H1438" s="154"/>
      <c r="I1438" s="154"/>
      <c r="J1438" s="154"/>
      <c r="K1438" s="87"/>
      <c r="L1438" s="4"/>
    </row>
    <row r="1439" spans="1:12" ht="35.25" customHeight="1" x14ac:dyDescent="0.25">
      <c r="B1439" s="154" t="s">
        <v>2867</v>
      </c>
      <c r="C1439" s="154"/>
      <c r="D1439" s="154"/>
      <c r="E1439" s="154"/>
      <c r="F1439" s="154"/>
      <c r="G1439" s="154"/>
      <c r="H1439" s="154"/>
      <c r="I1439" s="154"/>
      <c r="J1439" s="154"/>
      <c r="K1439" s="87"/>
      <c r="L1439" s="4"/>
    </row>
    <row r="1440" spans="1:12" ht="35.25" customHeight="1" x14ac:dyDescent="0.25">
      <c r="B1440" s="154" t="s">
        <v>2868</v>
      </c>
      <c r="C1440" s="154"/>
      <c r="D1440" s="154"/>
      <c r="E1440" s="154"/>
      <c r="F1440" s="154"/>
      <c r="G1440" s="154"/>
      <c r="H1440" s="154"/>
      <c r="I1440" s="154"/>
      <c r="J1440" s="154"/>
      <c r="K1440" s="87"/>
      <c r="L1440" s="4"/>
    </row>
    <row r="1441" spans="2:12" ht="35.25" customHeight="1" x14ac:dyDescent="0.25">
      <c r="B1441" s="154" t="s">
        <v>2869</v>
      </c>
      <c r="C1441" s="154"/>
      <c r="D1441" s="154"/>
      <c r="E1441" s="154"/>
      <c r="F1441" s="154"/>
      <c r="G1441" s="154"/>
      <c r="H1441" s="154"/>
      <c r="I1441" s="154"/>
      <c r="J1441" s="154"/>
      <c r="K1441" s="87"/>
      <c r="L1441" s="4"/>
    </row>
    <row r="1442" spans="2:12" ht="35.25" customHeight="1" x14ac:dyDescent="0.25">
      <c r="B1442" s="154" t="s">
        <v>2870</v>
      </c>
      <c r="C1442" s="154"/>
      <c r="D1442" s="154"/>
      <c r="E1442" s="154"/>
      <c r="F1442" s="154"/>
      <c r="G1442" s="154"/>
      <c r="H1442" s="154"/>
      <c r="I1442" s="154"/>
      <c r="J1442" s="154"/>
      <c r="K1442" s="88"/>
      <c r="L1442" s="4"/>
    </row>
  </sheetData>
  <autoFilter ref="A2:K1436" xr:uid="{00000000-0001-0000-0200-000000000000}"/>
  <mergeCells count="5">
    <mergeCell ref="B1438:J1438"/>
    <mergeCell ref="B1439:J1439"/>
    <mergeCell ref="B1440:J1440"/>
    <mergeCell ref="B1441:J1441"/>
    <mergeCell ref="B1442:J1442"/>
  </mergeCells>
  <phoneticPr fontId="34" type="noConversion"/>
  <pageMargins left="0.7" right="0.7" top="0.75" bottom="0.75" header="0.3" footer="0.3"/>
  <pageSetup scale="39" fitToHeight="0" orientation="portrait" r:id="rId1"/>
  <headerFooter>
    <oddFooter>&amp;LERCOT PUBLIC&amp;C&amp;P</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11428-30B1-4E0A-93F5-CA76623E8E66}">
  <sheetPr>
    <pageSetUpPr fitToPage="1"/>
  </sheetPr>
  <dimension ref="A1:D20"/>
  <sheetViews>
    <sheetView zoomScale="70" zoomScaleNormal="70" zoomScaleSheetLayoutView="98" workbookViewId="0">
      <selection activeCell="D7" sqref="D7"/>
    </sheetView>
  </sheetViews>
  <sheetFormatPr defaultColWidth="9.140625" defaultRowHeight="15" x14ac:dyDescent="0.25"/>
  <cols>
    <col min="1" max="1" width="6.140625" style="9" customWidth="1"/>
    <col min="2" max="2" width="66.42578125" style="9" customWidth="1"/>
    <col min="3" max="3" width="16.140625" style="9" customWidth="1"/>
    <col min="4" max="4" width="11.140625" style="9" customWidth="1"/>
    <col min="5" max="16384" width="9.140625" style="9"/>
  </cols>
  <sheetData>
    <row r="1" spans="1:4" ht="20.25" x14ac:dyDescent="0.3">
      <c r="A1" s="156" t="s">
        <v>1</v>
      </c>
      <c r="B1" s="156"/>
      <c r="C1" s="156"/>
      <c r="D1" s="156"/>
    </row>
    <row r="2" spans="1:4" ht="20.25" x14ac:dyDescent="0.3">
      <c r="A2" s="156" t="s">
        <v>2759</v>
      </c>
      <c r="B2" s="156"/>
      <c r="C2" s="156"/>
      <c r="D2" s="156"/>
    </row>
    <row r="3" spans="1:4" ht="20.25" x14ac:dyDescent="0.3">
      <c r="A3" s="156" t="str">
        <f>Summary!B1</f>
        <v>Release Date:  May 3, 2023</v>
      </c>
      <c r="B3" s="156"/>
      <c r="C3" s="156"/>
      <c r="D3" s="156"/>
    </row>
    <row r="5" spans="1:4" ht="26.25" x14ac:dyDescent="0.4">
      <c r="B5" s="157" t="s">
        <v>2462</v>
      </c>
      <c r="C5" s="157"/>
    </row>
    <row r="6" spans="1:4" ht="18" x14ac:dyDescent="0.25">
      <c r="C6" s="78" t="s">
        <v>2765</v>
      </c>
    </row>
    <row r="7" spans="1:4" ht="18" x14ac:dyDescent="0.25">
      <c r="B7" s="57" t="s">
        <v>2463</v>
      </c>
      <c r="C7" s="92">
        <f>'Base &amp; Moderate Risk Scenarios'!E7</f>
        <v>82739</v>
      </c>
    </row>
    <row r="8" spans="1:4" ht="18" x14ac:dyDescent="0.25">
      <c r="B8" s="57" t="s">
        <v>2464</v>
      </c>
      <c r="C8" s="92">
        <f>'Base &amp; Moderate Risk Scenarios'!E8</f>
        <v>-432</v>
      </c>
    </row>
    <row r="9" spans="1:4" ht="18" x14ac:dyDescent="0.25">
      <c r="B9" s="57" t="s">
        <v>3148</v>
      </c>
      <c r="C9" s="92">
        <f>'Base &amp; Moderate Risk Scenarios'!E9</f>
        <v>1105</v>
      </c>
    </row>
    <row r="10" spans="1:4" ht="18" x14ac:dyDescent="0.25">
      <c r="B10" s="58" t="s">
        <v>2465</v>
      </c>
      <c r="C10" s="93">
        <f>'Base &amp; Moderate Risk Scenarios'!E10</f>
        <v>83412</v>
      </c>
    </row>
    <row r="11" spans="1:4" ht="18" x14ac:dyDescent="0.25">
      <c r="B11" s="57"/>
      <c r="C11" s="92"/>
    </row>
    <row r="12" spans="1:4" ht="18" x14ac:dyDescent="0.25">
      <c r="B12" s="57" t="s">
        <v>2466</v>
      </c>
      <c r="C12" s="92">
        <f>'Base &amp; Moderate Risk Scenarios'!E11</f>
        <v>96987.726325080701</v>
      </c>
    </row>
    <row r="13" spans="1:4" ht="21" x14ac:dyDescent="0.25">
      <c r="B13" s="57" t="s">
        <v>2467</v>
      </c>
      <c r="C13" s="92">
        <f>'Base &amp; Moderate Risk Scenarios'!H25+'Base &amp; Moderate Risk Scenarios'!H26</f>
        <v>4577</v>
      </c>
    </row>
    <row r="14" spans="1:4" ht="18" x14ac:dyDescent="0.25">
      <c r="B14" s="57"/>
      <c r="C14" s="92"/>
    </row>
    <row r="15" spans="1:4" ht="21.75" thickBot="1" x14ac:dyDescent="0.3">
      <c r="B15" s="59" t="s">
        <v>2468</v>
      </c>
      <c r="C15" s="94">
        <f>(C12/(C10-C13)-1)</f>
        <v>0.23026227342019023</v>
      </c>
    </row>
    <row r="16" spans="1:4" ht="15.75" thickTop="1" x14ac:dyDescent="0.25"/>
    <row r="17" spans="2:4" ht="41.25" customHeight="1" x14ac:dyDescent="0.25">
      <c r="B17" s="158" t="s">
        <v>3077</v>
      </c>
      <c r="C17" s="158"/>
      <c r="D17" s="110"/>
    </row>
    <row r="18" spans="2:4" ht="36.75" customHeight="1" x14ac:dyDescent="0.25">
      <c r="B18" s="155" t="s">
        <v>2469</v>
      </c>
      <c r="C18" s="155"/>
      <c r="D18" s="111"/>
    </row>
    <row r="19" spans="2:4" ht="118.5" customHeight="1" x14ac:dyDescent="0.25">
      <c r="B19" s="155" t="s">
        <v>2470</v>
      </c>
      <c r="C19" s="155"/>
      <c r="D19" s="111"/>
    </row>
    <row r="20" spans="2:4" ht="78.75" customHeight="1" x14ac:dyDescent="0.25">
      <c r="B20" s="111"/>
      <c r="C20" s="111"/>
      <c r="D20" s="111"/>
    </row>
  </sheetData>
  <mergeCells count="7">
    <mergeCell ref="B18:C18"/>
    <mergeCell ref="B19:C19"/>
    <mergeCell ref="A1:D1"/>
    <mergeCell ref="A2:D2"/>
    <mergeCell ref="A3:D3"/>
    <mergeCell ref="B5:C5"/>
    <mergeCell ref="B17:C17"/>
  </mergeCells>
  <pageMargins left="1" right="1" top="0.75" bottom="0.75" header="0.3" footer="0.3"/>
  <pageSetup scale="82" orientation="portrait" r:id="rId1"/>
  <headerFooter>
    <oddFooter>&amp;LERCOT PUBLIC&amp;C&amp;14&amp;P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20875-677B-47B2-9B56-309078BC82FE}">
  <sheetPr>
    <pageSetUpPr fitToPage="1"/>
  </sheetPr>
  <dimension ref="A1:E10"/>
  <sheetViews>
    <sheetView zoomScale="70" zoomScaleNormal="70" zoomScaleSheetLayoutView="98" workbookViewId="0">
      <pane xSplit="1" ySplit="1" topLeftCell="B7" activePane="bottomRight" state="frozen"/>
      <selection pane="topRight" activeCell="B1" sqref="B1"/>
      <selection pane="bottomLeft" activeCell="A2" sqref="A2"/>
      <selection pane="bottomRight" activeCell="B7" sqref="B7"/>
    </sheetView>
  </sheetViews>
  <sheetFormatPr defaultColWidth="9.140625" defaultRowHeight="15" x14ac:dyDescent="0.25"/>
  <cols>
    <col min="1" max="1" width="37.5703125" style="9" customWidth="1"/>
    <col min="2" max="2" width="67.85546875" style="9" customWidth="1"/>
    <col min="3" max="3" width="64.140625" style="9" customWidth="1"/>
    <col min="4" max="16384" width="9.140625" style="9"/>
  </cols>
  <sheetData>
    <row r="1" spans="1:5" ht="18.75" x14ac:dyDescent="0.3">
      <c r="A1" s="60"/>
      <c r="B1" s="98" t="s">
        <v>2454</v>
      </c>
      <c r="C1" s="98" t="s">
        <v>2455</v>
      </c>
    </row>
    <row r="2" spans="1:5" ht="82.5" customHeight="1" x14ac:dyDescent="0.25">
      <c r="A2" s="62" t="s">
        <v>2456</v>
      </c>
      <c r="B2" s="159" t="s">
        <v>2894</v>
      </c>
      <c r="C2" s="160"/>
    </row>
    <row r="3" spans="1:5" ht="132" customHeight="1" x14ac:dyDescent="0.25">
      <c r="A3" s="62" t="s">
        <v>2471</v>
      </c>
      <c r="B3" s="97" t="s">
        <v>3142</v>
      </c>
      <c r="C3" s="97" t="s">
        <v>3143</v>
      </c>
      <c r="D3" s="10"/>
      <c r="E3" s="10"/>
    </row>
    <row r="4" spans="1:5" ht="69" customHeight="1" x14ac:dyDescent="0.25">
      <c r="A4" s="62" t="s">
        <v>2457</v>
      </c>
      <c r="B4" s="159" t="s">
        <v>2893</v>
      </c>
      <c r="C4" s="160"/>
      <c r="D4" s="10"/>
      <c r="E4" s="10"/>
    </row>
    <row r="5" spans="1:5" ht="63.75" customHeight="1" x14ac:dyDescent="0.25">
      <c r="A5" s="62" t="s">
        <v>2458</v>
      </c>
      <c r="B5" s="159" t="s">
        <v>2892</v>
      </c>
      <c r="C5" s="160"/>
      <c r="D5" s="10"/>
      <c r="E5" s="10"/>
    </row>
    <row r="6" spans="1:5" ht="237" customHeight="1" x14ac:dyDescent="0.25">
      <c r="A6" s="62" t="s">
        <v>2459</v>
      </c>
      <c r="B6" s="97" t="s">
        <v>3035</v>
      </c>
      <c r="C6" s="97" t="s">
        <v>3144</v>
      </c>
      <c r="D6" s="10"/>
      <c r="E6" s="10"/>
    </row>
    <row r="7" spans="1:5" ht="230.25" customHeight="1" x14ac:dyDescent="0.25">
      <c r="A7" s="96" t="s">
        <v>2460</v>
      </c>
      <c r="B7" s="91" t="s">
        <v>3145</v>
      </c>
      <c r="C7" s="91" t="s">
        <v>3146</v>
      </c>
      <c r="D7" s="10"/>
      <c r="E7" s="10"/>
    </row>
    <row r="8" spans="1:5" ht="243.75" customHeight="1" x14ac:dyDescent="0.25">
      <c r="A8" s="95" t="s">
        <v>2461</v>
      </c>
      <c r="B8" s="91" t="s">
        <v>3147</v>
      </c>
      <c r="C8" s="91" t="s">
        <v>2961</v>
      </c>
      <c r="D8" s="10"/>
      <c r="E8" s="10"/>
    </row>
    <row r="9" spans="1:5" ht="111.75" customHeight="1" x14ac:dyDescent="0.25">
      <c r="A9" s="99" t="s">
        <v>2960</v>
      </c>
      <c r="B9" s="161" t="s">
        <v>3139</v>
      </c>
      <c r="C9" s="162"/>
      <c r="D9" s="10"/>
      <c r="E9" s="10"/>
    </row>
    <row r="10" spans="1:5" ht="118.5" customHeight="1" x14ac:dyDescent="0.25">
      <c r="A10" s="61" t="s">
        <v>2475</v>
      </c>
      <c r="B10" s="161" t="s">
        <v>3141</v>
      </c>
      <c r="C10" s="162"/>
    </row>
  </sheetData>
  <mergeCells count="5">
    <mergeCell ref="B2:C2"/>
    <mergeCell ref="B4:C4"/>
    <mergeCell ref="B5:C5"/>
    <mergeCell ref="B10:C10"/>
    <mergeCell ref="B9:C9"/>
  </mergeCells>
  <pageMargins left="1" right="1" top="0.75" bottom="0.75" header="0.3" footer="0.3"/>
  <pageSetup scale="48" orientation="portrait" r:id="rId1"/>
  <headerFooter>
    <oddFooter>&amp;LERCOT PUBLIC&amp;C&amp;14&amp;P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BC5E4-A9D4-465C-B6FD-9B88E0572835}">
  <sheetPr codeName="Sheet6"/>
  <dimension ref="A1:N94"/>
  <sheetViews>
    <sheetView zoomScale="106" zoomScaleNormal="106" zoomScaleSheetLayoutView="98" workbookViewId="0">
      <selection activeCell="P88" sqref="P88"/>
    </sheetView>
  </sheetViews>
  <sheetFormatPr defaultColWidth="9.140625" defaultRowHeight="15" x14ac:dyDescent="0.25"/>
  <cols>
    <col min="1" max="1" width="3.5703125" style="4" customWidth="1"/>
    <col min="2" max="16384" width="9.140625" style="4"/>
  </cols>
  <sheetData>
    <row r="1" spans="1:14" x14ac:dyDescent="0.25">
      <c r="B1" s="163" t="str">
        <f>Summary!B1</f>
        <v>Release Date:  May 3, 2023</v>
      </c>
      <c r="C1" s="163"/>
      <c r="D1" s="163"/>
      <c r="E1" s="163"/>
      <c r="F1" s="163"/>
      <c r="G1" s="163"/>
      <c r="H1" s="163"/>
      <c r="I1" s="163"/>
      <c r="J1" s="163"/>
      <c r="K1" s="163"/>
      <c r="L1" s="163"/>
      <c r="M1" s="163"/>
      <c r="N1" s="163"/>
    </row>
    <row r="2" spans="1:14" x14ac:dyDescent="0.25">
      <c r="A2" s="9"/>
      <c r="B2" s="9"/>
      <c r="C2" s="9"/>
      <c r="D2" s="9"/>
      <c r="E2" s="9"/>
      <c r="F2" s="9"/>
      <c r="G2" s="9"/>
      <c r="H2" s="9"/>
      <c r="I2" s="9"/>
      <c r="J2" s="9"/>
      <c r="K2" s="9"/>
      <c r="L2" s="9"/>
      <c r="M2" s="9"/>
      <c r="N2" s="9"/>
    </row>
    <row r="3" spans="1:14" x14ac:dyDescent="0.25">
      <c r="A3" s="9"/>
      <c r="B3" s="9"/>
      <c r="C3" s="9"/>
      <c r="D3" s="9"/>
      <c r="E3" s="9"/>
      <c r="F3" s="9"/>
      <c r="G3" s="9"/>
      <c r="H3" s="9"/>
      <c r="I3" s="9"/>
      <c r="J3" s="9"/>
      <c r="K3" s="9"/>
      <c r="L3" s="9"/>
      <c r="M3" s="9"/>
      <c r="N3" s="9"/>
    </row>
    <row r="4" spans="1:14" x14ac:dyDescent="0.25">
      <c r="A4" s="9"/>
      <c r="B4" s="9"/>
      <c r="C4" s="9"/>
      <c r="D4" s="9"/>
      <c r="E4" s="9"/>
      <c r="F4" s="9"/>
      <c r="G4" s="9"/>
      <c r="H4" s="9"/>
      <c r="I4" s="9"/>
      <c r="J4" s="9"/>
      <c r="K4" s="9"/>
      <c r="L4" s="9"/>
      <c r="M4" s="9"/>
      <c r="N4" s="9"/>
    </row>
    <row r="5" spans="1:14" x14ac:dyDescent="0.25">
      <c r="A5" s="9"/>
      <c r="B5" s="9"/>
      <c r="C5" s="9"/>
      <c r="D5" s="9"/>
      <c r="E5" s="9"/>
      <c r="F5" s="9"/>
      <c r="G5" s="9"/>
      <c r="H5" s="9"/>
      <c r="I5" s="9"/>
      <c r="J5" s="9"/>
      <c r="K5" s="9"/>
      <c r="L5" s="9"/>
      <c r="M5" s="9"/>
      <c r="N5" s="9"/>
    </row>
    <row r="6" spans="1:14" x14ac:dyDescent="0.25">
      <c r="A6" s="9"/>
      <c r="B6" s="9"/>
      <c r="C6" s="9"/>
      <c r="D6" s="9"/>
      <c r="E6" s="9"/>
      <c r="F6" s="9"/>
      <c r="G6" s="9"/>
      <c r="H6" s="9"/>
      <c r="I6" s="9"/>
      <c r="J6" s="9"/>
      <c r="K6" s="9"/>
      <c r="L6" s="9"/>
      <c r="M6" s="9"/>
      <c r="N6" s="9"/>
    </row>
    <row r="7" spans="1:14" x14ac:dyDescent="0.25">
      <c r="A7" s="9"/>
      <c r="B7" s="9"/>
      <c r="C7" s="9"/>
      <c r="D7" s="9"/>
      <c r="E7" s="9"/>
      <c r="F7" s="9"/>
      <c r="G7" s="9"/>
      <c r="H7" s="9"/>
      <c r="I7" s="9"/>
      <c r="J7" s="9"/>
      <c r="K7" s="9"/>
      <c r="L7" s="9"/>
      <c r="M7" s="9"/>
      <c r="N7" s="9"/>
    </row>
    <row r="8" spans="1:14" x14ac:dyDescent="0.25">
      <c r="A8" s="9"/>
      <c r="B8" s="9"/>
      <c r="C8" s="9"/>
      <c r="D8" s="9"/>
      <c r="E8" s="9"/>
      <c r="F8" s="9"/>
      <c r="G8" s="9"/>
      <c r="H8" s="9"/>
      <c r="I8" s="9"/>
      <c r="J8" s="9"/>
      <c r="K8" s="9"/>
      <c r="L8" s="9"/>
      <c r="M8" s="9"/>
      <c r="N8" s="9"/>
    </row>
    <row r="9" spans="1:14" x14ac:dyDescent="0.25">
      <c r="A9" s="9"/>
      <c r="B9" s="9"/>
      <c r="C9" s="9"/>
      <c r="D9" s="9"/>
      <c r="E9" s="9"/>
      <c r="F9" s="9"/>
      <c r="G9" s="9"/>
      <c r="H9" s="9"/>
      <c r="I9" s="9"/>
      <c r="J9" s="9"/>
      <c r="K9" s="9"/>
      <c r="L9" s="9"/>
      <c r="M9" s="9"/>
      <c r="N9" s="9"/>
    </row>
    <row r="10" spans="1:14" x14ac:dyDescent="0.25">
      <c r="A10" s="9"/>
      <c r="B10" s="9"/>
      <c r="C10" s="9"/>
      <c r="D10" s="9"/>
      <c r="E10" s="9"/>
      <c r="F10" s="9"/>
      <c r="G10" s="9"/>
      <c r="H10" s="9"/>
      <c r="I10" s="9"/>
      <c r="J10" s="9"/>
      <c r="K10" s="9"/>
      <c r="L10" s="9"/>
      <c r="M10" s="9"/>
      <c r="N10" s="9"/>
    </row>
    <row r="11" spans="1:14" x14ac:dyDescent="0.25">
      <c r="A11" s="9"/>
      <c r="B11" s="9"/>
      <c r="C11" s="9"/>
      <c r="D11" s="9"/>
      <c r="E11" s="9"/>
      <c r="F11" s="9"/>
      <c r="G11" s="9"/>
      <c r="H11" s="9"/>
      <c r="I11" s="9"/>
      <c r="J11" s="9"/>
      <c r="K11" s="9"/>
      <c r="L11" s="9"/>
      <c r="M11" s="9"/>
      <c r="N11" s="9"/>
    </row>
    <row r="12" spans="1:14" x14ac:dyDescent="0.25">
      <c r="A12" s="9"/>
      <c r="B12" s="9"/>
      <c r="C12" s="9"/>
      <c r="D12" s="9"/>
      <c r="E12" s="9"/>
      <c r="F12" s="9"/>
      <c r="G12" s="9"/>
      <c r="H12" s="9"/>
      <c r="I12" s="9"/>
      <c r="J12" s="9"/>
      <c r="K12" s="9"/>
      <c r="L12" s="9"/>
      <c r="M12" s="9"/>
      <c r="N12" s="9"/>
    </row>
    <row r="13" spans="1:14" x14ac:dyDescent="0.25">
      <c r="A13" s="9"/>
      <c r="B13" s="9"/>
      <c r="C13" s="9"/>
      <c r="D13" s="9"/>
      <c r="E13" s="9"/>
      <c r="F13" s="9"/>
      <c r="G13" s="9"/>
      <c r="H13" s="9"/>
      <c r="I13" s="9"/>
      <c r="J13" s="9"/>
      <c r="K13" s="9"/>
      <c r="L13" s="9"/>
      <c r="M13" s="9"/>
      <c r="N13" s="9"/>
    </row>
    <row r="14" spans="1:14" x14ac:dyDescent="0.25">
      <c r="A14" s="9"/>
      <c r="B14" s="9"/>
      <c r="C14" s="9"/>
      <c r="D14" s="9"/>
      <c r="E14" s="9"/>
      <c r="F14" s="9"/>
      <c r="G14" s="9"/>
      <c r="H14" s="9"/>
      <c r="I14" s="9"/>
      <c r="J14" s="9"/>
      <c r="K14" s="9"/>
      <c r="L14" s="9"/>
      <c r="M14" s="9"/>
      <c r="N14" s="9"/>
    </row>
    <row r="15" spans="1:14" x14ac:dyDescent="0.25">
      <c r="A15" s="9"/>
      <c r="B15" s="9"/>
      <c r="C15" s="9"/>
      <c r="D15" s="9"/>
      <c r="E15" s="9"/>
      <c r="F15" s="9"/>
      <c r="G15" s="9"/>
      <c r="H15" s="9"/>
      <c r="I15" s="9"/>
      <c r="J15" s="9"/>
      <c r="K15" s="9"/>
      <c r="L15" s="9"/>
      <c r="M15" s="9"/>
      <c r="N15" s="9"/>
    </row>
    <row r="16" spans="1:14" x14ac:dyDescent="0.25">
      <c r="A16" s="9"/>
      <c r="B16" s="9"/>
      <c r="C16" s="9"/>
      <c r="D16" s="9"/>
      <c r="E16" s="9"/>
      <c r="F16" s="9"/>
      <c r="G16" s="9"/>
      <c r="H16" s="9"/>
      <c r="I16" s="9"/>
      <c r="J16" s="9"/>
      <c r="K16" s="9"/>
      <c r="L16" s="9"/>
      <c r="M16" s="9"/>
      <c r="N16" s="9"/>
    </row>
    <row r="17" spans="1:14" x14ac:dyDescent="0.25">
      <c r="A17" s="9"/>
      <c r="B17" s="9"/>
      <c r="C17" s="9"/>
      <c r="D17" s="9"/>
      <c r="E17" s="9"/>
      <c r="F17" s="9"/>
      <c r="G17" s="9"/>
      <c r="H17" s="9"/>
      <c r="I17" s="9"/>
      <c r="J17" s="9"/>
      <c r="K17" s="9"/>
      <c r="L17" s="9"/>
      <c r="M17" s="9"/>
      <c r="N17" s="9"/>
    </row>
    <row r="18" spans="1:14" x14ac:dyDescent="0.25">
      <c r="A18" s="9"/>
      <c r="B18" s="9"/>
      <c r="C18" s="9"/>
      <c r="D18" s="9"/>
      <c r="E18" s="9"/>
      <c r="F18" s="9"/>
      <c r="G18" s="9"/>
      <c r="H18" s="9"/>
      <c r="I18" s="9"/>
      <c r="J18" s="9"/>
      <c r="K18" s="9"/>
      <c r="L18" s="9"/>
      <c r="M18" s="9"/>
      <c r="N18" s="9"/>
    </row>
    <row r="19" spans="1:14" x14ac:dyDescent="0.25">
      <c r="A19" s="9"/>
      <c r="B19" s="9"/>
      <c r="C19" s="9"/>
      <c r="D19" s="9"/>
      <c r="E19" s="9"/>
      <c r="F19" s="9"/>
      <c r="G19" s="9"/>
      <c r="H19" s="9"/>
      <c r="I19" s="9"/>
      <c r="J19" s="9"/>
      <c r="K19" s="9"/>
      <c r="L19" s="9"/>
      <c r="M19" s="9"/>
      <c r="N19" s="9"/>
    </row>
    <row r="20" spans="1:14" x14ac:dyDescent="0.25">
      <c r="A20" s="9"/>
      <c r="B20" s="9"/>
      <c r="C20" s="9"/>
      <c r="D20" s="9"/>
      <c r="E20" s="9"/>
      <c r="F20" s="9"/>
      <c r="G20" s="9"/>
      <c r="H20" s="9"/>
      <c r="I20" s="9"/>
      <c r="J20" s="9"/>
      <c r="K20" s="9"/>
      <c r="L20" s="9"/>
      <c r="M20" s="9"/>
      <c r="N20" s="9"/>
    </row>
    <row r="21" spans="1:14" x14ac:dyDescent="0.25">
      <c r="A21" s="9"/>
      <c r="B21" s="9"/>
      <c r="C21" s="9"/>
      <c r="D21" s="9"/>
      <c r="E21" s="9"/>
      <c r="F21" s="9"/>
      <c r="G21" s="9"/>
      <c r="H21" s="9"/>
      <c r="I21" s="9"/>
      <c r="J21" s="9"/>
      <c r="K21" s="9"/>
      <c r="L21" s="9"/>
      <c r="M21" s="9"/>
      <c r="N21" s="9"/>
    </row>
    <row r="22" spans="1:14" x14ac:dyDescent="0.25">
      <c r="A22" s="9"/>
      <c r="B22" s="9"/>
      <c r="C22" s="9"/>
      <c r="D22" s="9"/>
      <c r="E22" s="9"/>
      <c r="F22" s="9"/>
      <c r="G22" s="9"/>
      <c r="H22" s="9"/>
      <c r="I22" s="9"/>
      <c r="J22" s="9"/>
      <c r="K22" s="9"/>
      <c r="L22" s="9"/>
      <c r="M22" s="9"/>
      <c r="N22" s="9"/>
    </row>
    <row r="23" spans="1:14" x14ac:dyDescent="0.25">
      <c r="A23" s="9"/>
      <c r="B23" s="9"/>
      <c r="C23" s="9"/>
      <c r="D23" s="9"/>
      <c r="E23" s="9"/>
      <c r="F23" s="9"/>
      <c r="G23" s="9"/>
      <c r="H23" s="9"/>
      <c r="I23" s="9"/>
      <c r="J23" s="9"/>
      <c r="K23" s="9"/>
      <c r="L23" s="9"/>
      <c r="M23" s="9"/>
      <c r="N23" s="9"/>
    </row>
    <row r="24" spans="1:14" x14ac:dyDescent="0.25">
      <c r="A24" s="9"/>
      <c r="B24" s="9"/>
      <c r="C24" s="9"/>
      <c r="D24" s="9"/>
      <c r="E24" s="9"/>
      <c r="F24" s="9"/>
      <c r="G24" s="9"/>
      <c r="H24" s="9"/>
      <c r="I24" s="9"/>
      <c r="J24" s="9"/>
      <c r="K24" s="9"/>
      <c r="L24" s="9"/>
      <c r="M24" s="9"/>
      <c r="N24" s="9"/>
    </row>
    <row r="25" spans="1:14" x14ac:dyDescent="0.25">
      <c r="A25" s="9"/>
      <c r="B25" s="9"/>
      <c r="C25" s="9"/>
      <c r="D25" s="9"/>
      <c r="E25" s="9"/>
      <c r="F25" s="9"/>
      <c r="G25" s="9"/>
      <c r="H25" s="9"/>
      <c r="I25" s="9"/>
      <c r="J25" s="9"/>
      <c r="K25" s="9"/>
      <c r="L25" s="9"/>
      <c r="M25" s="9"/>
      <c r="N25" s="9"/>
    </row>
    <row r="26" spans="1:14" x14ac:dyDescent="0.25">
      <c r="A26" s="9"/>
      <c r="B26" s="9"/>
      <c r="C26" s="9"/>
      <c r="D26" s="9"/>
      <c r="E26" s="9"/>
      <c r="F26" s="9"/>
      <c r="G26" s="9"/>
      <c r="H26" s="9"/>
      <c r="I26" s="9"/>
      <c r="J26" s="9"/>
      <c r="K26" s="9"/>
      <c r="L26" s="9"/>
      <c r="M26" s="9"/>
      <c r="N26" s="9"/>
    </row>
    <row r="27" spans="1:14" x14ac:dyDescent="0.25">
      <c r="A27" s="9"/>
      <c r="B27" s="9"/>
      <c r="C27" s="9"/>
      <c r="D27" s="9"/>
      <c r="E27" s="9"/>
      <c r="F27" s="9"/>
      <c r="G27" s="9"/>
      <c r="H27" s="9"/>
      <c r="I27" s="9"/>
      <c r="J27" s="9"/>
      <c r="K27" s="9"/>
      <c r="L27" s="9"/>
      <c r="M27" s="9"/>
      <c r="N27" s="9"/>
    </row>
    <row r="28" spans="1:14" x14ac:dyDescent="0.25">
      <c r="A28" s="9"/>
      <c r="B28" s="9"/>
      <c r="C28" s="9"/>
      <c r="D28" s="9"/>
      <c r="E28" s="9"/>
      <c r="F28" s="9"/>
      <c r="G28" s="9"/>
      <c r="H28" s="9"/>
      <c r="I28" s="9"/>
      <c r="J28" s="9"/>
      <c r="K28" s="9"/>
      <c r="L28" s="9"/>
      <c r="M28" s="9"/>
      <c r="N28" s="9"/>
    </row>
    <row r="29" spans="1:14" x14ac:dyDescent="0.25">
      <c r="A29" s="9"/>
      <c r="B29" s="9"/>
      <c r="C29" s="9"/>
      <c r="D29" s="9"/>
      <c r="E29" s="9"/>
      <c r="F29" s="9"/>
      <c r="G29" s="9"/>
      <c r="H29" s="9"/>
      <c r="I29" s="9"/>
      <c r="J29" s="9"/>
      <c r="K29" s="9"/>
      <c r="L29" s="9"/>
      <c r="M29" s="9"/>
      <c r="N29" s="9"/>
    </row>
    <row r="30" spans="1:14" x14ac:dyDescent="0.25">
      <c r="A30" s="9"/>
      <c r="B30" s="9"/>
      <c r="C30" s="9"/>
      <c r="D30" s="9"/>
      <c r="E30" s="9"/>
      <c r="F30" s="9"/>
      <c r="G30" s="9"/>
      <c r="H30" s="9"/>
      <c r="I30" s="9"/>
      <c r="J30" s="9"/>
      <c r="K30" s="9"/>
      <c r="L30" s="9"/>
      <c r="M30" s="9"/>
      <c r="N30" s="9"/>
    </row>
    <row r="31" spans="1:14" x14ac:dyDescent="0.25">
      <c r="A31" s="9"/>
      <c r="B31" s="9"/>
      <c r="C31" s="9"/>
      <c r="D31" s="9"/>
      <c r="E31" s="9"/>
      <c r="F31" s="9"/>
      <c r="G31" s="9"/>
      <c r="H31" s="9"/>
      <c r="I31" s="9"/>
      <c r="J31" s="9"/>
      <c r="K31" s="9"/>
      <c r="L31" s="9"/>
      <c r="M31" s="9"/>
      <c r="N31" s="9"/>
    </row>
    <row r="32" spans="1:14" x14ac:dyDescent="0.25">
      <c r="A32" s="9"/>
      <c r="B32" s="9"/>
      <c r="C32" s="9"/>
      <c r="D32" s="9"/>
      <c r="E32" s="9"/>
      <c r="F32" s="9"/>
      <c r="G32" s="9"/>
      <c r="H32" s="9"/>
      <c r="I32" s="9"/>
      <c r="J32" s="9"/>
      <c r="K32" s="9"/>
      <c r="L32" s="9"/>
      <c r="M32" s="9"/>
      <c r="N32" s="9"/>
    </row>
    <row r="33" spans="1:14" x14ac:dyDescent="0.25">
      <c r="A33" s="9"/>
      <c r="B33" s="9"/>
      <c r="C33" s="9"/>
      <c r="D33" s="9"/>
      <c r="E33" s="9"/>
      <c r="F33" s="9"/>
      <c r="G33" s="9"/>
      <c r="H33" s="9"/>
      <c r="I33" s="9"/>
      <c r="J33" s="9"/>
      <c r="K33" s="9"/>
      <c r="L33" s="9"/>
      <c r="M33" s="9"/>
      <c r="N33" s="9"/>
    </row>
    <row r="34" spans="1:14" x14ac:dyDescent="0.25">
      <c r="A34" s="9"/>
      <c r="B34" s="9"/>
      <c r="C34" s="9"/>
      <c r="D34" s="9"/>
      <c r="E34" s="9"/>
      <c r="F34" s="9"/>
      <c r="G34" s="9"/>
      <c r="H34" s="9"/>
      <c r="I34" s="9"/>
      <c r="J34" s="9"/>
      <c r="K34" s="9"/>
      <c r="L34" s="9"/>
      <c r="M34" s="9"/>
      <c r="N34" s="9"/>
    </row>
    <row r="35" spans="1:14" x14ac:dyDescent="0.25">
      <c r="A35" s="9"/>
      <c r="B35" s="9"/>
      <c r="C35" s="9"/>
      <c r="D35" s="9"/>
      <c r="E35" s="9"/>
      <c r="F35" s="9"/>
      <c r="G35" s="9"/>
      <c r="H35" s="9"/>
      <c r="I35" s="9"/>
      <c r="J35" s="9"/>
      <c r="K35" s="9"/>
      <c r="L35" s="9"/>
      <c r="M35" s="9"/>
      <c r="N35" s="9"/>
    </row>
    <row r="36" spans="1:14" x14ac:dyDescent="0.25">
      <c r="A36" s="9"/>
      <c r="B36" s="9"/>
      <c r="C36" s="9"/>
      <c r="D36" s="9"/>
      <c r="E36" s="9"/>
      <c r="F36" s="9"/>
      <c r="G36" s="9"/>
      <c r="H36" s="9"/>
      <c r="I36" s="9"/>
      <c r="J36" s="9"/>
      <c r="K36" s="9"/>
      <c r="L36" s="9"/>
      <c r="M36" s="9"/>
      <c r="N36" s="9"/>
    </row>
    <row r="37" spans="1:14" x14ac:dyDescent="0.25">
      <c r="A37" s="9"/>
      <c r="B37" s="9"/>
      <c r="C37" s="9"/>
      <c r="D37" s="9"/>
      <c r="E37" s="9"/>
      <c r="F37" s="9"/>
      <c r="G37" s="9"/>
      <c r="H37" s="9"/>
      <c r="I37" s="9"/>
      <c r="J37" s="9"/>
      <c r="K37" s="9"/>
      <c r="L37" s="9"/>
      <c r="M37" s="9"/>
      <c r="N37" s="9"/>
    </row>
    <row r="38" spans="1:14" x14ac:dyDescent="0.25">
      <c r="A38" s="9"/>
      <c r="B38" s="9"/>
      <c r="C38" s="9"/>
      <c r="D38" s="9"/>
      <c r="E38" s="9"/>
      <c r="F38" s="9"/>
      <c r="G38" s="9"/>
      <c r="H38" s="9"/>
      <c r="I38" s="9"/>
      <c r="J38" s="9"/>
      <c r="K38" s="9"/>
      <c r="L38" s="9"/>
      <c r="M38" s="9"/>
      <c r="N38" s="9"/>
    </row>
    <row r="39" spans="1:14" x14ac:dyDescent="0.25">
      <c r="A39" s="9"/>
      <c r="B39" s="9"/>
      <c r="C39" s="9"/>
      <c r="D39" s="9"/>
      <c r="E39" s="9"/>
      <c r="F39" s="9"/>
      <c r="G39" s="9"/>
      <c r="H39" s="9"/>
      <c r="I39" s="9"/>
      <c r="J39" s="9"/>
      <c r="K39" s="9"/>
      <c r="L39" s="9"/>
      <c r="M39" s="9"/>
      <c r="N39" s="9"/>
    </row>
    <row r="40" spans="1:14" x14ac:dyDescent="0.25">
      <c r="A40" s="9"/>
      <c r="B40" s="9"/>
      <c r="C40" s="9"/>
      <c r="D40" s="9"/>
      <c r="E40" s="9"/>
      <c r="F40" s="9"/>
      <c r="G40" s="9"/>
      <c r="H40" s="9"/>
      <c r="I40" s="9"/>
      <c r="J40" s="9"/>
      <c r="K40" s="9"/>
      <c r="L40" s="9"/>
      <c r="M40" s="9"/>
      <c r="N40" s="9"/>
    </row>
    <row r="41" spans="1:14" x14ac:dyDescent="0.25">
      <c r="A41" s="9"/>
      <c r="B41" s="9"/>
      <c r="C41" s="9"/>
      <c r="D41" s="9"/>
      <c r="E41" s="9"/>
      <c r="F41" s="9"/>
      <c r="G41" s="9"/>
      <c r="H41" s="9"/>
      <c r="I41" s="9"/>
      <c r="J41" s="9"/>
      <c r="K41" s="9"/>
      <c r="L41" s="9"/>
      <c r="M41" s="9"/>
      <c r="N41" s="9"/>
    </row>
    <row r="42" spans="1:14" x14ac:dyDescent="0.25">
      <c r="A42" s="9"/>
      <c r="B42" s="9"/>
      <c r="C42" s="9"/>
      <c r="D42" s="9"/>
      <c r="E42" s="9"/>
      <c r="F42" s="9"/>
      <c r="G42" s="9"/>
      <c r="H42" s="9"/>
      <c r="I42" s="9"/>
      <c r="J42" s="9"/>
      <c r="K42" s="9"/>
      <c r="L42" s="9"/>
      <c r="M42" s="9"/>
      <c r="N42" s="9"/>
    </row>
    <row r="43" spans="1:14" x14ac:dyDescent="0.25">
      <c r="A43" s="9"/>
      <c r="B43" s="9"/>
      <c r="C43" s="9"/>
      <c r="D43" s="9"/>
      <c r="E43" s="9"/>
      <c r="F43" s="9"/>
      <c r="G43" s="9"/>
      <c r="H43" s="9"/>
      <c r="I43" s="9"/>
      <c r="J43" s="9"/>
      <c r="K43" s="9"/>
      <c r="L43" s="9"/>
      <c r="M43" s="9"/>
      <c r="N43" s="9"/>
    </row>
    <row r="44" spans="1:14" x14ac:dyDescent="0.25">
      <c r="A44" s="9"/>
      <c r="B44" s="9"/>
      <c r="C44" s="9"/>
      <c r="D44" s="9"/>
      <c r="E44" s="9"/>
      <c r="F44" s="9"/>
      <c r="G44" s="9"/>
      <c r="H44" s="9"/>
      <c r="I44" s="9"/>
      <c r="J44" s="9"/>
      <c r="K44" s="9"/>
      <c r="L44" s="9"/>
      <c r="M44" s="9"/>
      <c r="N44" s="9"/>
    </row>
    <row r="45" spans="1:14" x14ac:dyDescent="0.25">
      <c r="A45" s="9"/>
      <c r="B45" s="9"/>
      <c r="C45" s="9"/>
      <c r="D45" s="9"/>
      <c r="E45" s="9"/>
      <c r="F45" s="9"/>
      <c r="G45" s="9"/>
      <c r="H45" s="9"/>
      <c r="I45" s="9"/>
      <c r="J45" s="9"/>
      <c r="K45" s="9"/>
      <c r="L45" s="9"/>
      <c r="M45" s="9"/>
      <c r="N45" s="9"/>
    </row>
    <row r="46" spans="1:14" x14ac:dyDescent="0.25">
      <c r="A46" s="9"/>
      <c r="B46" s="9"/>
      <c r="C46" s="9"/>
      <c r="D46" s="9"/>
      <c r="E46" s="9"/>
      <c r="F46" s="9"/>
      <c r="G46" s="9"/>
      <c r="H46" s="9"/>
      <c r="I46" s="9"/>
      <c r="J46" s="9"/>
      <c r="K46" s="9"/>
      <c r="L46" s="9"/>
      <c r="M46" s="9"/>
      <c r="N46" s="9"/>
    </row>
    <row r="47" spans="1:14" x14ac:dyDescent="0.25">
      <c r="A47" s="9"/>
      <c r="B47" s="9"/>
      <c r="C47" s="9"/>
      <c r="D47" s="9"/>
      <c r="E47" s="9"/>
      <c r="F47" s="9"/>
      <c r="G47" s="9"/>
      <c r="H47" s="9"/>
      <c r="I47" s="9"/>
      <c r="J47" s="9"/>
      <c r="K47" s="9"/>
      <c r="L47" s="9"/>
      <c r="M47" s="9"/>
      <c r="N47" s="9"/>
    </row>
    <row r="48" spans="1:14" x14ac:dyDescent="0.25">
      <c r="A48" s="9"/>
      <c r="B48" s="9"/>
      <c r="C48" s="9"/>
      <c r="D48" s="9"/>
      <c r="E48" s="9"/>
      <c r="F48" s="9"/>
      <c r="G48" s="9"/>
      <c r="H48" s="9"/>
      <c r="I48" s="9"/>
      <c r="J48" s="9"/>
      <c r="K48" s="9"/>
      <c r="L48" s="9"/>
      <c r="M48" s="9"/>
      <c r="N48" s="9"/>
    </row>
    <row r="49" spans="1:14" x14ac:dyDescent="0.25">
      <c r="A49" s="9"/>
      <c r="B49" s="9"/>
      <c r="C49" s="9"/>
      <c r="D49" s="9"/>
      <c r="E49" s="9"/>
      <c r="F49" s="9"/>
      <c r="G49" s="9"/>
      <c r="H49" s="9"/>
      <c r="I49" s="9"/>
      <c r="J49" s="9"/>
      <c r="K49" s="9"/>
      <c r="L49" s="9"/>
      <c r="M49" s="9"/>
      <c r="N49" s="9"/>
    </row>
    <row r="50" spans="1:14" x14ac:dyDescent="0.25">
      <c r="A50" s="9"/>
      <c r="B50" s="9"/>
      <c r="C50" s="9"/>
      <c r="D50" s="9"/>
      <c r="E50" s="9"/>
      <c r="F50" s="9"/>
      <c r="G50" s="9"/>
      <c r="H50" s="9"/>
      <c r="I50" s="9"/>
      <c r="J50" s="9"/>
      <c r="K50" s="9"/>
      <c r="L50" s="9"/>
      <c r="M50" s="9"/>
      <c r="N50" s="9"/>
    </row>
    <row r="51" spans="1:14" x14ac:dyDescent="0.25">
      <c r="A51" s="9"/>
      <c r="B51" s="9"/>
      <c r="C51" s="9"/>
      <c r="D51" s="9"/>
      <c r="E51" s="9"/>
      <c r="F51" s="9"/>
      <c r="G51" s="9"/>
      <c r="H51" s="9"/>
      <c r="I51" s="9"/>
      <c r="J51" s="9"/>
      <c r="K51" s="9"/>
      <c r="L51" s="9"/>
      <c r="M51" s="9"/>
      <c r="N51" s="9"/>
    </row>
    <row r="52" spans="1:14" x14ac:dyDescent="0.25">
      <c r="A52" s="9"/>
      <c r="B52" s="9"/>
      <c r="C52" s="9"/>
      <c r="D52" s="9"/>
      <c r="E52" s="9"/>
      <c r="F52" s="9"/>
      <c r="G52" s="9"/>
      <c r="H52" s="9"/>
      <c r="I52" s="9"/>
      <c r="J52" s="9"/>
      <c r="K52" s="9"/>
      <c r="L52" s="9"/>
      <c r="M52" s="9"/>
      <c r="N52" s="9"/>
    </row>
    <row r="53" spans="1:14" x14ac:dyDescent="0.25">
      <c r="A53" s="9"/>
      <c r="B53" s="9"/>
      <c r="C53" s="9"/>
      <c r="D53" s="9"/>
      <c r="E53" s="9"/>
      <c r="F53" s="9"/>
      <c r="G53" s="9"/>
      <c r="H53" s="9"/>
      <c r="I53" s="9"/>
      <c r="J53" s="9"/>
      <c r="K53" s="9"/>
      <c r="L53" s="9"/>
      <c r="M53" s="9"/>
      <c r="N53" s="9"/>
    </row>
    <row r="54" spans="1:14" x14ac:dyDescent="0.25">
      <c r="A54" s="9"/>
      <c r="B54" s="9"/>
      <c r="C54" s="9"/>
      <c r="D54" s="9"/>
      <c r="E54" s="9"/>
      <c r="F54" s="9"/>
      <c r="G54" s="9"/>
      <c r="H54" s="9"/>
      <c r="I54" s="9"/>
      <c r="J54" s="9"/>
      <c r="K54" s="9"/>
      <c r="L54" s="9"/>
      <c r="M54" s="9"/>
      <c r="N54" s="9"/>
    </row>
    <row r="55" spans="1:14" x14ac:dyDescent="0.25">
      <c r="A55" s="9"/>
      <c r="B55" s="9"/>
      <c r="C55" s="9"/>
      <c r="D55" s="9"/>
      <c r="E55" s="9"/>
      <c r="F55" s="9"/>
      <c r="G55" s="9"/>
      <c r="H55" s="9"/>
      <c r="I55" s="9"/>
      <c r="J55" s="9"/>
      <c r="K55" s="9"/>
      <c r="L55" s="9"/>
      <c r="M55" s="9"/>
      <c r="N55" s="9"/>
    </row>
    <row r="56" spans="1:14" x14ac:dyDescent="0.25">
      <c r="A56" s="9"/>
      <c r="B56" s="9"/>
      <c r="C56" s="9"/>
      <c r="D56" s="9"/>
      <c r="E56" s="9"/>
      <c r="F56" s="9"/>
      <c r="G56" s="9"/>
      <c r="H56" s="9"/>
      <c r="I56" s="9"/>
      <c r="J56" s="9"/>
      <c r="K56" s="9"/>
      <c r="L56" s="9"/>
      <c r="M56" s="9"/>
      <c r="N56" s="9"/>
    </row>
    <row r="57" spans="1:14" x14ac:dyDescent="0.25">
      <c r="A57" s="9"/>
      <c r="B57" s="9"/>
      <c r="C57" s="9"/>
      <c r="D57" s="9"/>
      <c r="E57" s="9"/>
      <c r="F57" s="9"/>
      <c r="G57" s="9"/>
      <c r="H57" s="9"/>
      <c r="I57" s="9"/>
      <c r="J57" s="9"/>
      <c r="K57" s="9"/>
      <c r="L57" s="9"/>
      <c r="M57" s="9"/>
      <c r="N57" s="9"/>
    </row>
    <row r="58" spans="1:14" x14ac:dyDescent="0.25">
      <c r="A58" s="9"/>
      <c r="B58" s="9"/>
      <c r="C58" s="9"/>
      <c r="D58" s="9"/>
      <c r="E58" s="9"/>
      <c r="F58" s="9"/>
      <c r="G58" s="9"/>
      <c r="H58" s="9"/>
      <c r="I58" s="9"/>
      <c r="J58" s="9"/>
      <c r="K58" s="9"/>
      <c r="L58" s="9"/>
      <c r="M58" s="9"/>
      <c r="N58" s="9"/>
    </row>
    <row r="59" spans="1:14" x14ac:dyDescent="0.25">
      <c r="A59" s="9"/>
      <c r="B59" s="9"/>
      <c r="C59" s="9"/>
      <c r="D59" s="9"/>
      <c r="E59" s="9"/>
      <c r="F59" s="9"/>
      <c r="G59" s="9"/>
      <c r="H59" s="9"/>
      <c r="I59" s="9"/>
      <c r="J59" s="9"/>
      <c r="K59" s="9"/>
      <c r="L59" s="9"/>
      <c r="M59" s="9"/>
      <c r="N59" s="9"/>
    </row>
    <row r="60" spans="1:14" x14ac:dyDescent="0.25">
      <c r="A60" s="9"/>
      <c r="B60" s="9"/>
      <c r="C60" s="9"/>
      <c r="D60" s="9"/>
      <c r="E60" s="9"/>
      <c r="F60" s="9"/>
      <c r="G60" s="9"/>
      <c r="H60" s="9"/>
      <c r="I60" s="9"/>
      <c r="J60" s="9"/>
      <c r="K60" s="9"/>
      <c r="L60" s="9"/>
      <c r="M60" s="9"/>
      <c r="N60" s="9"/>
    </row>
    <row r="61" spans="1:14" x14ac:dyDescent="0.25">
      <c r="A61" s="9"/>
      <c r="B61" s="9"/>
      <c r="C61" s="9"/>
      <c r="D61" s="9"/>
      <c r="E61" s="9"/>
      <c r="F61" s="9"/>
      <c r="G61" s="9"/>
      <c r="H61" s="9"/>
      <c r="I61" s="9"/>
      <c r="J61" s="9"/>
      <c r="K61" s="9"/>
      <c r="L61" s="9"/>
      <c r="M61" s="9"/>
      <c r="N61" s="9"/>
    </row>
    <row r="62" spans="1:14" x14ac:dyDescent="0.25">
      <c r="A62" s="9"/>
      <c r="B62" s="9"/>
      <c r="C62" s="9"/>
      <c r="D62" s="9"/>
      <c r="E62" s="9"/>
      <c r="F62" s="9"/>
      <c r="G62" s="9"/>
      <c r="H62" s="9"/>
      <c r="I62" s="9"/>
      <c r="J62" s="9"/>
      <c r="K62" s="9"/>
      <c r="L62" s="9"/>
      <c r="M62" s="9"/>
      <c r="N62" s="9"/>
    </row>
    <row r="63" spans="1:14" x14ac:dyDescent="0.25">
      <c r="A63" s="9"/>
      <c r="B63" s="9"/>
      <c r="C63" s="9"/>
      <c r="D63" s="9"/>
      <c r="E63" s="9"/>
      <c r="F63" s="9"/>
      <c r="G63" s="9"/>
      <c r="H63" s="9"/>
      <c r="I63" s="9"/>
      <c r="J63" s="9"/>
      <c r="K63" s="9"/>
      <c r="L63" s="9"/>
      <c r="M63" s="9"/>
      <c r="N63" s="9"/>
    </row>
    <row r="64" spans="1:14" x14ac:dyDescent="0.25">
      <c r="A64" s="9"/>
      <c r="B64" s="9"/>
      <c r="C64" s="9"/>
      <c r="D64" s="9"/>
      <c r="E64" s="9"/>
      <c r="F64" s="9"/>
      <c r="G64" s="9"/>
      <c r="H64" s="9"/>
      <c r="I64" s="9"/>
      <c r="J64" s="9"/>
      <c r="K64" s="9"/>
      <c r="L64" s="9"/>
      <c r="M64" s="9"/>
      <c r="N64" s="9"/>
    </row>
    <row r="65" spans="1:14" x14ac:dyDescent="0.25">
      <c r="A65" s="9"/>
      <c r="B65" s="9"/>
      <c r="C65" s="9"/>
      <c r="D65" s="9"/>
      <c r="E65" s="9"/>
      <c r="F65" s="9"/>
      <c r="G65" s="9"/>
      <c r="H65" s="9"/>
      <c r="I65" s="9"/>
      <c r="J65" s="9"/>
      <c r="K65" s="9"/>
      <c r="L65" s="9"/>
      <c r="M65" s="9"/>
      <c r="N65" s="9"/>
    </row>
    <row r="66" spans="1:14" x14ac:dyDescent="0.25">
      <c r="A66" s="9"/>
      <c r="B66" s="9"/>
      <c r="C66" s="9"/>
      <c r="D66" s="9"/>
      <c r="E66" s="9"/>
      <c r="F66" s="9"/>
      <c r="G66" s="9"/>
      <c r="H66" s="9"/>
      <c r="I66" s="9"/>
      <c r="J66" s="9"/>
      <c r="K66" s="9"/>
      <c r="L66" s="9"/>
      <c r="M66" s="9"/>
      <c r="N66" s="9"/>
    </row>
    <row r="67" spans="1:14" x14ac:dyDescent="0.25">
      <c r="A67" s="9"/>
      <c r="B67" s="9"/>
      <c r="C67" s="9"/>
      <c r="D67" s="9"/>
      <c r="E67" s="9"/>
      <c r="F67" s="9"/>
      <c r="G67" s="9"/>
      <c r="H67" s="9"/>
      <c r="I67" s="9"/>
      <c r="J67" s="9"/>
      <c r="K67" s="9"/>
      <c r="L67" s="9"/>
      <c r="M67" s="9"/>
      <c r="N67" s="9"/>
    </row>
    <row r="68" spans="1:14" x14ac:dyDescent="0.25">
      <c r="A68" s="9"/>
      <c r="B68" s="9"/>
      <c r="C68" s="9"/>
      <c r="D68" s="9"/>
      <c r="E68" s="9"/>
      <c r="F68" s="9"/>
      <c r="G68" s="9"/>
      <c r="H68" s="9"/>
      <c r="I68" s="9"/>
      <c r="J68" s="9"/>
      <c r="K68" s="9"/>
      <c r="L68" s="9"/>
      <c r="M68" s="9"/>
      <c r="N68" s="9"/>
    </row>
    <row r="69" spans="1:14" x14ac:dyDescent="0.25">
      <c r="A69" s="9"/>
      <c r="B69" s="9"/>
      <c r="C69" s="9"/>
      <c r="D69" s="9"/>
      <c r="E69" s="9"/>
      <c r="F69" s="9"/>
      <c r="G69" s="9"/>
      <c r="H69" s="9"/>
      <c r="I69" s="9"/>
      <c r="J69" s="9"/>
      <c r="K69" s="9"/>
      <c r="L69" s="9"/>
      <c r="M69" s="9"/>
      <c r="N69" s="9"/>
    </row>
    <row r="70" spans="1:14" x14ac:dyDescent="0.25">
      <c r="A70" s="9"/>
      <c r="B70" s="9"/>
      <c r="C70" s="9"/>
      <c r="D70" s="9"/>
      <c r="E70" s="9"/>
      <c r="F70" s="9"/>
      <c r="G70" s="9"/>
      <c r="H70" s="9"/>
      <c r="I70" s="9"/>
      <c r="J70" s="9"/>
      <c r="K70" s="9"/>
      <c r="L70" s="9"/>
      <c r="M70" s="9"/>
      <c r="N70" s="9"/>
    </row>
    <row r="71" spans="1:14" x14ac:dyDescent="0.25">
      <c r="A71" s="9"/>
      <c r="B71" s="9"/>
      <c r="C71" s="9"/>
      <c r="D71" s="9"/>
      <c r="E71" s="9"/>
      <c r="F71" s="9"/>
      <c r="G71" s="9"/>
      <c r="H71" s="9"/>
      <c r="I71" s="9"/>
      <c r="J71" s="9"/>
      <c r="K71" s="9"/>
      <c r="L71" s="9"/>
      <c r="M71" s="9"/>
      <c r="N71" s="9"/>
    </row>
    <row r="72" spans="1:14" x14ac:dyDescent="0.25">
      <c r="A72" s="9"/>
      <c r="B72" s="9"/>
      <c r="C72" s="9"/>
      <c r="D72" s="9"/>
      <c r="E72" s="9"/>
      <c r="F72" s="9"/>
      <c r="G72" s="9"/>
      <c r="H72" s="9"/>
      <c r="I72" s="9"/>
      <c r="J72" s="9"/>
      <c r="K72" s="9"/>
      <c r="L72" s="9"/>
      <c r="M72" s="9"/>
      <c r="N72" s="9"/>
    </row>
    <row r="73" spans="1:14" x14ac:dyDescent="0.25">
      <c r="A73" s="9"/>
      <c r="B73" s="9"/>
      <c r="C73" s="9"/>
      <c r="D73" s="9"/>
      <c r="E73" s="9"/>
      <c r="F73" s="9"/>
      <c r="G73" s="9"/>
      <c r="H73" s="9"/>
      <c r="I73" s="9"/>
      <c r="J73" s="9"/>
      <c r="K73" s="9"/>
      <c r="L73" s="9"/>
      <c r="M73" s="9"/>
      <c r="N73" s="9"/>
    </row>
    <row r="74" spans="1:14" x14ac:dyDescent="0.25">
      <c r="A74" s="9"/>
      <c r="B74" s="9"/>
      <c r="C74" s="9"/>
      <c r="D74" s="9"/>
      <c r="E74" s="9"/>
      <c r="F74" s="9"/>
      <c r="G74" s="9"/>
      <c r="H74" s="9"/>
      <c r="I74" s="9"/>
      <c r="J74" s="9"/>
      <c r="K74" s="9"/>
      <c r="L74" s="9"/>
      <c r="M74" s="9"/>
      <c r="N74" s="9"/>
    </row>
    <row r="75" spans="1:14" x14ac:dyDescent="0.25">
      <c r="A75" s="9"/>
      <c r="B75" s="9"/>
      <c r="C75" s="9"/>
      <c r="D75" s="9"/>
      <c r="E75" s="9"/>
      <c r="F75" s="9"/>
      <c r="G75" s="9"/>
      <c r="H75" s="9"/>
      <c r="I75" s="9"/>
      <c r="J75" s="9"/>
      <c r="K75" s="9"/>
      <c r="L75" s="9"/>
      <c r="M75" s="9"/>
      <c r="N75" s="9"/>
    </row>
    <row r="76" spans="1:14" x14ac:dyDescent="0.25">
      <c r="A76" s="9"/>
      <c r="B76" s="9"/>
      <c r="C76" s="9"/>
      <c r="D76" s="9"/>
      <c r="E76" s="9"/>
      <c r="F76" s="9"/>
      <c r="G76" s="9"/>
      <c r="H76" s="9"/>
      <c r="I76" s="9"/>
      <c r="J76" s="9"/>
      <c r="K76" s="9"/>
      <c r="L76" s="9"/>
      <c r="M76" s="9"/>
      <c r="N76" s="9"/>
    </row>
    <row r="77" spans="1:14" x14ac:dyDescent="0.25">
      <c r="A77" s="9"/>
      <c r="B77" s="9"/>
      <c r="C77" s="9"/>
      <c r="D77" s="9"/>
      <c r="E77" s="9"/>
      <c r="F77" s="9"/>
      <c r="G77" s="9"/>
      <c r="H77" s="9"/>
      <c r="I77" s="9"/>
      <c r="J77" s="9"/>
      <c r="K77" s="9"/>
      <c r="L77" s="9"/>
      <c r="M77" s="9"/>
      <c r="N77" s="9"/>
    </row>
    <row r="78" spans="1:14" x14ac:dyDescent="0.25">
      <c r="A78" s="9"/>
      <c r="B78" s="9"/>
      <c r="C78" s="9"/>
      <c r="D78" s="9"/>
      <c r="E78" s="9"/>
      <c r="F78" s="9"/>
      <c r="G78" s="9"/>
      <c r="H78" s="9"/>
      <c r="I78" s="9"/>
      <c r="J78" s="9"/>
      <c r="K78" s="9"/>
      <c r="L78" s="9"/>
      <c r="M78" s="9"/>
      <c r="N78" s="9"/>
    </row>
    <row r="79" spans="1:14" x14ac:dyDescent="0.25">
      <c r="A79" s="9"/>
      <c r="B79" s="9"/>
      <c r="C79" s="9"/>
      <c r="D79" s="9"/>
      <c r="E79" s="9"/>
      <c r="F79" s="9"/>
      <c r="G79" s="9"/>
      <c r="H79" s="9"/>
      <c r="I79" s="9"/>
      <c r="J79" s="9"/>
      <c r="K79" s="9"/>
      <c r="L79" s="9"/>
      <c r="M79" s="9"/>
      <c r="N79" s="9"/>
    </row>
    <row r="80" spans="1:14" x14ac:dyDescent="0.25">
      <c r="A80" s="9"/>
      <c r="B80" s="9"/>
      <c r="C80" s="9"/>
      <c r="D80" s="9"/>
      <c r="E80" s="9"/>
      <c r="F80" s="9"/>
      <c r="G80" s="9"/>
      <c r="H80" s="9"/>
      <c r="I80" s="9"/>
      <c r="J80" s="9"/>
      <c r="K80" s="9"/>
      <c r="L80" s="9"/>
      <c r="M80" s="9"/>
      <c r="N80" s="9"/>
    </row>
    <row r="81" spans="1:14" x14ac:dyDescent="0.25">
      <c r="A81" s="9"/>
      <c r="B81" s="9"/>
      <c r="C81" s="9"/>
      <c r="D81" s="9"/>
      <c r="E81" s="9"/>
      <c r="F81" s="9"/>
      <c r="G81" s="9"/>
      <c r="H81" s="9"/>
      <c r="I81" s="9"/>
      <c r="J81" s="9"/>
      <c r="K81" s="9"/>
      <c r="L81" s="9"/>
      <c r="M81" s="9"/>
      <c r="N81" s="9"/>
    </row>
    <row r="82" spans="1:14" x14ac:dyDescent="0.25">
      <c r="A82" s="9"/>
      <c r="B82" s="9"/>
      <c r="C82" s="9"/>
      <c r="D82" s="9"/>
      <c r="E82" s="9"/>
      <c r="F82" s="9"/>
      <c r="G82" s="9"/>
      <c r="H82" s="9"/>
      <c r="I82" s="9"/>
      <c r="J82" s="9"/>
      <c r="K82" s="9"/>
      <c r="L82" s="9"/>
      <c r="M82" s="9"/>
      <c r="N82" s="9"/>
    </row>
    <row r="83" spans="1:14" x14ac:dyDescent="0.25">
      <c r="A83" s="9"/>
      <c r="B83" s="9"/>
      <c r="C83" s="9"/>
      <c r="D83" s="9"/>
      <c r="E83" s="9"/>
      <c r="F83" s="9"/>
      <c r="G83" s="9"/>
      <c r="H83" s="9"/>
      <c r="I83" s="9"/>
      <c r="J83" s="9"/>
      <c r="K83" s="9"/>
      <c r="L83" s="9"/>
      <c r="M83" s="9"/>
      <c r="N83" s="9"/>
    </row>
    <row r="84" spans="1:14" x14ac:dyDescent="0.25">
      <c r="A84" s="9"/>
      <c r="B84" s="9"/>
      <c r="C84" s="9"/>
      <c r="D84" s="9"/>
      <c r="E84" s="9"/>
      <c r="F84" s="9"/>
      <c r="G84" s="9"/>
      <c r="H84" s="9"/>
      <c r="I84" s="9"/>
      <c r="J84" s="9"/>
      <c r="K84" s="9"/>
      <c r="L84" s="9"/>
      <c r="M84" s="9"/>
      <c r="N84" s="9"/>
    </row>
    <row r="85" spans="1:14" x14ac:dyDescent="0.25">
      <c r="A85" s="9"/>
      <c r="B85" s="9"/>
      <c r="C85" s="9"/>
      <c r="D85" s="9"/>
      <c r="E85" s="9"/>
      <c r="F85" s="9"/>
      <c r="G85" s="9"/>
      <c r="H85" s="9"/>
      <c r="I85" s="9"/>
      <c r="J85" s="9"/>
      <c r="K85" s="9"/>
      <c r="L85" s="9"/>
      <c r="M85" s="9"/>
      <c r="N85" s="9"/>
    </row>
    <row r="86" spans="1:14" x14ac:dyDescent="0.25">
      <c r="A86" s="9"/>
      <c r="B86" s="9"/>
      <c r="C86" s="9"/>
      <c r="D86" s="9"/>
      <c r="E86" s="9"/>
      <c r="F86" s="9"/>
      <c r="G86" s="9"/>
      <c r="H86" s="9"/>
      <c r="I86" s="9"/>
      <c r="J86" s="9"/>
      <c r="K86" s="9"/>
      <c r="L86" s="9"/>
      <c r="M86" s="9"/>
      <c r="N86" s="9"/>
    </row>
    <row r="87" spans="1:14" x14ac:dyDescent="0.25">
      <c r="A87" s="9"/>
      <c r="B87" s="9"/>
      <c r="C87" s="9"/>
      <c r="D87" s="9"/>
      <c r="E87" s="9"/>
      <c r="F87" s="9"/>
      <c r="G87" s="9"/>
      <c r="H87" s="9"/>
      <c r="I87" s="9"/>
      <c r="J87" s="9"/>
      <c r="K87" s="9"/>
      <c r="L87" s="9"/>
      <c r="M87" s="9"/>
      <c r="N87" s="9"/>
    </row>
    <row r="88" spans="1:14" x14ac:dyDescent="0.25">
      <c r="A88" s="9"/>
      <c r="B88" s="9"/>
      <c r="C88" s="9"/>
      <c r="D88" s="9"/>
      <c r="E88" s="9"/>
      <c r="F88" s="9"/>
      <c r="G88" s="9"/>
      <c r="H88" s="9"/>
      <c r="I88" s="9"/>
      <c r="J88" s="9"/>
      <c r="K88" s="9"/>
      <c r="L88" s="9"/>
      <c r="M88" s="9"/>
      <c r="N88" s="9"/>
    </row>
    <row r="89" spans="1:14" x14ac:dyDescent="0.25">
      <c r="A89" s="9"/>
      <c r="B89" s="9"/>
      <c r="C89" s="9"/>
      <c r="D89" s="9"/>
      <c r="E89" s="9"/>
      <c r="F89" s="9"/>
      <c r="G89" s="9"/>
      <c r="H89" s="9"/>
      <c r="I89" s="9"/>
      <c r="J89" s="9"/>
      <c r="K89" s="9"/>
      <c r="L89" s="9"/>
      <c r="M89" s="9"/>
      <c r="N89" s="9"/>
    </row>
    <row r="90" spans="1:14" x14ac:dyDescent="0.25">
      <c r="A90" s="9"/>
      <c r="B90" s="9"/>
      <c r="C90" s="9"/>
      <c r="D90" s="9"/>
      <c r="E90" s="9"/>
      <c r="F90" s="9"/>
      <c r="G90" s="9"/>
      <c r="H90" s="9"/>
      <c r="I90" s="9"/>
      <c r="J90" s="9"/>
      <c r="K90" s="9"/>
      <c r="L90" s="9"/>
      <c r="M90" s="9"/>
      <c r="N90" s="9"/>
    </row>
    <row r="91" spans="1:14" x14ac:dyDescent="0.25">
      <c r="A91" s="9"/>
      <c r="B91" s="9"/>
      <c r="C91" s="9"/>
      <c r="D91" s="9"/>
      <c r="E91" s="9"/>
      <c r="F91" s="9"/>
      <c r="G91" s="9"/>
      <c r="H91" s="9"/>
      <c r="I91" s="9"/>
      <c r="J91" s="9"/>
      <c r="K91" s="9"/>
      <c r="L91" s="9"/>
      <c r="M91" s="9"/>
      <c r="N91" s="9"/>
    </row>
    <row r="92" spans="1:14" x14ac:dyDescent="0.25">
      <c r="A92" s="9"/>
      <c r="B92" s="9"/>
      <c r="C92" s="9"/>
      <c r="D92" s="9"/>
      <c r="E92" s="9"/>
      <c r="F92" s="9"/>
      <c r="G92" s="9"/>
      <c r="H92" s="9"/>
      <c r="I92" s="9"/>
      <c r="J92" s="9"/>
      <c r="K92" s="9"/>
      <c r="L92" s="9"/>
      <c r="M92" s="9"/>
      <c r="N92" s="9"/>
    </row>
    <row r="93" spans="1:14" x14ac:dyDescent="0.25">
      <c r="A93" s="9"/>
      <c r="B93" s="9"/>
      <c r="C93" s="9"/>
      <c r="D93" s="9"/>
      <c r="E93" s="9"/>
      <c r="F93" s="9"/>
      <c r="G93" s="9"/>
      <c r="H93" s="9"/>
      <c r="I93" s="9"/>
      <c r="J93" s="9"/>
      <c r="K93" s="9"/>
      <c r="L93" s="9"/>
      <c r="M93" s="9"/>
      <c r="N93" s="9"/>
    </row>
    <row r="94" spans="1:14" x14ac:dyDescent="0.25">
      <c r="A94" s="9"/>
      <c r="B94" s="9"/>
      <c r="C94" s="9"/>
      <c r="D94" s="9"/>
      <c r="E94" s="9"/>
      <c r="F94" s="9"/>
      <c r="G94" s="9"/>
      <c r="H94" s="9"/>
      <c r="I94" s="9"/>
      <c r="J94" s="9"/>
      <c r="K94" s="9"/>
      <c r="L94" s="9"/>
      <c r="M94" s="9"/>
      <c r="N94" s="9"/>
    </row>
  </sheetData>
  <mergeCells count="1">
    <mergeCell ref="B1:N1"/>
  </mergeCells>
  <pageMargins left="1" right="1" top="0.75" bottom="0.75" header="0.3" footer="0.3"/>
  <pageSetup scale="63" orientation="portrait" r:id="rId1"/>
  <headerFooter>
    <oddFooter>&amp;LERCOT PUBLIC&amp;C&amp;14&amp;P</oddFooter>
  </headerFooter>
  <rowBreaks count="1" manualBreakCount="1">
    <brk id="70" min="1"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Summary</vt:lpstr>
      <vt:lpstr>Forecasted Capacity</vt:lpstr>
      <vt:lpstr>Base &amp; Moderate Risk Scenarios</vt:lpstr>
      <vt:lpstr>Extreme Risk Scenarios</vt:lpstr>
      <vt:lpstr>SummerCapacities</vt:lpstr>
      <vt:lpstr>Planning Reserve Margin</vt:lpstr>
      <vt:lpstr>Scenario Assumption Details</vt:lpstr>
      <vt:lpstr>Background</vt:lpstr>
      <vt:lpstr>Background!Print_Area</vt:lpstr>
      <vt:lpstr>'Base &amp; Moderate Risk Scenarios'!Print_Area</vt:lpstr>
      <vt:lpstr>'Extreme Risk Scenarios'!Print_Area</vt:lpstr>
      <vt:lpstr>'Forecasted Capacity'!Print_Area</vt:lpstr>
      <vt:lpstr>'Scenario Assumption Details'!Print_Area</vt:lpstr>
      <vt:lpstr>Summary!Print_Area</vt:lpstr>
      <vt:lpstr>SummerCapacities!Print_Titles</vt:lpstr>
    </vt:vector>
  </TitlesOfParts>
  <Company>The Energy Reliability Council of Texas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ERCOT Resource Adequacy Dept.</dc:creator>
  <cp:lastModifiedBy>Nathan Bigbee</cp:lastModifiedBy>
  <cp:lastPrinted>2023-05-05T16:57:13Z</cp:lastPrinted>
  <dcterms:created xsi:type="dcterms:W3CDTF">2011-11-21T18:45:32Z</dcterms:created>
  <dcterms:modified xsi:type="dcterms:W3CDTF">2023-05-05T16:57:59Z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rmation Classification">
    <vt:lpwstr>ERCOT Limited</vt:lpwstr>
  </property>
</Properties>
</file>