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24226"/>
  <mc:AlternateContent xmlns:mc="http://schemas.openxmlformats.org/markup-compatibility/2006">
    <mc:Choice Requires="x15">
      <x15ac:absPath xmlns:x15ac="http://schemas.microsoft.com/office/spreadsheetml/2010/11/ac" url="C:\Users\SanjayHC\Desktop\"/>
    </mc:Choice>
  </mc:AlternateContent>
  <xr:revisionPtr revIDLastSave="0" documentId="13_ncr:1_{58F0E26B-1C51-43D7-B863-290189C6ABF9}" xr6:coauthVersionLast="47" xr6:coauthVersionMax="47" xr10:uidLastSave="{00000000-0000-0000-0000-000000000000}"/>
  <bookViews>
    <workbookView xWindow="-110" yWindow="-110" windowWidth="19420" windowHeight="10300" firstSheet="1" activeTab="12" xr2:uid="{00000000-000D-0000-FFFF-FFFF00000000}"/>
  </bookViews>
  <sheets>
    <sheet name="Instructions" sheetId="1" r:id="rId1"/>
    <sheet name="Questions" sheetId="15" r:id="rId2"/>
    <sheet name="Data" sheetId="16" r:id="rId3"/>
    <sheet name="1" sheetId="5" r:id="rId4"/>
    <sheet name="2" sheetId="4" r:id="rId5"/>
    <sheet name="3" sheetId="11" r:id="rId6"/>
    <sheet name="4" sheetId="8" r:id="rId7"/>
    <sheet name="5" sheetId="2" r:id="rId8"/>
    <sheet name="6" sheetId="9" r:id="rId9"/>
    <sheet name="7" sheetId="10" r:id="rId10"/>
    <sheet name="8" sheetId="13" r:id="rId11"/>
    <sheet name="solution _8" sheetId="17" r:id="rId12"/>
    <sheet name="9" sheetId="14" r:id="rId13"/>
  </sheets>
  <externalReferences>
    <externalReference r:id="rId14"/>
  </externalReferences>
  <definedNames>
    <definedName name="_xlnm._FilterDatabase" localSheetId="7" hidden="1">'5'!$E$18:$I$18</definedName>
    <definedName name="_xlnm._FilterDatabase" localSheetId="2" hidden="1">Data!$A$1:$ALT$106</definedName>
    <definedName name="_xlnm._FilterDatabase">#REF!</definedName>
    <definedName name="DESCRIPTIONS">[1]SET!$B$3:$B$27</definedName>
    <definedName name="NAMES">[1]SET!$D$3:$D$5</definedName>
    <definedName name="result">[1]SET!$K$40</definedName>
  </definedNames>
  <calcPr calcId="191028"/>
  <pivotCaches>
    <pivotCache cacheId="0" r:id="rId15"/>
    <pivotCache cacheId="6"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 i="16" l="1" a="1"/>
  <c r="R13" i="16" s="1"/>
  <c r="R12" i="16" a="1"/>
  <c r="R12" i="16" s="1"/>
  <c r="R11" i="16" a="1"/>
  <c r="R11" i="16" s="1"/>
  <c r="R10" i="16" a="1"/>
  <c r="R10" i="16" s="1"/>
  <c r="R9" i="16" a="1"/>
  <c r="R9" i="16" s="1"/>
  <c r="R21" i="16" a="1"/>
  <c r="R21" i="16" s="1"/>
  <c r="R20" i="16" a="1"/>
  <c r="R20" i="16" s="1"/>
  <c r="R19" i="16" a="1"/>
  <c r="R19" i="16" s="1"/>
  <c r="R18" i="16" a="1"/>
  <c r="R18" i="16" s="1"/>
  <c r="R17" i="16" a="1"/>
  <c r="R17" i="16" s="1"/>
  <c r="D32" i="14" a="1"/>
  <c r="D32" i="14" s="1"/>
  <c r="B32" i="14" a="1"/>
  <c r="B32" i="14"/>
  <c r="A32" i="14"/>
  <c r="A29" i="14" a="1"/>
  <c r="A29" i="14" s="1"/>
  <c r="D29" i="14" a="1"/>
  <c r="D29" i="14" s="1"/>
  <c r="C29" i="14" a="1"/>
  <c r="C29" i="14" s="1"/>
  <c r="B29" i="14" a="1"/>
  <c r="B29" i="14" s="1"/>
  <c r="J3" i="14"/>
  <c r="J4" i="14"/>
  <c r="J5" i="14"/>
  <c r="J6" i="14"/>
  <c r="J7" i="14"/>
  <c r="J8" i="14"/>
  <c r="J9" i="14"/>
  <c r="J10" i="14"/>
  <c r="J11" i="14"/>
  <c r="J12" i="14"/>
  <c r="J13" i="14"/>
  <c r="J14" i="14"/>
  <c r="J15" i="14"/>
  <c r="J16" i="14"/>
  <c r="J17" i="14"/>
  <c r="J18" i="14"/>
  <c r="J19" i="14"/>
  <c r="J20" i="14"/>
  <c r="J21" i="14"/>
  <c r="J22" i="14"/>
  <c r="J23" i="14"/>
  <c r="J24" i="14"/>
  <c r="J25" i="14"/>
  <c r="J26" i="14"/>
  <c r="J2" i="14"/>
  <c r="I3" i="14"/>
  <c r="I4" i="14"/>
  <c r="I5" i="14"/>
  <c r="I6" i="14"/>
  <c r="I7" i="14"/>
  <c r="I8" i="14"/>
  <c r="I9" i="14"/>
  <c r="I10" i="14"/>
  <c r="I11" i="14"/>
  <c r="I12" i="14"/>
  <c r="I13" i="14"/>
  <c r="I14" i="14"/>
  <c r="I15" i="14"/>
  <c r="I16" i="14"/>
  <c r="I17" i="14"/>
  <c r="I18" i="14"/>
  <c r="I19" i="14"/>
  <c r="I20" i="14"/>
  <c r="I21" i="14"/>
  <c r="I22" i="14"/>
  <c r="I23" i="14"/>
  <c r="I24" i="14"/>
  <c r="I25" i="14"/>
  <c r="I26" i="14"/>
  <c r="I2" i="14"/>
  <c r="C27" i="14"/>
  <c r="H3" i="14"/>
  <c r="H4" i="14"/>
  <c r="H5" i="14"/>
  <c r="H6" i="14"/>
  <c r="H7" i="14"/>
  <c r="H8" i="14"/>
  <c r="H9" i="14"/>
  <c r="H10" i="14"/>
  <c r="H11" i="14"/>
  <c r="H12" i="14"/>
  <c r="H13" i="14"/>
  <c r="H14" i="14"/>
  <c r="H15" i="14"/>
  <c r="H16" i="14"/>
  <c r="H17" i="14"/>
  <c r="H18" i="14"/>
  <c r="H19" i="14"/>
  <c r="H20" i="14"/>
  <c r="H21" i="14"/>
  <c r="H22" i="14"/>
  <c r="H23" i="14"/>
  <c r="H24" i="14"/>
  <c r="H25" i="14"/>
  <c r="H26" i="14"/>
  <c r="H2" i="14"/>
  <c r="G3" i="14"/>
  <c r="G4" i="14"/>
  <c r="G5" i="14"/>
  <c r="G6" i="14"/>
  <c r="G7" i="14"/>
  <c r="G8" i="14"/>
  <c r="G9" i="14"/>
  <c r="G10" i="14"/>
  <c r="G11" i="14"/>
  <c r="G12" i="14"/>
  <c r="G13" i="14"/>
  <c r="G14" i="14"/>
  <c r="G15" i="14"/>
  <c r="G16" i="14"/>
  <c r="G17" i="14"/>
  <c r="G18" i="14"/>
  <c r="G19" i="14"/>
  <c r="G20" i="14"/>
  <c r="G21" i="14"/>
  <c r="G22" i="14"/>
  <c r="G23" i="14"/>
  <c r="G24" i="14"/>
  <c r="G25" i="14"/>
  <c r="G26" i="14"/>
  <c r="G2" i="14"/>
  <c r="C32" i="14"/>
  <c r="F16" i="14"/>
  <c r="F17" i="14"/>
  <c r="F18" i="14"/>
  <c r="F19" i="14"/>
  <c r="F20" i="14"/>
  <c r="F21" i="14"/>
  <c r="F22" i="14"/>
  <c r="F23" i="14"/>
  <c r="F24" i="14"/>
  <c r="F25" i="14"/>
  <c r="F26" i="14"/>
  <c r="F3" i="14"/>
  <c r="F4" i="14"/>
  <c r="F5" i="14"/>
  <c r="F6" i="14"/>
  <c r="F7" i="14"/>
  <c r="F8" i="14"/>
  <c r="F9" i="14"/>
  <c r="F10" i="14"/>
  <c r="F11" i="14"/>
  <c r="F12" i="14"/>
  <c r="F13" i="14"/>
  <c r="F14" i="14"/>
  <c r="F15" i="14"/>
  <c r="F2" i="14"/>
  <c r="D4" i="10"/>
  <c r="D5" i="10"/>
  <c r="D6" i="10"/>
  <c r="D7" i="10"/>
  <c r="D8" i="10"/>
  <c r="D9" i="10"/>
  <c r="D10" i="10"/>
  <c r="D11" i="10"/>
  <c r="D12" i="10"/>
  <c r="D13" i="10"/>
  <c r="D3" i="10"/>
  <c r="E17" i="9"/>
  <c r="E18" i="9"/>
  <c r="E19" i="9"/>
  <c r="E20" i="9"/>
  <c r="E21" i="9"/>
  <c r="E22" i="9"/>
  <c r="E23" i="9"/>
  <c r="E16" i="9"/>
  <c r="D17" i="9"/>
  <c r="D18" i="9"/>
  <c r="D19" i="9"/>
  <c r="D20" i="9"/>
  <c r="D21" i="9"/>
  <c r="D22" i="9"/>
  <c r="D23" i="9"/>
  <c r="D16" i="9"/>
  <c r="C16" i="9"/>
  <c r="C17" i="9"/>
  <c r="C18" i="9"/>
  <c r="C19" i="9"/>
  <c r="C20" i="9"/>
  <c r="C21" i="9"/>
  <c r="C22" i="9"/>
  <c r="C23" i="9"/>
  <c r="D10" i="8"/>
  <c r="D11" i="8"/>
  <c r="D12" i="8"/>
  <c r="D13" i="8"/>
  <c r="D14" i="8"/>
  <c r="D15" i="8"/>
  <c r="D16" i="8"/>
  <c r="D9" i="8"/>
  <c r="F10" i="8" a="1"/>
  <c r="F10" i="8" s="1"/>
  <c r="F11" i="8" a="1"/>
  <c r="F11" i="8" s="1"/>
  <c r="F12" i="8" a="1"/>
  <c r="F12" i="8" s="1"/>
  <c r="F13" i="8" a="1"/>
  <c r="F13" i="8" s="1"/>
  <c r="F14" i="8" a="1"/>
  <c r="F14" i="8" s="1"/>
  <c r="F15" i="8" a="1"/>
  <c r="F15" i="8" s="1"/>
  <c r="F16" i="8" a="1"/>
  <c r="F16" i="8" s="1"/>
  <c r="F9" i="8" a="1"/>
  <c r="F9" i="8" s="1"/>
  <c r="F11" i="2"/>
  <c r="E11" i="2"/>
  <c r="D11" i="2"/>
  <c r="C11" i="2"/>
  <c r="D23" i="5"/>
  <c r="E26" i="4"/>
  <c r="E27" i="4"/>
  <c r="E25" i="4"/>
  <c r="D26" i="4"/>
  <c r="D27" i="4"/>
  <c r="D25" i="4"/>
  <c r="C26" i="4"/>
  <c r="C27" i="4"/>
  <c r="C25" i="4"/>
  <c r="E22" i="4"/>
  <c r="E23" i="4"/>
  <c r="E24" i="4"/>
  <c r="E28" i="4"/>
  <c r="E21" i="4"/>
  <c r="D22" i="4"/>
  <c r="D23" i="4"/>
  <c r="D24" i="4"/>
  <c r="D28" i="4"/>
  <c r="D21" i="4"/>
  <c r="C22" i="4"/>
  <c r="C23" i="4"/>
  <c r="C24" i="4"/>
  <c r="C28" i="4"/>
  <c r="C21" i="4"/>
  <c r="D21" i="5"/>
  <c r="D19" i="5"/>
  <c r="H106" i="16" a="1"/>
  <c r="H106" i="16" s="1"/>
  <c r="H105" i="16" a="1"/>
  <c r="H105" i="16" s="1"/>
  <c r="H104" i="16" a="1"/>
  <c r="H104" i="16" s="1"/>
  <c r="H103" i="16" a="1"/>
  <c r="H103" i="16" s="1"/>
  <c r="H102" i="16" a="1"/>
  <c r="H102" i="16" s="1"/>
  <c r="H101" i="16" a="1"/>
  <c r="H101" i="16" s="1"/>
  <c r="H100" i="16" a="1"/>
  <c r="H100" i="16" s="1"/>
  <c r="H99" i="16" a="1"/>
  <c r="H99" i="16" s="1"/>
  <c r="H97" i="16" a="1"/>
  <c r="H97" i="16" s="1"/>
  <c r="H98" i="16" a="1"/>
  <c r="H98" i="16" s="1"/>
  <c r="H96" i="16" a="1"/>
  <c r="H96" i="16" s="1"/>
  <c r="H95" i="16" a="1"/>
  <c r="H95" i="16" s="1"/>
  <c r="H94" i="16" a="1"/>
  <c r="H94" i="16" s="1"/>
  <c r="H93" i="16" a="1"/>
  <c r="H93" i="16" s="1"/>
  <c r="H92" i="16" a="1"/>
  <c r="H92" i="16" s="1"/>
  <c r="H91" i="16" a="1"/>
  <c r="H91" i="16" s="1"/>
  <c r="H90" i="16" a="1"/>
  <c r="H90" i="16" s="1"/>
  <c r="H89" i="16" a="1"/>
  <c r="H89" i="16" s="1"/>
  <c r="H88" i="16" a="1"/>
  <c r="H88" i="16" s="1"/>
  <c r="H87" i="16" a="1"/>
  <c r="H87" i="16" s="1"/>
  <c r="H86" i="16" a="1"/>
  <c r="H86" i="16" s="1"/>
  <c r="H85" i="16" a="1"/>
  <c r="H85" i="16" s="1"/>
  <c r="H84" i="16" a="1"/>
  <c r="H84" i="16" s="1"/>
  <c r="H83" i="16" a="1"/>
  <c r="H83" i="16" s="1"/>
  <c r="H82" i="16" a="1"/>
  <c r="H82" i="16" s="1"/>
  <c r="H81" i="16" a="1"/>
  <c r="H81" i="16" s="1"/>
  <c r="H80" i="16" a="1"/>
  <c r="H80" i="16" s="1"/>
  <c r="H79" i="16" a="1"/>
  <c r="H79" i="16" s="1"/>
  <c r="H78" i="16" a="1"/>
  <c r="H78" i="16" s="1"/>
  <c r="H77" i="16" a="1"/>
  <c r="H77" i="16" s="1"/>
  <c r="H76" i="16" a="1"/>
  <c r="H76" i="16" s="1"/>
  <c r="H75" i="16" a="1"/>
  <c r="H75" i="16" s="1"/>
  <c r="H74" i="16" a="1"/>
  <c r="H74" i="16" s="1"/>
  <c r="H73" i="16" a="1"/>
  <c r="H73" i="16" s="1"/>
  <c r="H72" i="16" a="1"/>
  <c r="H72" i="16" s="1"/>
  <c r="H71" i="16" a="1"/>
  <c r="H71" i="16" s="1"/>
  <c r="H70" i="16" a="1"/>
  <c r="H70" i="16" s="1"/>
  <c r="H69" i="16" a="1"/>
  <c r="H69" i="16" s="1"/>
  <c r="H68" i="16" a="1"/>
  <c r="H68" i="16" s="1"/>
  <c r="H67" i="16" a="1"/>
  <c r="H67" i="16" s="1"/>
  <c r="H66" i="16" a="1"/>
  <c r="H66" i="16" s="1"/>
  <c r="H65" i="16" a="1"/>
  <c r="H65" i="16" s="1"/>
  <c r="H64" i="16" a="1"/>
  <c r="H64" i="16" s="1"/>
  <c r="H62" i="16" a="1"/>
  <c r="H62" i="16" s="1"/>
  <c r="H63" i="16" a="1"/>
  <c r="H63" i="16" s="1"/>
  <c r="H61" i="16" a="1"/>
  <c r="H61" i="16" s="1"/>
  <c r="H60" i="16" a="1"/>
  <c r="H60" i="16" s="1"/>
  <c r="H59" i="16" a="1"/>
  <c r="H59" i="16" s="1"/>
  <c r="H58" i="16" a="1"/>
  <c r="H58" i="16" s="1"/>
  <c r="H57" i="16" a="1"/>
  <c r="H57" i="16" s="1"/>
  <c r="H56" i="16" a="1"/>
  <c r="H56" i="16" s="1"/>
  <c r="H55" i="16" a="1"/>
  <c r="H55" i="16" s="1"/>
  <c r="H54" i="16" a="1"/>
  <c r="H54" i="16" s="1"/>
  <c r="H53" i="16" a="1"/>
  <c r="H53" i="16" s="1"/>
  <c r="H52" i="16" a="1"/>
  <c r="H52" i="16" s="1"/>
  <c r="H51" i="16" a="1"/>
  <c r="H51" i="16" s="1"/>
  <c r="H50" i="16" a="1"/>
  <c r="H50" i="16" s="1"/>
  <c r="H49" i="16" a="1"/>
  <c r="H49" i="16" s="1"/>
  <c r="H48" i="16" a="1"/>
  <c r="H48" i="16" s="1"/>
  <c r="H47" i="16" a="1"/>
  <c r="H47" i="16" s="1"/>
  <c r="H46" i="16" a="1"/>
  <c r="H46" i="16" s="1"/>
  <c r="H45" i="16" a="1"/>
  <c r="H45" i="16" s="1"/>
  <c r="H44" i="16" a="1"/>
  <c r="H44" i="16" s="1"/>
  <c r="H43" i="16" a="1"/>
  <c r="H43" i="16" s="1"/>
  <c r="H42" i="16" a="1"/>
  <c r="H42" i="16" s="1"/>
  <c r="H41" i="16" a="1"/>
  <c r="H41" i="16" s="1"/>
  <c r="H40" i="16" a="1"/>
  <c r="H40" i="16" s="1"/>
  <c r="H39" i="16" a="1"/>
  <c r="H39" i="16" s="1"/>
  <c r="H38" i="16" a="1"/>
  <c r="H38" i="16" s="1"/>
  <c r="H37" i="16" a="1"/>
  <c r="H37" i="16" s="1"/>
  <c r="H36" i="16" a="1"/>
  <c r="H36" i="16" s="1"/>
  <c r="H35" i="16" a="1"/>
  <c r="H35" i="16" s="1"/>
  <c r="H34" i="16" a="1"/>
  <c r="H34" i="16" s="1"/>
  <c r="H33" i="16" a="1"/>
  <c r="H33" i="16" s="1"/>
  <c r="H32" i="16" a="1"/>
  <c r="H32" i="16" s="1"/>
  <c r="H31" i="16" a="1"/>
  <c r="H31" i="16" s="1"/>
  <c r="H30" i="16" a="1"/>
  <c r="H30" i="16" s="1"/>
  <c r="H29" i="16" a="1"/>
  <c r="H29" i="16" s="1"/>
  <c r="H28" i="16" a="1"/>
  <c r="H28" i="16" s="1"/>
  <c r="H27" i="16" a="1"/>
  <c r="H27" i="16" s="1"/>
  <c r="H26" i="16" a="1"/>
  <c r="H26" i="16" s="1"/>
  <c r="H25" i="16" a="1"/>
  <c r="H25" i="16" s="1"/>
  <c r="H24" i="16" a="1"/>
  <c r="H24" i="16" s="1"/>
  <c r="H23" i="16" a="1"/>
  <c r="H23" i="16" s="1"/>
  <c r="H22" i="16" a="1"/>
  <c r="H22" i="16" s="1"/>
  <c r="H21" i="16" a="1"/>
  <c r="H21" i="16" s="1"/>
  <c r="H20" i="16" a="1"/>
  <c r="H20" i="16" s="1"/>
  <c r="H19" i="16" a="1"/>
  <c r="H19" i="16" s="1"/>
  <c r="H18" i="16" a="1"/>
  <c r="H18" i="16" s="1"/>
  <c r="H17" i="16" a="1"/>
  <c r="H17" i="16" s="1"/>
  <c r="H16" i="16" a="1"/>
  <c r="H16" i="16" s="1"/>
  <c r="H15" i="16" a="1"/>
  <c r="H15" i="16" s="1"/>
  <c r="H14" i="16" a="1"/>
  <c r="H14" i="16" s="1"/>
  <c r="H13" i="16" a="1"/>
  <c r="H13" i="16" s="1"/>
  <c r="H12" i="16" a="1"/>
  <c r="H12" i="16" s="1"/>
  <c r="H11" i="16" a="1"/>
  <c r="H11" i="16" s="1"/>
  <c r="H10" i="16" a="1"/>
  <c r="H10" i="16" s="1"/>
  <c r="H9" i="16" a="1"/>
  <c r="H9" i="16" s="1"/>
  <c r="H8" i="16" a="1"/>
  <c r="H8" i="16" s="1"/>
  <c r="H7" i="16" a="1"/>
  <c r="H7" i="16" s="1"/>
  <c r="H6" i="16" a="1"/>
  <c r="H6" i="16" s="1"/>
  <c r="H5" i="16" a="1"/>
  <c r="H5" i="16" s="1"/>
  <c r="H4" i="16" a="1"/>
  <c r="H4" i="16" s="1"/>
  <c r="H3" i="16" a="1"/>
  <c r="H3" i="16" s="1"/>
  <c r="H2" i="16" a="1"/>
  <c r="H2" i="16" s="1"/>
  <c r="D39" i="14"/>
  <c r="C39" i="14"/>
  <c r="B39" i="14"/>
  <c r="D41" i="14"/>
  <c r="C41" i="14"/>
  <c r="B41" i="1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<sst xmlns="http://schemas.openxmlformats.org/spreadsheetml/2006/main" count="481" uniqueCount="147">
  <si>
    <t>1. The test is for 45 Mins</t>
  </si>
  <si>
    <t>2. The questionnaire is from basic to complex excel functions</t>
  </si>
  <si>
    <t>3. Answer only in the colored cells</t>
  </si>
  <si>
    <t>4. Leave the formula that you have used to arrive at the answer as it is. DO NOT DELETE YOUR FORMULA</t>
  </si>
  <si>
    <t>5. If you are using some formula's outside the colored cells to arrive at the desired output, leave that formula as it is</t>
  </si>
  <si>
    <t>6. During the course of this test, you are not allowed to use the excel help function of browse for the answers</t>
  </si>
  <si>
    <r>
      <t xml:space="preserve"> Q1. </t>
    </r>
    <r>
      <rPr>
        <b/>
        <sz val="11"/>
        <color rgb="FF000000"/>
        <rFont val="Calibri"/>
        <family val="2"/>
      </rPr>
      <t>Given is the data of students’ (Data sheet) response on various questions attempted in an EdTech product along with the correct answer and their difficulty levels. Use the given data to answer the following.</t>
    </r>
  </si>
  <si>
    <r>
      <t>a.</t>
    </r>
    <r>
      <rPr>
        <sz val="7"/>
        <color rgb="FF000000"/>
        <rFont val="Times New Roman"/>
        <family val="1"/>
      </rPr>
      <t>      </t>
    </r>
    <r>
      <rPr>
        <sz val="11"/>
        <color rgb="FF000000"/>
        <rFont val="Calibri"/>
        <family val="2"/>
      </rPr>
      <t>Find five question IDs with highest and lowest accuracy from the given data</t>
    </r>
  </si>
  <si>
    <r>
      <t>b.</t>
    </r>
    <r>
      <rPr>
        <sz val="7"/>
        <color rgb="FF000000"/>
        <rFont val="Times New Roman"/>
        <family val="1"/>
      </rPr>
      <t>     </t>
    </r>
    <r>
      <rPr>
        <sz val="11"/>
        <color rgb="FF000000"/>
        <rFont val="Calibri"/>
        <family val="2"/>
      </rPr>
      <t>Represent the same </t>
    </r>
    <r>
      <rPr>
        <sz val="12"/>
        <color rgb="FF000000"/>
        <rFont val="Times New Roman"/>
        <family val="1"/>
      </rPr>
      <t>finding </t>
    </r>
    <r>
      <rPr>
        <sz val="11"/>
        <color rgb="FF000000"/>
        <rFont val="Calibri"/>
        <family val="2"/>
      </rPr>
      <t>through a chart or a graph in the same sheet</t>
    </r>
  </si>
  <si>
    <r>
      <t>c.</t>
    </r>
    <r>
      <rPr>
        <sz val="7"/>
        <color rgb="FF000000"/>
        <rFont val="Times New Roman"/>
        <family val="1"/>
      </rPr>
      <t>      </t>
    </r>
    <r>
      <rPr>
        <sz val="11"/>
        <color rgb="FF000000"/>
        <rFont val="Calibri"/>
        <family val="2"/>
      </rPr>
      <t>What does this data tell you about students’ learning</t>
    </r>
  </si>
  <si>
    <r>
      <t>d.</t>
    </r>
    <r>
      <rPr>
        <sz val="7"/>
        <color rgb="FF000000"/>
        <rFont val="Times New Roman"/>
        <family val="1"/>
      </rPr>
      <t>      </t>
    </r>
    <r>
      <rPr>
        <sz val="11"/>
        <color rgb="FF000000"/>
        <rFont val="Calibri"/>
        <family val="2"/>
      </rPr>
      <t>Find out five questions with highest selection of option other than the correct answer. Example, instead of A (correct answer), major percentage of children have selected option B or C (not correct answer but selected by most students for that question) </t>
    </r>
  </si>
  <si>
    <t>Question ID</t>
  </si>
  <si>
    <t>Students</t>
  </si>
  <si>
    <t>A</t>
  </si>
  <si>
    <t>B</t>
  </si>
  <si>
    <t>C</t>
  </si>
  <si>
    <t>Correct_answer</t>
  </si>
  <si>
    <t>Sub difficulty level</t>
  </si>
  <si>
    <t>Accuracy</t>
  </si>
  <si>
    <t>Team Leader</t>
  </si>
  <si>
    <t>Agent ID</t>
  </si>
  <si>
    <t>Sales</t>
  </si>
  <si>
    <t>Kumar G</t>
  </si>
  <si>
    <t>AbhinandanDhar</t>
  </si>
  <si>
    <t>Mohan V</t>
  </si>
  <si>
    <t>BenjaminRajesh</t>
  </si>
  <si>
    <t>Blesson James Charles</t>
  </si>
  <si>
    <t>HumeraBanu S</t>
  </si>
  <si>
    <t>NavajyotiDehingia</t>
  </si>
  <si>
    <t>PrajeenPaul</t>
  </si>
  <si>
    <t>SandeepL</t>
  </si>
  <si>
    <t>Shashikanth R</t>
  </si>
  <si>
    <t>Shruthi M</t>
  </si>
  <si>
    <t>Stanley N</t>
  </si>
  <si>
    <t>Vijayapriya Selvam P</t>
  </si>
  <si>
    <t>Overall</t>
  </si>
  <si>
    <t>Total</t>
  </si>
  <si>
    <t>1. From the above table find out the</t>
  </si>
  <si>
    <t>a. Number of agents under Kumar G</t>
  </si>
  <si>
    <t>a. Number of agents under Mohan V</t>
  </si>
  <si>
    <t>b. Number of agents with more than 5 sales</t>
  </si>
  <si>
    <t>Login Time Hr</t>
  </si>
  <si>
    <t>Talk Time Hr</t>
  </si>
  <si>
    <t>WrapTime</t>
  </si>
  <si>
    <t>IdleTime</t>
  </si>
  <si>
    <t>CallsTaken</t>
  </si>
  <si>
    <t>2. From the above Table, use VLOOKUP to pull up data for the below mentioned employees</t>
  </si>
  <si>
    <t>3. From the above Table, create a pivot table to show agent wise Login Hours, Talk Time, Wrap Time and calls taken</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</si>
  <si>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</si>
  <si>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</si>
  <si>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</si>
  <si>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Name</t>
  </si>
  <si>
    <t>Badge#</t>
  </si>
  <si>
    <t>email ID</t>
  </si>
  <si>
    <t>Prashanth, Gopi</t>
  </si>
  <si>
    <t>Tank, Ashwini</t>
  </si>
  <si>
    <t>Suri, Aviral</t>
  </si>
  <si>
    <t>Kumar, Ram</t>
  </si>
  <si>
    <t>Tendulkar, Sachin</t>
  </si>
  <si>
    <t>Maradonna, Diego</t>
  </si>
  <si>
    <t>Singh, Robin</t>
  </si>
  <si>
    <t>Kumar, Deepak</t>
  </si>
  <si>
    <t>5.a. Plot a 2 Axes Graph from the below data as shown in the sample (Only AHT and Quality).</t>
  </si>
  <si>
    <t>Name the chart as "Actual"</t>
  </si>
  <si>
    <t>Calls Taken</t>
  </si>
  <si>
    <t>AHT</t>
  </si>
  <si>
    <t>No of Monitoring</t>
  </si>
  <si>
    <t>Quality</t>
  </si>
  <si>
    <t>ABCD</t>
  </si>
  <si>
    <t>EFGH</t>
  </si>
  <si>
    <t>IJKL</t>
  </si>
  <si>
    <t>MNOP</t>
  </si>
  <si>
    <t>5.b. Calculate the total from the data above in the colored cells</t>
  </si>
  <si>
    <t>Date of Joining</t>
  </si>
  <si>
    <t>ABC</t>
  </si>
  <si>
    <t>DEF</t>
  </si>
  <si>
    <t>JHK</t>
  </si>
  <si>
    <t>LMN</t>
  </si>
  <si>
    <t>OPQ</t>
  </si>
  <si>
    <t>RST</t>
  </si>
  <si>
    <t>UVW</t>
  </si>
  <si>
    <t>XYZ</t>
  </si>
  <si>
    <t>6. From the above table calculate the number of years, month and days as of today using formula</t>
  </si>
  <si>
    <t>Year</t>
  </si>
  <si>
    <t>Month</t>
  </si>
  <si>
    <t>Days</t>
  </si>
  <si>
    <t>Result</t>
  </si>
  <si>
    <t>7.a In the above table using "if" formula under column D, display whether the agent is "Qualified" or "Not Qualified" based on the parameters, Qualified if the login time is greater than equal to (&gt;=)50 else not qualified</t>
  </si>
  <si>
    <t>7.b Using conditional formatting, format "Qualified" with Green color and "Not Qualified" with Red</t>
  </si>
  <si>
    <t>9. Copy the below data in new sheet and arrange in asscending order by agent ID through vba.</t>
  </si>
  <si>
    <t>DATE</t>
  </si>
  <si>
    <t>NAME</t>
  </si>
  <si>
    <t>SALE</t>
  </si>
  <si>
    <t>DESCRIPTION</t>
  </si>
  <si>
    <t>1. Which quarter does this transaction belong to (Q1, Q2, Q3 or Q4)?</t>
  </si>
  <si>
    <t>2. What text is contained between [ ]</t>
  </si>
  <si>
    <t>3. What is the last word in the DESCRIPTION field?</t>
  </si>
  <si>
    <t>4. What percentage is this sale for all those made in the same year?</t>
  </si>
  <si>
    <t>5. Where does this transaction rank for this trader's SALES (1 = highest)?</t>
  </si>
  <si>
    <t>JAMES</t>
  </si>
  <si>
    <t>f fwlk fw[ke];'f</t>
  </si>
  <si>
    <t>SARAH</t>
  </si>
  <si>
    <t>sd [ksdlf ]wlef</t>
  </si>
  <si>
    <t>DAVID</t>
  </si>
  <si>
    <t>awefrwef [wq;le] wl;ef</t>
  </si>
  <si>
    <t>eje[w ewrjfke kwjreff sd]ns</t>
  </si>
  <si>
    <t>wekfw ef[kl]wskdf wef</t>
  </si>
  <si>
    <t>cwf[e;mf wflef];wl</t>
  </si>
  <si>
    <t>bwdes[d w]efj</t>
  </si>
  <si>
    <t>ws[ md,m] wof</t>
  </si>
  <si>
    <t>WSDEV[_ ]ASSJD</t>
  </si>
  <si>
    <t>wefklef;[w w]fe#'#</t>
  </si>
  <si>
    <t>wef;[k] efwlk;k</t>
  </si>
  <si>
    <t>wffe wfekl;f w[l l]wekf;w</t>
  </si>
  <si>
    <t>we[few]fwes</t>
  </si>
  <si>
    <t>6. Create a formula for counting the number of unique items for each column.</t>
  </si>
  <si>
    <t>7. What is the most frequently repeated value in the column?</t>
  </si>
  <si>
    <t>8. Amount sold by trader for each year.</t>
  </si>
  <si>
    <t>9. Percentage of quarter's sales made by each trader.</t>
  </si>
  <si>
    <t>Q1</t>
  </si>
  <si>
    <t>Q2</t>
  </si>
  <si>
    <t>Q3</t>
  </si>
  <si>
    <t>Q4</t>
  </si>
  <si>
    <t>10. Who had the first, second and third highest sales?</t>
  </si>
  <si>
    <t>RANK</t>
  </si>
  <si>
    <t>Row Labels</t>
  </si>
  <si>
    <t>Sum of Login Time Hr</t>
  </si>
  <si>
    <t>Sum of WrapTime</t>
  </si>
  <si>
    <t>Sum of CallsTaken</t>
  </si>
  <si>
    <t>Sum of Talk Time Hr</t>
  </si>
  <si>
    <t>First_Name</t>
  </si>
  <si>
    <t>Last_Name</t>
  </si>
  <si>
    <t>Sum of SALE</t>
  </si>
  <si>
    <t>Column Labels</t>
  </si>
  <si>
    <t>2012</t>
  </si>
  <si>
    <t>2013</t>
  </si>
  <si>
    <t>2014</t>
  </si>
  <si>
    <t>Q1 A</t>
  </si>
  <si>
    <t>Q1 B</t>
  </si>
  <si>
    <t>10 solution.  by creating pivot table we can see the top salers</t>
  </si>
  <si>
    <t>8 solution. for sales done in each year by traders</t>
  </si>
  <si>
    <t>9 Solution. Here I built a pivot table , in filter option we can see the quarters sales made by each trader year wise and formating to percentage</t>
  </si>
  <si>
    <t>SOLUTIONS</t>
  </si>
  <si>
    <t>Top 5 Accuracy ID's</t>
  </si>
  <si>
    <t>Bottom 5 Accuracy ID's</t>
  </si>
  <si>
    <t>Q1 C</t>
  </si>
  <si>
    <t>By seeing the accuracy of student we can say that top accuracy is 59.55%, and lowest accuracy is 17.96%, and most of the student lies between 50-60%. And the student accuracy is below 40 need work hard to increase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</si>
</sst>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409]d\-mmm\-yy;@"/>
    <numFmt numFmtId="166" formatCode="d/m/yyyy"/>
    <numFmt numFmtId="167" formatCode="_-&quot;£&quot;* #,##0.00_-;\-&quot;£&quot;* #,##0.00_-;_-&quot;£&quot;* &quot;-&quot;??_-;_-@_-"/>
    <numFmt numFmtId="168" formatCode="d/m/yy;@"/>
    <numFmt numFmtId="169" formatCode="#0.00%"/>
    <numFmt numFmtId="170" formatCode="yyyy/mm/dd;@"/>
    <numFmt numFmtId="174" formatCode="_ * #,##0_ ;_ * \-#,##0_ ;_ * &quot;-&quot;??_ ;_ @_ "/>
  </numFmts>
  <fonts count="21" x14ac:knownFonts="1">
    <font>
      <sz val="11"/>
      <color theme="1"/>
      <name val="Calibri"/>
      <family val="2"/>
      <scheme val="minor"/>
    </font>
    <font>
      <b/>
      <sz val="8"/>
      <name val="Verdana"/>
      <family val="2"/>
    </font>
    <font>
      <b/>
      <sz val="10"/>
      <name val="Verdana"/>
      <family val="2"/>
    </font>
    <font>
      <sz val="10"/>
      <color theme="1"/>
      <name val="Calibri"/>
      <family val="2"/>
      <scheme val="minor"/>
    </font>
    <font>
      <b/>
      <sz val="26"/>
      <color theme="1"/>
      <name val="Calibri"/>
      <family val="2"/>
      <scheme val="minor"/>
    </font>
    <font>
      <sz val="11"/>
      <color rgb="FFFF0000"/>
      <name val="Calibri"/>
      <family val="2"/>
      <scheme val="minor"/>
    </font>
    <font>
      <b/>
      <sz val="10"/>
      <color indexed="9"/>
      <name val="Arial"/>
      <family val="2"/>
    </font>
    <font>
      <sz val="10"/>
      <name val="Arial"/>
      <family val="2"/>
    </font>
    <font>
      <sz val="10"/>
      <color theme="1"/>
      <name val="Arial"/>
      <family val="2"/>
    </font>
    <font>
      <sz val="11"/>
      <color theme="1"/>
      <name val="Calibri"/>
      <family val="2"/>
      <scheme val="minor"/>
    </font>
    <font>
      <b/>
      <sz val="11"/>
      <name val="Arial"/>
      <family val="2"/>
    </font>
    <font>
      <sz val="11"/>
      <name val="Arial"/>
      <family val="2"/>
    </font>
    <font>
      <sz val="11"/>
      <color theme="1"/>
      <name val="Arial"/>
      <family val="2"/>
    </font>
    <font>
      <b/>
      <sz val="11"/>
      <color theme="1"/>
      <name val="Arial"/>
      <family val="2"/>
    </font>
    <font>
      <sz val="11"/>
      <color theme="0"/>
      <name val="Arial"/>
      <family val="2"/>
    </font>
    <font>
      <sz val="7"/>
      <color rgb="FF000000"/>
      <name val="Times New Roman"/>
      <family val="1"/>
    </font>
    <font>
      <b/>
      <sz val="11"/>
      <color rgb="FF000000"/>
      <name val="Calibri"/>
      <family val="2"/>
    </font>
    <font>
      <sz val="11"/>
      <color rgb="FF000000"/>
      <name val="Calibri"/>
      <family val="2"/>
    </font>
    <font>
      <sz val="12"/>
      <color rgb="FF000000"/>
      <name val="Times New Roman"/>
      <family val="1"/>
    </font>
    <font>
      <b/>
      <sz val="10"/>
      <name val="Tahoma"/>
      <family val="2"/>
    </font>
    <font>
      <b/>
      <sz val="11"/>
      <color theme="1"/>
      <name val="Calibri"/>
      <family val="2"/>
      <scheme val="minor"/>
    </font>
  </fonts>
  <fills count="11">
    <fill>
      <patternFill patternType="none"/>
    </fill>
    <fill>
      <patternFill patternType="gray125"/>
    </fill>
    <fill>
      <patternFill patternType="solid">
        <fgColor theme="3" tint="0.39997558519241921"/>
        <bgColor indexed="64"/>
      </patternFill>
    </fill>
    <fill>
      <patternFill patternType="solid">
        <fgColor indexed="18"/>
        <bgColor indexed="64"/>
      </patternFill>
    </fill>
    <fill>
      <patternFill patternType="solid">
        <fgColor indexed="43"/>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CE6A4"/>
      </patternFill>
    </fill>
    <fill>
      <patternFill patternType="solid">
        <fgColor theme="9" tint="0.79998168889431442"/>
        <bgColor theme="9" tint="0.79998168889431442"/>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theme="9" tint="0.39997558519241921"/>
      </top>
      <bottom style="thin">
        <color theme="9" tint="0.39997558519241921"/>
      </bottom>
      <diagonal/>
    </border>
  </borders>
  <cellStyleXfs count="4">
    <xf numFmtId="0" fontId="0" fillId="0" borderId="0"/>
    <xf numFmtId="164" fontId="9" fillId="0" borderId="0" applyFont="0" applyFill="0" applyBorder="0" applyAlignment="0" applyProtection="0"/>
    <xf numFmtId="9" fontId="9" fillId="0" borderId="0" applyFont="0" applyFill="0" applyBorder="0" applyAlignment="0" applyProtection="0"/>
    <xf numFmtId="0" fontId="7" fillId="0" borderId="0"/>
  </cellStyleXfs>
  <cellXfs count="123">
    <xf numFmtId="0" fontId="0" fillId="0" borderId="0" xfId="0"/>
    <xf numFmtId="0" fontId="1" fillId="0" borderId="1" xfId="0" applyFont="1" applyBorder="1" applyAlignment="1">
      <alignment horizontal="center"/>
    </xf>
    <xf numFmtId="0" fontId="0" fillId="0" borderId="1" xfId="0" applyBorder="1" applyAlignment="1">
      <alignment horizontal="center"/>
    </xf>
    <xf numFmtId="10" fontId="0" fillId="0" borderId="1" xfId="0" applyNumberFormat="1" applyBorder="1" applyAlignment="1">
      <alignment horizontal="center"/>
    </xf>
    <xf numFmtId="0" fontId="0" fillId="2" borderId="1" xfId="0" applyFill="1" applyBorder="1" applyAlignment="1">
      <alignment horizontal="center"/>
    </xf>
    <xf numFmtId="1" fontId="0" fillId="0" borderId="1" xfId="0" applyNumberFormat="1" applyBorder="1" applyAlignment="1">
      <alignment horizontal="center"/>
    </xf>
    <xf numFmtId="1" fontId="0" fillId="2" borderId="1" xfId="0" applyNumberFormat="1" applyFill="1" applyBorder="1" applyAlignment="1">
      <alignment horizontal="center"/>
    </xf>
    <xf numFmtId="0" fontId="0" fillId="0" borderId="0" xfId="0" applyAlignment="1">
      <alignment horizontal="left"/>
    </xf>
    <xf numFmtId="0" fontId="0" fillId="0" borderId="0" xfId="0"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0" fillId="0" borderId="0" xfId="0" applyAlignment="1">
      <alignment horizontal="left" vertical="center"/>
    </xf>
    <xf numFmtId="0" fontId="0" fillId="2" borderId="0" xfId="0" applyFill="1"/>
    <xf numFmtId="0" fontId="0" fillId="0" borderId="1" xfId="0" applyBorder="1" applyAlignment="1">
      <alignment horizontal="center" vertical="center"/>
    </xf>
    <xf numFmtId="0" fontId="0" fillId="2" borderId="1" xfId="0" applyFill="1" applyBorder="1" applyAlignment="1">
      <alignment horizontal="center" vertical="center"/>
    </xf>
    <xf numFmtId="165" fontId="0" fillId="0" borderId="1" xfId="0" applyNumberFormat="1" applyBorder="1" applyAlignment="1">
      <alignment horizontal="center" vertical="center"/>
    </xf>
    <xf numFmtId="0" fontId="5" fillId="0" borderId="0" xfId="0" applyFont="1"/>
    <xf numFmtId="10" fontId="0" fillId="2" borderId="1" xfId="0" applyNumberFormat="1" applyFill="1" applyBorder="1" applyAlignment="1">
      <alignment horizontal="center"/>
    </xf>
    <xf numFmtId="0" fontId="6" fillId="3" borderId="2" xfId="0" applyFont="1" applyFill="1" applyBorder="1" applyAlignment="1">
      <alignment horizontal="center"/>
    </xf>
    <xf numFmtId="0" fontId="6" fillId="3" borderId="0" xfId="0" applyFont="1" applyFill="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0" xfId="0" applyFill="1" applyAlignment="1">
      <alignment horizontal="center"/>
    </xf>
    <xf numFmtId="0" fontId="7"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8" fillId="0" borderId="0" xfId="0" applyFont="1"/>
    <xf numFmtId="0" fontId="0" fillId="5" borderId="3" xfId="0" applyFill="1" applyBorder="1" applyAlignment="1">
      <alignment horizontal="center"/>
    </xf>
    <xf numFmtId="0" fontId="0" fillId="0" borderId="0" xfId="0" applyAlignment="1">
      <alignment horizontal="center"/>
    </xf>
    <xf numFmtId="0" fontId="0" fillId="6" borderId="0" xfId="0" applyFill="1"/>
    <xf numFmtId="0" fontId="8" fillId="7" borderId="1" xfId="0" applyFont="1" applyFill="1" applyBorder="1" applyAlignment="1">
      <alignment horizontal="left" vertical="top" wrapText="1" indent="1"/>
    </xf>
    <xf numFmtId="164" fontId="11" fillId="6" borderId="1" xfId="1" applyFont="1" applyFill="1" applyBorder="1" applyAlignment="1">
      <alignment horizontal="center" vertical="center"/>
    </xf>
    <xf numFmtId="0" fontId="12" fillId="8" borderId="1" xfId="0" applyFont="1" applyFill="1" applyBorder="1" applyAlignment="1" applyProtection="1">
      <alignment horizontal="center" vertical="center"/>
      <protection locked="0"/>
    </xf>
    <xf numFmtId="0" fontId="12" fillId="8" borderId="1" xfId="0" quotePrefix="1" applyFont="1" applyFill="1" applyBorder="1" applyAlignment="1" applyProtection="1">
      <alignment horizontal="center" vertical="center" wrapText="1"/>
      <protection locked="0"/>
    </xf>
    <xf numFmtId="168" fontId="12" fillId="8" borderId="1" xfId="0" applyNumberFormat="1" applyFont="1" applyFill="1" applyBorder="1" applyAlignment="1" applyProtection="1">
      <alignment horizontal="center" vertical="center"/>
      <protection locked="0"/>
    </xf>
    <xf numFmtId="164" fontId="12" fillId="8" borderId="1" xfId="1" applyFont="1" applyFill="1" applyBorder="1" applyAlignment="1" applyProtection="1">
      <alignment horizontal="center" vertical="center"/>
      <protection locked="0"/>
    </xf>
    <xf numFmtId="0" fontId="13" fillId="6" borderId="1" xfId="0" applyFont="1" applyFill="1" applyBorder="1" applyAlignment="1">
      <alignment horizontal="center" vertical="center" wrapText="1"/>
    </xf>
    <xf numFmtId="164" fontId="12" fillId="8" borderId="1" xfId="1" quotePrefix="1" applyFont="1" applyFill="1" applyBorder="1" applyAlignment="1" applyProtection="1">
      <alignment horizontal="center" vertical="center"/>
      <protection locked="0"/>
    </xf>
    <xf numFmtId="9" fontId="12" fillId="8" borderId="1" xfId="2" quotePrefix="1" applyFont="1" applyFill="1" applyBorder="1" applyAlignment="1" applyProtection="1">
      <alignment horizontal="center" vertical="center"/>
      <protection locked="0"/>
    </xf>
    <xf numFmtId="0" fontId="12" fillId="6" borderId="0" xfId="0" applyFont="1" applyFill="1"/>
    <xf numFmtId="0" fontId="14" fillId="6" borderId="0" xfId="0" applyFont="1" applyFill="1"/>
    <xf numFmtId="9" fontId="12" fillId="6" borderId="0" xfId="0" applyNumberFormat="1" applyFont="1" applyFill="1"/>
    <xf numFmtId="0" fontId="0" fillId="6" borderId="2" xfId="0" applyFill="1" applyBorder="1"/>
    <xf numFmtId="0" fontId="14" fillId="0" borderId="0" xfId="0" applyFont="1"/>
    <xf numFmtId="167" fontId="14" fillId="0" borderId="0" xfId="0" applyNumberFormat="1" applyFont="1"/>
    <xf numFmtId="167" fontId="14" fillId="0" borderId="2" xfId="0" applyNumberFormat="1" applyFont="1" applyBorder="1"/>
    <xf numFmtId="0" fontId="0" fillId="0" borderId="2" xfId="0" applyBorder="1"/>
    <xf numFmtId="0" fontId="12" fillId="6" borderId="0" xfId="0" applyFont="1" applyFill="1" applyAlignment="1">
      <alignment horizontal="left" vertical="center"/>
    </xf>
    <xf numFmtId="9" fontId="0" fillId="0" borderId="0" xfId="0" applyNumberFormat="1"/>
    <xf numFmtId="0" fontId="15" fillId="0" borderId="0" xfId="3" applyFont="1" applyAlignment="1">
      <alignment horizontal="left" vertical="center" wrapText="1"/>
    </xf>
    <xf numFmtId="0" fontId="7" fillId="0" borderId="0" xfId="3"/>
    <xf numFmtId="0" fontId="17" fillId="0" borderId="0" xfId="3" applyFont="1" applyAlignment="1">
      <alignment horizontal="left" vertical="center" wrapText="1" indent="2"/>
    </xf>
    <xf numFmtId="0" fontId="18" fillId="0" borderId="0" xfId="3" applyFont="1" applyAlignment="1">
      <alignment horizontal="left" vertical="center" wrapText="1" indent="2"/>
    </xf>
    <xf numFmtId="0" fontId="19" fillId="9" borderId="11" xfId="3" applyFont="1" applyFill="1" applyBorder="1" applyAlignment="1">
      <alignment horizontal="center" vertical="center" wrapText="1"/>
    </xf>
    <xf numFmtId="169" fontId="19" fillId="9" borderId="11" xfId="3" applyNumberFormat="1" applyFont="1" applyFill="1" applyBorder="1" applyAlignment="1">
      <alignment horizontal="center" vertical="center" wrapText="1"/>
    </xf>
    <xf numFmtId="169" fontId="19" fillId="9" borderId="12" xfId="3" applyNumberFormat="1" applyFont="1" applyFill="1" applyBorder="1" applyAlignment="1">
      <alignment horizontal="center" vertical="center" wrapText="1"/>
    </xf>
    <xf numFmtId="0" fontId="7" fillId="0" borderId="11" xfId="3" applyBorder="1" applyAlignment="1">
      <alignment horizontal="center"/>
    </xf>
    <xf numFmtId="169" fontId="7" fillId="0" borderId="11" xfId="3" applyNumberFormat="1" applyBorder="1" applyAlignment="1">
      <alignment horizontal="center"/>
    </xf>
    <xf numFmtId="169" fontId="7" fillId="0" borderId="0" xfId="3" applyNumberFormat="1"/>
    <xf numFmtId="0" fontId="7" fillId="0" borderId="0" xfId="3" applyAlignment="1">
      <alignment horizontal="center"/>
    </xf>
    <xf numFmtId="169" fontId="7" fillId="0" borderId="0" xfId="3" applyNumberFormat="1" applyAlignment="1">
      <alignment horizont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2" fillId="0" borderId="14" xfId="0" applyFont="1" applyBorder="1" applyAlignment="1">
      <alignment horizontal="center" vertical="center"/>
    </xf>
    <xf numFmtId="0" fontId="3" fillId="0" borderId="15" xfId="0" applyFont="1" applyBorder="1" applyAlignment="1">
      <alignment horizontal="center" vertical="center"/>
    </xf>
    <xf numFmtId="0" fontId="3" fillId="0" borderId="3" xfId="0" applyFont="1" applyBorder="1" applyAlignment="1">
      <alignment horizontal="center" vertical="center"/>
    </xf>
    <xf numFmtId="0" fontId="3" fillId="0" borderId="16" xfId="0" applyFont="1" applyBorder="1" applyAlignment="1">
      <alignment horizontal="center" vertical="center"/>
    </xf>
    <xf numFmtId="0" fontId="0" fillId="0" borderId="0" xfId="0" pivotButton="1"/>
    <xf numFmtId="2" fontId="0" fillId="0" borderId="0" xfId="0" applyNumberFormat="1" applyAlignment="1">
      <alignment horizontal="center" vertical="center"/>
    </xf>
    <xf numFmtId="170" fontId="0" fillId="0" borderId="0" xfId="0" applyNumberFormat="1" applyAlignment="1">
      <alignment horizontal="center" vertical="center"/>
    </xf>
    <xf numFmtId="0" fontId="19" fillId="9" borderId="17" xfId="3" applyFont="1" applyFill="1" applyBorder="1" applyAlignment="1">
      <alignment horizontal="center" vertical="center" wrapText="1"/>
    </xf>
    <xf numFmtId="0" fontId="7" fillId="0" borderId="17" xfId="3" applyBorder="1" applyAlignment="1">
      <alignment horizontal="center"/>
    </xf>
    <xf numFmtId="169" fontId="19" fillId="9" borderId="18" xfId="3" applyNumberFormat="1" applyFont="1" applyFill="1" applyBorder="1" applyAlignment="1">
      <alignment horizontal="center" vertical="center" wrapText="1"/>
    </xf>
    <xf numFmtId="166" fontId="11" fillId="6" borderId="10" xfId="0" applyNumberFormat="1" applyFont="1" applyFill="1" applyBorder="1" applyAlignment="1">
      <alignment horizontal="center" vertical="center"/>
    </xf>
    <xf numFmtId="0" fontId="11" fillId="6" borderId="8" xfId="0" applyFont="1" applyFill="1" applyBorder="1" applyAlignment="1">
      <alignment horizontal="left" vertical="center"/>
    </xf>
    <xf numFmtId="14" fontId="10" fillId="6" borderId="13" xfId="0" applyNumberFormat="1"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14" xfId="0" applyFont="1" applyFill="1" applyBorder="1" applyAlignment="1">
      <alignment horizontal="center" vertical="center" wrapText="1"/>
    </xf>
    <xf numFmtId="166" fontId="11" fillId="6" borderId="15" xfId="0" applyNumberFormat="1" applyFont="1" applyFill="1" applyBorder="1" applyAlignment="1">
      <alignment horizontal="center" vertical="center"/>
    </xf>
    <xf numFmtId="0" fontId="11" fillId="6" borderId="3" xfId="0" applyFont="1" applyFill="1" applyBorder="1" applyAlignment="1">
      <alignment horizontal="center" vertical="center"/>
    </xf>
    <xf numFmtId="164" fontId="11" fillId="6" borderId="3" xfId="1" applyFont="1" applyFill="1" applyBorder="1" applyAlignment="1">
      <alignment horizontal="center" vertical="center"/>
    </xf>
    <xf numFmtId="0" fontId="11" fillId="6" borderId="16" xfId="0" applyFont="1" applyFill="1" applyBorder="1" applyAlignment="1">
      <alignment horizontal="left" vertical="center"/>
    </xf>
    <xf numFmtId="0" fontId="0" fillId="0" borderId="0" xfId="0" applyAlignment="1">
      <alignment wrapText="1"/>
    </xf>
    <xf numFmtId="0" fontId="4" fillId="0" borderId="0" xfId="0" applyFont="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2" fillId="7" borderId="8" xfId="0" applyFont="1" applyFill="1" applyBorder="1" applyAlignment="1">
      <alignment horizontal="left" vertical="top" indent="1"/>
    </xf>
    <xf numFmtId="0" fontId="12" fillId="7" borderId="9" xfId="0" applyFont="1" applyFill="1" applyBorder="1" applyAlignment="1">
      <alignment horizontal="left" vertical="top" indent="1"/>
    </xf>
    <xf numFmtId="0" fontId="12" fillId="7" borderId="10" xfId="0" applyFont="1" applyFill="1" applyBorder="1" applyAlignment="1">
      <alignment horizontal="left" vertical="top" indent="1"/>
    </xf>
    <xf numFmtId="0" fontId="12" fillId="7" borderId="8" xfId="0" applyFont="1" applyFill="1" applyBorder="1" applyAlignment="1">
      <alignment horizontal="left" vertical="top" wrapText="1" indent="1"/>
    </xf>
    <xf numFmtId="0" fontId="12" fillId="7" borderId="9" xfId="0" applyFont="1" applyFill="1" applyBorder="1" applyAlignment="1">
      <alignment horizontal="left" vertical="top" wrapText="1" indent="1"/>
    </xf>
    <xf numFmtId="0" fontId="12" fillId="7" borderId="10" xfId="0" applyFont="1" applyFill="1" applyBorder="1" applyAlignment="1">
      <alignment horizontal="left" vertical="top" wrapText="1" indent="1"/>
    </xf>
    <xf numFmtId="0" fontId="12" fillId="7" borderId="1" xfId="0" applyFont="1" applyFill="1" applyBorder="1" applyAlignment="1">
      <alignment horizontal="left" vertical="top" indent="1"/>
    </xf>
    <xf numFmtId="18" fontId="7" fillId="0" borderId="0" xfId="3" applyNumberFormat="1"/>
    <xf numFmtId="0" fontId="0" fillId="0" borderId="0" xfId="0" applyNumberFormat="1"/>
    <xf numFmtId="10" fontId="0" fillId="0" borderId="0" xfId="0" applyNumberFormat="1"/>
    <xf numFmtId="10" fontId="12" fillId="8" borderId="1" xfId="2" applyNumberFormat="1" applyFont="1" applyFill="1" applyBorder="1" applyAlignment="1" applyProtection="1">
      <alignment horizontal="center" vertical="center"/>
      <protection locked="0"/>
    </xf>
    <xf numFmtId="0" fontId="12" fillId="8" borderId="1" xfId="0" applyNumberFormat="1" applyFont="1" applyFill="1" applyBorder="1" applyAlignment="1" applyProtection="1">
      <alignment horizontal="center" vertical="center"/>
      <protection locked="0"/>
    </xf>
    <xf numFmtId="0" fontId="11" fillId="6" borderId="1" xfId="0" applyNumberFormat="1" applyFont="1" applyFill="1" applyBorder="1" applyAlignment="1">
      <alignment horizontal="center" vertical="center"/>
    </xf>
    <xf numFmtId="0" fontId="11" fillId="6" borderId="3" xfId="0" applyNumberFormat="1" applyFont="1" applyFill="1" applyBorder="1" applyAlignment="1">
      <alignment horizontal="center" vertical="center"/>
    </xf>
    <xf numFmtId="174" fontId="12" fillId="8" borderId="1" xfId="0" applyNumberFormat="1" applyFont="1" applyFill="1" applyBorder="1" applyAlignment="1" applyProtection="1">
      <alignment horizontal="center" vertical="center"/>
      <protection locked="0"/>
    </xf>
    <xf numFmtId="0" fontId="20" fillId="0" borderId="0" xfId="0" applyFont="1"/>
    <xf numFmtId="0" fontId="7" fillId="10" borderId="11" xfId="3" applyNumberFormat="1" applyFont="1" applyFill="1" applyBorder="1" applyAlignment="1">
      <alignment horizontal="center"/>
    </xf>
    <xf numFmtId="169" fontId="7" fillId="10" borderId="11" xfId="3" applyNumberFormat="1" applyFont="1" applyFill="1" applyBorder="1" applyAlignment="1">
      <alignment horizontal="center"/>
    </xf>
    <xf numFmtId="0" fontId="7" fillId="0" borderId="11" xfId="3" applyNumberFormat="1" applyFont="1" applyBorder="1" applyAlignment="1">
      <alignment horizontal="center"/>
    </xf>
    <xf numFmtId="169" fontId="7" fillId="0" borderId="11" xfId="3" applyNumberFormat="1" applyFont="1" applyBorder="1" applyAlignment="1">
      <alignment horizontal="center"/>
    </xf>
    <xf numFmtId="0" fontId="7" fillId="10" borderId="17" xfId="3" applyNumberFormat="1" applyFont="1" applyFill="1" applyBorder="1" applyAlignment="1">
      <alignment horizontal="center"/>
    </xf>
    <xf numFmtId="0" fontId="7" fillId="0" borderId="17" xfId="3" applyNumberFormat="1" applyFont="1" applyBorder="1" applyAlignment="1">
      <alignment horizontal="center"/>
    </xf>
    <xf numFmtId="0" fontId="19" fillId="9" borderId="11" xfId="3" applyNumberFormat="1" applyFont="1" applyFill="1" applyBorder="1" applyAlignment="1">
      <alignment horizontal="center" vertical="center" wrapText="1"/>
    </xf>
    <xf numFmtId="0" fontId="19" fillId="9" borderId="17" xfId="3" applyNumberFormat="1" applyFont="1" applyFill="1" applyBorder="1" applyAlignment="1">
      <alignment horizontal="center" vertical="center" wrapText="1"/>
    </xf>
    <xf numFmtId="169" fontId="19" fillId="9" borderId="11" xfId="3" applyNumberFormat="1" applyFont="1" applyFill="1" applyBorder="1" applyAlignment="1">
      <alignment horizontal="center" vertical="center" wrapText="1"/>
    </xf>
    <xf numFmtId="0" fontId="7" fillId="0" borderId="11" xfId="3" applyBorder="1" applyAlignment="1">
      <alignment horizontal="center"/>
    </xf>
    <xf numFmtId="169" fontId="7" fillId="0" borderId="11" xfId="3" applyNumberFormat="1" applyBorder="1" applyAlignment="1">
      <alignment horizontal="center"/>
    </xf>
    <xf numFmtId="169" fontId="7" fillId="0" borderId="0" xfId="3" applyNumberFormat="1"/>
    <xf numFmtId="0" fontId="7" fillId="0" borderId="17" xfId="3" applyBorder="1" applyAlignment="1">
      <alignment horizontal="center"/>
    </xf>
    <xf numFmtId="169" fontId="19" fillId="9" borderId="18" xfId="3" applyNumberFormat="1" applyFont="1" applyFill="1" applyBorder="1" applyAlignment="1">
      <alignment horizontal="center" vertical="center" wrapText="1"/>
    </xf>
    <xf numFmtId="0" fontId="7" fillId="0" borderId="0" xfId="3" applyAlignment="1"/>
  </cellXfs>
  <cellStyles count="4">
    <cellStyle name="Currency" xfId="1" builtinId="4"/>
    <cellStyle name="Normal" xfId="0" builtinId="0"/>
    <cellStyle name="Normal 2" xfId="3" xr:uid="{81A18244-6C8B-4D1E-BFFD-1C69769C4A76}"/>
    <cellStyle name="Percent" xfId="2" builtinId="5"/>
  </cellStyles>
  <dxfs count="50">
    <dxf>
      <fill>
        <patternFill>
          <bgColor theme="3" tint="0.79998168889431442"/>
        </patternFill>
      </fill>
    </dxf>
    <dxf>
      <font>
        <color auto="1"/>
      </font>
      <fill>
        <patternFill>
          <bgColor rgb="FF00B050"/>
        </patternFill>
      </fill>
    </dxf>
    <dxf>
      <fill>
        <patternFill>
          <bgColor rgb="FFFF0000"/>
        </patternFill>
      </fill>
    </dxf>
    <dxf>
      <numFmt numFmtId="169" formatCode="#0.00%"/>
    </dxf>
    <dxf>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fill>
        <patternFill patternType="solid">
          <fgColor theme="9" tint="0.79998168889431442"/>
          <bgColor theme="9" tint="0.79998168889431442"/>
        </patternFill>
      </fill>
      <alignment horizontal="center" vertical="bottom" textRotation="0" wrapText="0" indent="0" justifyLastLine="0" shrinkToFit="0" readingOrder="0"/>
    </dxf>
    <dxf>
      <numFmt numFmtId="169" formatCode="#0.00%"/>
    </dxf>
    <dxf>
      <font>
        <b val="0"/>
        <i val="0"/>
        <strike val="0"/>
        <condense val="0"/>
        <extend val="0"/>
        <outline val="0"/>
        <shadow val="0"/>
        <u val="none"/>
        <vertAlign val="baseline"/>
        <sz val="10"/>
        <color auto="1"/>
        <name val="Arial"/>
        <family val="2"/>
        <scheme val="none"/>
      </font>
      <numFmt numFmtId="0" formatCode="General"/>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169" formatCode="#0.00%"/>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
      <border outline="0">
        <left style="thin">
          <color rgb="FF000000"/>
        </left>
      </border>
    </dxf>
    <dxf>
      <font>
        <b val="0"/>
        <i val="0"/>
        <strike val="0"/>
        <condense val="0"/>
        <extend val="0"/>
        <outline val="0"/>
        <shadow val="0"/>
        <u val="none"/>
        <vertAlign val="baseline"/>
        <sz val="11"/>
        <color auto="1"/>
        <name val="Arial"/>
        <family val="2"/>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166" formatCode="d/m/yyyy"/>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Arial"/>
        <family val="2"/>
        <scheme val="none"/>
      </font>
      <numFmt numFmtId="166" formatCode="d/m/yyyy"/>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69" formatCode="#0.00%"/>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69" formatCode="#0.00%"/>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Bottom</a:t>
            </a:r>
            <a:r>
              <a:rPr lang="en-IN" baseline="0"/>
              <a:t> 5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Data!$K$16</c:f>
              <c:strCache>
                <c:ptCount val="1"/>
                <c:pt idx="0">
                  <c:v>Question 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Data!$K$17:$K$21</c:f>
              <c:numCache>
                <c:formatCode>General</c:formatCode>
                <c:ptCount val="5"/>
                <c:pt idx="0">
                  <c:v>24311</c:v>
                </c:pt>
                <c:pt idx="1">
                  <c:v>24329</c:v>
                </c:pt>
                <c:pt idx="2">
                  <c:v>24368</c:v>
                </c:pt>
                <c:pt idx="3">
                  <c:v>8881</c:v>
                </c:pt>
                <c:pt idx="4">
                  <c:v>23775</c:v>
                </c:pt>
              </c:numCache>
            </c:numRef>
          </c:val>
          <c:extLst>
            <c:ext xmlns:c16="http://schemas.microsoft.com/office/drawing/2014/chart" uri="{C3380CC4-5D6E-409C-BE32-E72D297353CC}">
              <c16:uniqueId val="{00000000-07F9-4158-80C8-E3AD4A7F1F06}"/>
            </c:ext>
          </c:extLst>
        </c:ser>
        <c:dLbls>
          <c:showLegendKey val="0"/>
          <c:showVal val="1"/>
          <c:showCatName val="0"/>
          <c:showSerName val="0"/>
          <c:showPercent val="0"/>
          <c:showBubbleSize val="0"/>
        </c:dLbls>
        <c:gapWidth val="219"/>
        <c:overlap val="-27"/>
        <c:axId val="799707312"/>
        <c:axId val="616948320"/>
      </c:barChart>
      <c:lineChart>
        <c:grouping val="standard"/>
        <c:varyColors val="0"/>
        <c:ser>
          <c:idx val="1"/>
          <c:order val="1"/>
          <c:tx>
            <c:strRef>
              <c:f>Data!$R$16</c:f>
              <c:strCache>
                <c:ptCount val="1"/>
                <c:pt idx="0">
                  <c:v>Accuracy</c:v>
                </c:pt>
              </c:strCache>
            </c:strRef>
          </c:tx>
          <c:spPr>
            <a:ln w="28575" cap="rnd">
              <a:solidFill>
                <a:schemeClr val="accent2"/>
              </a:solidFill>
              <a:round/>
            </a:ln>
            <a:effectLst/>
          </c:spPr>
          <c:marker>
            <c:symbol val="none"/>
          </c:marker>
          <c:dLbls>
            <c:dLbl>
              <c:idx val="0"/>
              <c:layout>
                <c:manualLayout>
                  <c:x val="-7.0484581497797363E-2"/>
                  <c:y val="-0.240000000000000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7F9-4158-80C8-E3AD4A7F1F06}"/>
                </c:ext>
              </c:extLst>
            </c:dLbl>
            <c:dLbl>
              <c:idx val="1"/>
              <c:layout>
                <c:manualLayout>
                  <c:x val="-6.3436123348017681E-2"/>
                  <c:y val="-0.184615384615384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7F9-4158-80C8-E3AD4A7F1F06}"/>
                </c:ext>
              </c:extLst>
            </c:dLbl>
            <c:dLbl>
              <c:idx val="2"/>
              <c:layout>
                <c:manualLayout>
                  <c:x val="-7.4008810572687295E-2"/>
                  <c:y val="-0.184615384615384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7F9-4158-80C8-E3AD4A7F1F06}"/>
                </c:ext>
              </c:extLst>
            </c:dLbl>
            <c:dLbl>
              <c:idx val="3"/>
              <c:layout>
                <c:manualLayout>
                  <c:x val="-6.3436123348017626E-2"/>
                  <c:y val="7.3846153846153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7F9-4158-80C8-E3AD4A7F1F06}"/>
                </c:ext>
              </c:extLst>
            </c:dLbl>
            <c:dLbl>
              <c:idx val="4"/>
              <c:layout>
                <c:manualLayout>
                  <c:x val="-6.6960352422907488E-2"/>
                  <c:y val="-0.116923076923076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7F9-4158-80C8-E3AD4A7F1F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Data!$R$17:$R$21</c:f>
              <c:numCache>
                <c:formatCode>#0.00%</c:formatCode>
                <c:ptCount val="5"/>
                <c:pt idx="0">
                  <c:v>0.17960000000000001</c:v>
                </c:pt>
                <c:pt idx="1">
                  <c:v>0.20830000000000001</c:v>
                </c:pt>
                <c:pt idx="2">
                  <c:v>0.21279999999999999</c:v>
                </c:pt>
                <c:pt idx="3">
                  <c:v>0.22500000000000001</c:v>
                </c:pt>
                <c:pt idx="4">
                  <c:v>0.25069999999999998</c:v>
                </c:pt>
              </c:numCache>
            </c:numRef>
          </c:val>
          <c:smooth val="0"/>
          <c:extLst>
            <c:ext xmlns:c16="http://schemas.microsoft.com/office/drawing/2014/chart" uri="{C3380CC4-5D6E-409C-BE32-E72D297353CC}">
              <c16:uniqueId val="{00000001-07F9-4158-80C8-E3AD4A7F1F06}"/>
            </c:ext>
          </c:extLst>
        </c:ser>
        <c:dLbls>
          <c:showLegendKey val="0"/>
          <c:showVal val="1"/>
          <c:showCatName val="0"/>
          <c:showSerName val="0"/>
          <c:showPercent val="0"/>
          <c:showBubbleSize val="0"/>
        </c:dLbls>
        <c:marker val="1"/>
        <c:smooth val="0"/>
        <c:axId val="799693856"/>
        <c:axId val="616954560"/>
      </c:lineChart>
      <c:catAx>
        <c:axId val="79970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948320"/>
        <c:crosses val="autoZero"/>
        <c:auto val="1"/>
        <c:lblAlgn val="ctr"/>
        <c:lblOffset val="100"/>
        <c:noMultiLvlLbl val="0"/>
      </c:catAx>
      <c:valAx>
        <c:axId val="616948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707312"/>
        <c:crosses val="autoZero"/>
        <c:crossBetween val="between"/>
      </c:valAx>
      <c:valAx>
        <c:axId val="61695456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693856"/>
        <c:crosses val="max"/>
        <c:crossBetween val="between"/>
      </c:valAx>
      <c:catAx>
        <c:axId val="799693856"/>
        <c:scaling>
          <c:orientation val="minMax"/>
        </c:scaling>
        <c:delete val="1"/>
        <c:axPos val="b"/>
        <c:majorTickMark val="none"/>
        <c:minorTickMark val="none"/>
        <c:tickLblPos val="nextTo"/>
        <c:crossAx val="61695456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Data!$K$8</c:f>
              <c:strCache>
                <c:ptCount val="1"/>
                <c:pt idx="0">
                  <c:v>Question 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Data!$K$9:$K$13</c:f>
              <c:numCache>
                <c:formatCode>General</c:formatCode>
                <c:ptCount val="5"/>
                <c:pt idx="0">
                  <c:v>24309</c:v>
                </c:pt>
                <c:pt idx="1">
                  <c:v>24315</c:v>
                </c:pt>
                <c:pt idx="2">
                  <c:v>4859</c:v>
                </c:pt>
                <c:pt idx="3">
                  <c:v>4136</c:v>
                </c:pt>
                <c:pt idx="4">
                  <c:v>11619</c:v>
                </c:pt>
              </c:numCache>
            </c:numRef>
          </c:val>
          <c:extLst>
            <c:ext xmlns:c16="http://schemas.microsoft.com/office/drawing/2014/chart" uri="{C3380CC4-5D6E-409C-BE32-E72D297353CC}">
              <c16:uniqueId val="{00000000-6100-4017-892C-B49AEC070792}"/>
            </c:ext>
          </c:extLst>
        </c:ser>
        <c:dLbls>
          <c:showLegendKey val="0"/>
          <c:showVal val="1"/>
          <c:showCatName val="0"/>
          <c:showSerName val="0"/>
          <c:showPercent val="0"/>
          <c:showBubbleSize val="0"/>
        </c:dLbls>
        <c:gapWidth val="219"/>
        <c:overlap val="-27"/>
        <c:axId val="809439888"/>
        <c:axId val="614326752"/>
      </c:barChart>
      <c:lineChart>
        <c:grouping val="standard"/>
        <c:varyColors val="0"/>
        <c:ser>
          <c:idx val="1"/>
          <c:order val="1"/>
          <c:tx>
            <c:strRef>
              <c:f>Data!$R$8</c:f>
              <c:strCache>
                <c:ptCount val="1"/>
                <c:pt idx="0">
                  <c:v>Accuracy</c:v>
                </c:pt>
              </c:strCache>
            </c:strRef>
          </c:tx>
          <c:spPr>
            <a:ln w="28575" cap="rnd">
              <a:solidFill>
                <a:schemeClr val="accent2"/>
              </a:solidFill>
              <a:round/>
            </a:ln>
            <a:effectLst/>
          </c:spPr>
          <c:marker>
            <c:symbol val="none"/>
          </c:marker>
          <c:dLbls>
            <c:dLbl>
              <c:idx val="0"/>
              <c:layout>
                <c:manualLayout>
                  <c:x val="-5.9210526315789505E-2"/>
                  <c:y val="-0.179012345679012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100-4017-892C-B49AEC070792}"/>
                </c:ext>
              </c:extLst>
            </c:dLbl>
            <c:dLbl>
              <c:idx val="1"/>
              <c:layout>
                <c:manualLayout>
                  <c:x val="-5.921052631578947E-2"/>
                  <c:y val="-0.308641975308641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00-4017-892C-B49AEC070792}"/>
                </c:ext>
              </c:extLst>
            </c:dLbl>
            <c:dLbl>
              <c:idx val="2"/>
              <c:layout>
                <c:manualLayout>
                  <c:x val="-6.5789473684210523E-2"/>
                  <c:y val="-6.79012345679012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00-4017-892C-B49AEC070792}"/>
                </c:ext>
              </c:extLst>
            </c:dLbl>
            <c:dLbl>
              <c:idx val="3"/>
              <c:layout>
                <c:manualLayout>
                  <c:x val="-6.9078947368421059E-2"/>
                  <c:y val="-4.32098765432098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00-4017-892C-B49AEC070792}"/>
                </c:ext>
              </c:extLst>
            </c:dLbl>
            <c:dLbl>
              <c:idx val="4"/>
              <c:layout>
                <c:manualLayout>
                  <c:x val="-5.921052631578947E-2"/>
                  <c:y val="-0.154320987654321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100-4017-892C-B49AEC0707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Data!$R$9:$R$13</c:f>
              <c:numCache>
                <c:formatCode>#0.00%</c:formatCode>
                <c:ptCount val="5"/>
                <c:pt idx="0">
                  <c:v>0.69550000000000001</c:v>
                </c:pt>
                <c:pt idx="1">
                  <c:v>0.63919999999999999</c:v>
                </c:pt>
                <c:pt idx="2">
                  <c:v>0.63329999999999997</c:v>
                </c:pt>
                <c:pt idx="3">
                  <c:v>0.62370000000000003</c:v>
                </c:pt>
                <c:pt idx="4">
                  <c:v>0.61770000000000003</c:v>
                </c:pt>
              </c:numCache>
            </c:numRef>
          </c:val>
          <c:smooth val="0"/>
          <c:extLst>
            <c:ext xmlns:c16="http://schemas.microsoft.com/office/drawing/2014/chart" uri="{C3380CC4-5D6E-409C-BE32-E72D297353CC}">
              <c16:uniqueId val="{00000001-6100-4017-892C-B49AEC070792}"/>
            </c:ext>
          </c:extLst>
        </c:ser>
        <c:dLbls>
          <c:showLegendKey val="0"/>
          <c:showVal val="1"/>
          <c:showCatName val="0"/>
          <c:showSerName val="0"/>
          <c:showPercent val="0"/>
          <c:showBubbleSize val="0"/>
        </c:dLbls>
        <c:marker val="1"/>
        <c:smooth val="0"/>
        <c:axId val="809467728"/>
        <c:axId val="614332512"/>
      </c:lineChart>
      <c:catAx>
        <c:axId val="80943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326752"/>
        <c:crosses val="autoZero"/>
        <c:auto val="1"/>
        <c:lblAlgn val="ctr"/>
        <c:lblOffset val="100"/>
        <c:noMultiLvlLbl val="0"/>
      </c:catAx>
      <c:valAx>
        <c:axId val="614326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439888"/>
        <c:crosses val="autoZero"/>
        <c:crossBetween val="between"/>
      </c:valAx>
      <c:valAx>
        <c:axId val="614332512"/>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467728"/>
        <c:crosses val="max"/>
        <c:crossBetween val="between"/>
      </c:valAx>
      <c:catAx>
        <c:axId val="809467728"/>
        <c:scaling>
          <c:orientation val="minMax"/>
        </c:scaling>
        <c:delete val="1"/>
        <c:axPos val="b"/>
        <c:majorTickMark val="none"/>
        <c:minorTickMark val="none"/>
        <c:tickLblPos val="nextTo"/>
        <c:crossAx val="614332512"/>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p>
        </c:rich>
      </c:tx>
      <c:layout>
        <c:manualLayout>
          <c:xMode val="edge"/>
          <c:yMode val="edge"/>
          <c:x val="0.44065871746783414"/>
          <c:y val="1.69133192389006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86375940754697E-2"/>
          <c:y val="0.18479932080371561"/>
          <c:w val="0.65796571137401971"/>
          <c:h val="0.61498432487605714"/>
        </c:manualLayout>
      </c:layout>
      <c:lineChart>
        <c:grouping val="standard"/>
        <c:varyColors val="0"/>
        <c:ser>
          <c:idx val="0"/>
          <c:order val="0"/>
          <c:tx>
            <c:strRef>
              <c:f>'5'!$D$6</c:f>
              <c:strCache>
                <c:ptCount val="1"/>
                <c:pt idx="0">
                  <c:v>AHT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'5'!$D$7:$D$10</c:f>
              <c:numCache>
                <c:formatCode>0</c:formatCode>
                <c:ptCount val="4"/>
                <c:pt idx="0">
                  <c:v>27</c:v>
                </c:pt>
                <c:pt idx="1">
                  <c:v>43</c:v>
                </c:pt>
                <c:pt idx="2">
                  <c:v>36</c:v>
                </c:pt>
                <c:pt idx="3">
                  <c:v>35</c:v>
                </c:pt>
              </c:numCache>
            </c:numRef>
          </c:val>
          <c:smooth val="0"/>
          <c:extLst>
            <c:ext xmlns:c16="http://schemas.microsoft.com/office/drawing/2014/chart" uri="{C3380CC4-5D6E-409C-BE32-E72D297353CC}">
              <c16:uniqueId val="{00000000-D8D4-40F4-A783-ED78DC817CF3}"/>
            </c:ext>
          </c:extLst>
        </c:ser>
        <c:ser>
          <c:idx val="1"/>
          <c:order val="1"/>
          <c:tx>
            <c:strRef>
              <c:f>'5'!$F$6</c:f>
              <c:strCache>
                <c:ptCount val="1"/>
                <c:pt idx="0">
                  <c:v>Quality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'5'!$F$7:$F$10</c:f>
              <c:numCache>
                <c:formatCode>0.00%</c:formatCode>
                <c:ptCount val="4"/>
                <c:pt idx="0">
                  <c:v>0.98550000000000004</c:v>
                </c:pt>
                <c:pt idx="1">
                  <c:v>0.9798</c:v>
                </c:pt>
                <c:pt idx="2">
                  <c:v>0.99</c:v>
                </c:pt>
                <c:pt idx="3">
                  <c:v>0.94</c:v>
                </c:pt>
              </c:numCache>
            </c:numRef>
          </c:val>
          <c:smooth val="0"/>
          <c:extLst>
            <c:ext xmlns:c16="http://schemas.microsoft.com/office/drawing/2014/chart" uri="{C3380CC4-5D6E-409C-BE32-E72D297353CC}">
              <c16:uniqueId val="{00000001-D8D4-40F4-A783-ED78DC817CF3}"/>
            </c:ext>
          </c:extLst>
        </c:ser>
        <c:dLbls>
          <c:dLblPos val="t"/>
          <c:showLegendKey val="0"/>
          <c:showVal val="1"/>
          <c:showCatName val="0"/>
          <c:showSerName val="0"/>
          <c:showPercent val="0"/>
          <c:showBubbleSize val="0"/>
        </c:dLbls>
        <c:marker val="1"/>
        <c:smooth val="0"/>
        <c:axId val="877878079"/>
        <c:axId val="1114875743"/>
      </c:lineChart>
      <c:catAx>
        <c:axId val="877878079"/>
        <c:scaling>
          <c:orientation val="minMax"/>
        </c:scaling>
        <c:delete val="1"/>
        <c:axPos val="b"/>
        <c:majorTickMark val="none"/>
        <c:minorTickMark val="none"/>
        <c:tickLblPos val="nextTo"/>
        <c:crossAx val="1114875743"/>
        <c:crosses val="autoZero"/>
        <c:auto val="1"/>
        <c:lblAlgn val="ctr"/>
        <c:lblOffset val="100"/>
        <c:noMultiLvlLbl val="0"/>
      </c:catAx>
      <c:valAx>
        <c:axId val="1114875743"/>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78079"/>
        <c:crosses val="autoZero"/>
        <c:crossBetween val="between"/>
      </c:valAx>
      <c:spPr>
        <a:noFill/>
        <a:ln w="25400">
          <a:noFill/>
        </a:ln>
        <a:effectLst/>
      </c:spPr>
    </c:plotArea>
    <c:legend>
      <c:legendPos val="b"/>
      <c:layout>
        <c:manualLayout>
          <c:xMode val="edge"/>
          <c:yMode val="edge"/>
          <c:x val="0.72000300351978641"/>
          <c:y val="5.391020625593048E-2"/>
          <c:w val="0.23902875285852984"/>
          <c:h val="0.36258028000199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165100</xdr:colOff>
      <xdr:row>23</xdr:row>
      <xdr:rowOff>152400</xdr:rowOff>
    </xdr:from>
    <xdr:to>
      <xdr:col>24</xdr:col>
      <xdr:colOff>349250</xdr:colOff>
      <xdr:row>36</xdr:row>
      <xdr:rowOff>152400</xdr:rowOff>
    </xdr:to>
    <xdr:graphicFrame macro="">
      <xdr:nvGraphicFramePr>
        <xdr:cNvPr id="3" name="Chart 2">
          <a:extLst>
            <a:ext uri="{FF2B5EF4-FFF2-40B4-BE49-F238E27FC236}">
              <a16:creationId xmlns:a16="http://schemas.microsoft.com/office/drawing/2014/main" id="{5C756B25-CE84-E80B-E860-23CD449AC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25400</xdr:colOff>
      <xdr:row>23</xdr:row>
      <xdr:rowOff>57150</xdr:rowOff>
    </xdr:from>
    <xdr:to>
      <xdr:col>18</xdr:col>
      <xdr:colOff>603250</xdr:colOff>
      <xdr:row>36</xdr:row>
      <xdr:rowOff>50800</xdr:rowOff>
    </xdr:to>
    <xdr:graphicFrame macro="">
      <xdr:nvGraphicFramePr>
        <xdr:cNvPr id="7" name="Chart 6">
          <a:extLst>
            <a:ext uri="{FF2B5EF4-FFF2-40B4-BE49-F238E27FC236}">
              <a16:creationId xmlns:a16="http://schemas.microsoft.com/office/drawing/2014/main" id="{535220E1-B36E-0DAE-B5E5-30A0D03CF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380999</xdr:colOff>
      <xdr:row>3</xdr:row>
      <xdr:rowOff>130175</xdr:rowOff>
    </xdr:from>
    <xdr:to>
      <xdr:col>14</xdr:col>
      <xdr:colOff>146050</xdr:colOff>
      <xdr:row>11</xdr:row>
      <xdr:rowOff>158750</xdr:rowOff>
    </xdr:to>
    <xdr:graphicFrame macro="">
      <xdr:nvGraphicFramePr>
        <xdr:cNvPr id="2" name="Chart 1">
          <a:extLst>
            <a:ext uri="{FF2B5EF4-FFF2-40B4-BE49-F238E27FC236}">
              <a16:creationId xmlns:a16="http://schemas.microsoft.com/office/drawing/2014/main" id="{361F370D-D454-7583-3B3C-1D074930A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ckup8-May-2023/REstore/Users/ChauhanB/Adhoc/2015/AAIPL/2021/Team/advanced_excel_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
      <sheetName val="SOLUTION"/>
      <sheetName val="SET"/>
    </sheet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H C" refreshedDate="45162.685310995374" createdVersion="8" refreshedVersion="8" minRefreshableVersion="3" recordCount="12" xr:uid="{6E8AF8D9-0F7B-46BB-B416-EC540245C230}">
  <cacheSource type="worksheet">
    <worksheetSource ref="B3:I15" sheet="3"/>
  </cacheSource>
  <cacheFields count="8">
    <cacheField name="Team Leader" numFmtId="0">
      <sharedItems/>
    </cacheField>
    <cacheField name="Agent ID" numFmtId="0">
      <sharedItems count="12">
        <s v="AbhinandanDhar"/>
        <s v="BenjaminRajesh"/>
        <s v="Blesson James Charles"/>
        <s v="HumeraBanu S"/>
        <s v="NavajyotiDehingia"/>
        <s v="PrajeenPaul"/>
        <s v="SandeepL"/>
        <s v="Shashikanth R"/>
        <s v="Shruthi M"/>
        <s v="Stanley N"/>
        <s v="Vijayapriya Selvam P"/>
        <s v="Total"/>
      </sharedItems>
    </cacheField>
    <cacheField name="Login Time Hr" numFmtId="0">
      <sharedItems containsSemiMixedTypes="0" containsString="0" containsNumber="1" minValue="1.34" maxValue="492.59" count="12">
        <n v="57.79"/>
        <n v="46.95"/>
        <n v="1.34"/>
        <n v="55.97"/>
        <n v="58.51"/>
        <n v="58.06"/>
        <n v="57.54"/>
        <n v="55.35"/>
        <n v="31"/>
        <n v="18.53"/>
        <n v="51.56"/>
        <n v="492.59"/>
      </sharedItems>
    </cacheField>
    <cacheField name="Talk Time Hr" numFmtId="0">
      <sharedItems containsSemiMixedTypes="0" containsString="0" containsNumber="1" minValue="0.59" maxValue="283.18"/>
    </cacheField>
    <cacheField name="WrapTime" numFmtId="0">
      <sharedItems containsSemiMixedTypes="0" containsString="0" containsNumber="1" minValue="0.05" maxValue="14.69"/>
    </cacheField>
    <cacheField name="IdleTime" numFmtId="0">
      <sharedItems containsSemiMixedTypes="0" containsString="0" containsNumber="1" minValue="0.7" maxValue="194.72"/>
    </cacheField>
    <cacheField name="CallsTaken" numFmtId="0">
      <sharedItems containsSemiMixedTypes="0" containsString="0" containsNumber="1" containsInteger="1" minValue="83" maxValue="27857"/>
    </cacheField>
    <cacheField name="Sales" numFmtId="0">
      <sharedItems containsSemiMixedTypes="0" containsString="0" containsNumber="1" containsInteger="1" minValue="0" maxValue="11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H C" refreshedDate="45162.861006828702" createdVersion="8" refreshedVersion="8" minRefreshableVersion="3" recordCount="25" xr:uid="{8F8C7207-1DB1-47CF-B49E-7A8EECABD216}">
  <cacheSource type="worksheet">
    <worksheetSource name="Table1"/>
  </cacheSource>
  <cacheFields count="7">
    <cacheField name="DATE" numFmtId="166">
      <sharedItems containsSemiMixedTypes="0" containsNonDate="0" containsDate="1" containsString="0" minDate="2012-04-02T00:00:00" maxDate="2014-02-06T00:00:00" count="23">
        <d v="2013-01-06T00:00:00"/>
        <d v="2012-11-24T00:00:00"/>
        <d v="2012-09-17T00:00:00"/>
        <d v="2013-11-20T00:00:00"/>
        <d v="2014-02-05T00:00:00"/>
        <d v="2013-09-08T00:00:00"/>
        <d v="2012-04-03T00:00:00"/>
        <d v="2013-09-21T00:00:00"/>
        <d v="2013-02-03T00:00:00"/>
        <d v="2013-11-17T00:00:00"/>
        <d v="2012-07-19T00:00:00"/>
        <d v="2012-04-02T00:00:00"/>
        <d v="2013-08-29T00:00:00"/>
        <d v="2013-03-12T00:00:00"/>
        <d v="2012-05-04T00:00:00"/>
        <d v="2013-02-15T00:00:00"/>
        <d v="2013-01-22T00:00:00"/>
        <d v="2012-05-16T00:00:00"/>
        <d v="2013-07-15T00:00:00"/>
        <d v="2014-02-02T00:00:00"/>
        <d v="2012-07-13T00:00:00"/>
        <d v="2012-07-03T00:00:00"/>
        <d v="2013-01-15T00:00:00"/>
      </sharedItems>
      <fieldGroup par="6"/>
    </cacheField>
    <cacheField name="NAME" numFmtId="0">
      <sharedItems count="3">
        <s v="JAMES"/>
        <s v="SARAH"/>
        <s v="DAVID"/>
      </sharedItems>
    </cacheField>
    <cacheField name="SALE" numFmtId="164">
      <sharedItems containsSemiMixedTypes="0" containsString="0" containsNumber="1" containsInteger="1" minValue="920" maxValue="1039"/>
    </cacheField>
    <cacheField name="DESCRIPTION" numFmtId="0">
      <sharedItems count="13">
        <s v="f fwlk fw[ke];'f"/>
        <s v="sd [ksdlf ]wlef"/>
        <s v="awefrwef [wq;le] wl;ef"/>
        <s v="eje[w ewrjfke kwjreff sd]ns"/>
        <s v="wekfw ef[kl]wskdf wef"/>
        <s v="cwf[e;mf wflef];wl"/>
        <s v="bwdes[d w]efj"/>
        <s v="ws[ md,m] wof"/>
        <s v="WSDEV[_ ]ASSJD"/>
        <s v="wefklef;[w w]fe#'#"/>
        <s v="wef;[k] efwlk;k"/>
        <s v="wffe wfekl;f w[l l]wekf;w"/>
        <s v="we[few]fwes"/>
      </sharedItems>
    </cacheField>
    <cacheField name="Months (DATE)" numFmtId="0" databaseField="0">
      <fieldGroup base="0">
        <rangePr groupBy="months" startDate="2012-04-02T00:00:00" endDate="2014-02-06T00:00:00"/>
        <groupItems count="14">
          <s v="&lt;02-04-2012"/>
          <s v="Jan"/>
          <s v="Feb"/>
          <s v="Mar"/>
          <s v="Apr"/>
          <s v="May"/>
          <s v="Jun"/>
          <s v="Jul"/>
          <s v="Aug"/>
          <s v="Sep"/>
          <s v="Oct"/>
          <s v="Nov"/>
          <s v="Dec"/>
          <s v="&gt;06-02-2014"/>
        </groupItems>
      </fieldGroup>
    </cacheField>
    <cacheField name="Quarters (DATE)" numFmtId="0" databaseField="0">
      <fieldGroup base="0">
        <rangePr groupBy="quarters" startDate="2012-04-02T00:00:00" endDate="2014-02-06T00:00:00"/>
        <groupItems count="6">
          <s v="&lt;02-04-2012"/>
          <s v="Qtr1"/>
          <s v="Qtr2"/>
          <s v="Qtr3"/>
          <s v="Qtr4"/>
          <s v="&gt;06-02-2014"/>
        </groupItems>
      </fieldGroup>
    </cacheField>
    <cacheField name="Years (DATE)" numFmtId="0" databaseField="0">
      <fieldGroup base="0">
        <rangePr groupBy="years" startDate="2012-04-02T00:00:00" endDate="2014-02-06T00:00:00"/>
        <groupItems count="5">
          <s v="&lt;02-04-2012"/>
          <s v="2012"/>
          <s v="2013"/>
          <s v="2014"/>
          <s v="&gt;06-0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Kumar G"/>
    <x v="0"/>
    <x v="0"/>
    <n v="32.28"/>
    <n v="2.0099999999999998"/>
    <n v="23.5"/>
    <n v="3679"/>
    <n v="19"/>
  </r>
  <r>
    <s v="Mohan V"/>
    <x v="1"/>
    <x v="1"/>
    <n v="27.63"/>
    <n v="0.88"/>
    <n v="18.45"/>
    <n v="2540"/>
    <n v="14"/>
  </r>
  <r>
    <s v="Kumar G"/>
    <x v="2"/>
    <x v="2"/>
    <n v="0.59"/>
    <n v="0.05"/>
    <n v="0.7"/>
    <n v="83"/>
    <n v="0"/>
  </r>
  <r>
    <s v="Kumar G"/>
    <x v="3"/>
    <x v="3"/>
    <n v="30.71"/>
    <n v="0.65"/>
    <n v="24.61"/>
    <n v="3432"/>
    <n v="10"/>
  </r>
  <r>
    <s v="Mohan V"/>
    <x v="4"/>
    <x v="4"/>
    <n v="34.409999999999997"/>
    <n v="2.2999999999999998"/>
    <n v="21.8"/>
    <n v="3298"/>
    <n v="8"/>
  </r>
  <r>
    <s v="Kumar G"/>
    <x v="5"/>
    <x v="5"/>
    <n v="32.909999999999997"/>
    <n v="1.82"/>
    <n v="23.32"/>
    <n v="3360"/>
    <n v="13"/>
  </r>
  <r>
    <s v="Mohan V"/>
    <x v="6"/>
    <x v="6"/>
    <n v="33.6"/>
    <n v="1.54"/>
    <n v="22.4"/>
    <n v="3158"/>
    <n v="15"/>
  </r>
  <r>
    <s v="Kumar G"/>
    <x v="7"/>
    <x v="7"/>
    <n v="34.020000000000003"/>
    <n v="1.28"/>
    <n v="20.05"/>
    <n v="2841"/>
    <n v="13"/>
  </r>
  <r>
    <s v="Kumar G"/>
    <x v="8"/>
    <x v="8"/>
    <n v="16.04"/>
    <n v="1.86"/>
    <n v="13.09"/>
    <n v="1687"/>
    <n v="2"/>
  </r>
  <r>
    <s v="Mohan V"/>
    <x v="9"/>
    <x v="9"/>
    <n v="9.99"/>
    <n v="1.41"/>
    <n v="7.14"/>
    <n v="879"/>
    <n v="3"/>
  </r>
  <r>
    <s v="Kumar G"/>
    <x v="10"/>
    <x v="10"/>
    <n v="31"/>
    <n v="0.89"/>
    <n v="19.670000000000002"/>
    <n v="2900"/>
    <n v="14"/>
  </r>
  <r>
    <s v="Overall"/>
    <x v="11"/>
    <x v="11"/>
    <n v="283.18"/>
    <n v="14.69"/>
    <n v="194.72"/>
    <n v="27857"/>
    <n v="1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n v="927"/>
    <x v="0"/>
  </r>
  <r>
    <x v="1"/>
    <x v="1"/>
    <n v="1036"/>
    <x v="1"/>
  </r>
  <r>
    <x v="2"/>
    <x v="2"/>
    <n v="920"/>
    <x v="2"/>
  </r>
  <r>
    <x v="3"/>
    <x v="2"/>
    <n v="954"/>
    <x v="2"/>
  </r>
  <r>
    <x v="4"/>
    <x v="2"/>
    <n v="985"/>
    <x v="2"/>
  </r>
  <r>
    <x v="5"/>
    <x v="2"/>
    <n v="983"/>
    <x v="3"/>
  </r>
  <r>
    <x v="6"/>
    <x v="1"/>
    <n v="989"/>
    <x v="4"/>
  </r>
  <r>
    <x v="1"/>
    <x v="0"/>
    <n v="966"/>
    <x v="5"/>
  </r>
  <r>
    <x v="7"/>
    <x v="1"/>
    <n v="991"/>
    <x v="6"/>
  </r>
  <r>
    <x v="8"/>
    <x v="1"/>
    <n v="1026"/>
    <x v="7"/>
  </r>
  <r>
    <x v="9"/>
    <x v="2"/>
    <n v="1039"/>
    <x v="8"/>
  </r>
  <r>
    <x v="10"/>
    <x v="2"/>
    <n v="944"/>
    <x v="9"/>
  </r>
  <r>
    <x v="11"/>
    <x v="1"/>
    <n v="947"/>
    <x v="3"/>
  </r>
  <r>
    <x v="12"/>
    <x v="1"/>
    <n v="1006"/>
    <x v="9"/>
  </r>
  <r>
    <x v="0"/>
    <x v="2"/>
    <n v="1028"/>
    <x v="4"/>
  </r>
  <r>
    <x v="13"/>
    <x v="2"/>
    <n v="970"/>
    <x v="10"/>
  </r>
  <r>
    <x v="14"/>
    <x v="1"/>
    <n v="938"/>
    <x v="11"/>
  </r>
  <r>
    <x v="15"/>
    <x v="1"/>
    <n v="987"/>
    <x v="1"/>
  </r>
  <r>
    <x v="16"/>
    <x v="0"/>
    <n v="977"/>
    <x v="11"/>
  </r>
  <r>
    <x v="17"/>
    <x v="1"/>
    <n v="974"/>
    <x v="6"/>
  </r>
  <r>
    <x v="18"/>
    <x v="0"/>
    <n v="955"/>
    <x v="2"/>
  </r>
  <r>
    <x v="19"/>
    <x v="2"/>
    <n v="955"/>
    <x v="4"/>
  </r>
  <r>
    <x v="20"/>
    <x v="2"/>
    <n v="1030"/>
    <x v="12"/>
  </r>
  <r>
    <x v="21"/>
    <x v="2"/>
    <n v="982"/>
    <x v="7"/>
  </r>
  <r>
    <x v="22"/>
    <x v="2"/>
    <n v="956"/>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E242F6-BFE7-4B6B-AE13-CF73DABDD4B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1:F33" firstHeaderRow="0" firstDataRow="1" firstDataCol="1"/>
  <pivotFields count="8">
    <pivotField showAll="0" defaultSubtotal="0"/>
    <pivotField axis="axisRow" showAll="0" defaultSubtotal="0">
      <items count="12">
        <item x="0"/>
        <item x="1"/>
        <item x="2"/>
        <item x="3"/>
        <item x="4"/>
        <item x="5"/>
        <item x="6"/>
        <item x="7"/>
        <item x="8"/>
        <item x="9"/>
        <item x="11"/>
        <item x="10"/>
      </items>
    </pivotField>
    <pivotField dataField="1" showAll="0" defaultSubtotal="0">
      <items count="12">
        <item x="2"/>
        <item x="9"/>
        <item x="8"/>
        <item x="1"/>
        <item x="10"/>
        <item x="7"/>
        <item x="3"/>
        <item x="6"/>
        <item x="0"/>
        <item x="5"/>
        <item x="4"/>
        <item x="11"/>
      </items>
    </pivotField>
    <pivotField dataField="1" showAll="0" defaultSubtotal="0"/>
    <pivotField dataField="1" showAll="0" defaultSubtotal="0"/>
    <pivotField showAll="0" defaultSubtotal="0"/>
    <pivotField dataField="1" showAll="0" defaultSubtotal="0"/>
    <pivotField showAll="0" defaultSubtotal="0"/>
  </pivotFields>
  <rowFields count="1">
    <field x="1"/>
  </rowFields>
  <rowItems count="12">
    <i>
      <x/>
    </i>
    <i>
      <x v="1"/>
    </i>
    <i>
      <x v="2"/>
    </i>
    <i>
      <x v="3"/>
    </i>
    <i>
      <x v="4"/>
    </i>
    <i>
      <x v="5"/>
    </i>
    <i>
      <x v="6"/>
    </i>
    <i>
      <x v="7"/>
    </i>
    <i>
      <x v="8"/>
    </i>
    <i>
      <x v="9"/>
    </i>
    <i>
      <x v="10"/>
    </i>
    <i>
      <x v="11"/>
    </i>
  </rowItems>
  <colFields count="1">
    <field x="-2"/>
  </colFields>
  <colItems count="4">
    <i>
      <x/>
    </i>
    <i i="1">
      <x v="1"/>
    </i>
    <i i="2">
      <x v="2"/>
    </i>
    <i i="3">
      <x v="3"/>
    </i>
  </colItems>
  <dataFields count="4">
    <dataField name="Sum of Login Time Hr" fld="2" baseField="0" baseItem="0"/>
    <dataField name="Sum of Talk Time Hr" fld="3" baseField="0" baseItem="0"/>
    <dataField name="Sum of CallsTaken" fld="6" baseField="0" baseItem="0"/>
    <dataField name="Sum of WrapTim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9C5AA7-7DFF-43C9-874B-11F845F98632}"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5:E59" firstHeaderRow="1" firstDataRow="2" firstDataCol="1"/>
  <pivotFields count="7">
    <pivotField numFmtId="166" showAll="0">
      <items count="24">
        <item x="11"/>
        <item x="6"/>
        <item x="14"/>
        <item x="17"/>
        <item x="21"/>
        <item x="20"/>
        <item x="10"/>
        <item x="2"/>
        <item x="1"/>
        <item x="0"/>
        <item x="22"/>
        <item x="16"/>
        <item x="8"/>
        <item x="15"/>
        <item x="13"/>
        <item x="18"/>
        <item x="12"/>
        <item x="5"/>
        <item x="7"/>
        <item x="9"/>
        <item x="3"/>
        <item x="19"/>
        <item x="4"/>
        <item t="default"/>
      </items>
    </pivotField>
    <pivotField axis="axisRow" showAll="0">
      <items count="4">
        <item x="2"/>
        <item x="0"/>
        <item x="1"/>
        <item t="default"/>
      </items>
    </pivotField>
    <pivotField dataField="1" numFmtId="164" showAll="0"/>
    <pivotField showAll="0"/>
    <pivotField showAll="0" defaultSubtotal="0"/>
    <pivotField showAll="0" defaultSubtotal="0"/>
    <pivotField axis="axisCol" showAll="0" defaultSubtotal="0">
      <items count="5">
        <item x="0"/>
        <item x="1"/>
        <item x="2"/>
        <item x="3"/>
        <item x="4"/>
      </items>
    </pivotField>
  </pivotFields>
  <rowFields count="1">
    <field x="1"/>
  </rowFields>
  <rowItems count="3">
    <i>
      <x/>
    </i>
    <i>
      <x v="1"/>
    </i>
    <i>
      <x v="2"/>
    </i>
  </rowItems>
  <colFields count="1">
    <field x="6"/>
  </colFields>
  <colItems count="3">
    <i>
      <x v="1"/>
    </i>
    <i>
      <x v="2"/>
    </i>
    <i>
      <x v="3"/>
    </i>
  </colItems>
  <dataFields count="1">
    <dataField name="Sum of SAL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CE9B71-61D4-4A25-8C50-49CA5E97E955}"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55:J62" firstHeaderRow="1" firstDataRow="5" firstDataCol="1"/>
  <pivotFields count="7">
    <pivotField axis="axisCol" numFmtId="166" showAll="0">
      <items count="24">
        <item x="11"/>
        <item x="6"/>
        <item x="14"/>
        <item x="17"/>
        <item x="21"/>
        <item x="20"/>
        <item x="10"/>
        <item x="2"/>
        <item x="1"/>
        <item x="0"/>
        <item x="22"/>
        <item x="16"/>
        <item x="8"/>
        <item x="15"/>
        <item x="13"/>
        <item x="18"/>
        <item x="12"/>
        <item x="5"/>
        <item x="7"/>
        <item x="9"/>
        <item x="3"/>
        <item x="19"/>
        <item x="4"/>
        <item t="default"/>
      </items>
    </pivotField>
    <pivotField axis="axisRow" showAll="0">
      <items count="4">
        <item x="2"/>
        <item x="0"/>
        <item x="1"/>
        <item t="default"/>
      </items>
    </pivotField>
    <pivotField dataField="1" numFmtId="164"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h="1" sd="0" x="0"/>
        <item sd="0" x="1"/>
        <item sd="0" x="2"/>
        <item sd="0" x="3"/>
        <item h="1" sd="0" x="4"/>
        <item t="default"/>
      </items>
    </pivotField>
  </pivotFields>
  <rowFields count="1">
    <field x="1"/>
  </rowFields>
  <rowItems count="3">
    <i>
      <x/>
    </i>
    <i>
      <x v="1"/>
    </i>
    <i>
      <x v="2"/>
    </i>
  </rowItems>
  <colFields count="4">
    <field x="6"/>
    <field x="5"/>
    <field x="4"/>
    <field x="0"/>
  </colFields>
  <colItems count="3">
    <i>
      <x v="1"/>
    </i>
    <i>
      <x v="2"/>
    </i>
    <i>
      <x v="3"/>
    </i>
  </colItems>
  <dataFields count="1">
    <dataField name="Sum of SALE" fld="2" baseField="0" baseItem="0" numFmtId="10">
      <extLst>
        <ext xmlns:x14="http://schemas.microsoft.com/office/spreadsheetml/2009/9/main" uri="{E15A36E0-9728-4e99-A89B-3F7291B0FE68}">
          <x14:dataField pivotShowAs="percentOfParentCo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1125E8-B828-4028-97F3-44FF47E8C9C7}" name="PivotTable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55:M58" firstHeaderRow="1" firstDataRow="1" firstDataCol="1"/>
  <pivotFields count="7">
    <pivotField numFmtId="166" showAll="0">
      <items count="24">
        <item x="11"/>
        <item x="6"/>
        <item x="14"/>
        <item x="17"/>
        <item x="21"/>
        <item x="20"/>
        <item x="10"/>
        <item x="2"/>
        <item x="1"/>
        <item x="0"/>
        <item x="22"/>
        <item x="16"/>
        <item x="8"/>
        <item x="15"/>
        <item x="13"/>
        <item x="18"/>
        <item x="12"/>
        <item x="5"/>
        <item x="7"/>
        <item x="9"/>
        <item x="3"/>
        <item x="19"/>
        <item x="4"/>
        <item t="default"/>
      </items>
    </pivotField>
    <pivotField axis="axisRow" showAll="0" measureFilter="1" sortType="descending">
      <items count="4">
        <item x="2"/>
        <item x="0"/>
        <item x="1"/>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3">
    <i>
      <x/>
    </i>
    <i>
      <x v="2"/>
    </i>
    <i>
      <x v="1"/>
    </i>
  </rowItems>
  <colItems count="1">
    <i/>
  </colItems>
  <dataFields count="1">
    <dataField name="Sum of SALE" fld="2" baseField="0" baseItem="0"/>
  </dataFields>
  <pivotTableStyleInfo name="PivotStyleLight15"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B3A95A-703D-4EB2-B6F8-877BB84925B6}" name="Data" displayName="Data" ref="A1:H106" totalsRowShown="0" tableBorderDxfId="49">
  <autoFilter ref="A1:H106" xr:uid="{1CB3A95A-703D-4EB2-B6F8-877BB84925B6}"/>
  <sortState xmlns:xlrd2="http://schemas.microsoft.com/office/spreadsheetml/2017/richdata2" ref="A2:H106">
    <sortCondition descending="1" ref="H1:H106"/>
  </sortState>
  <tableColumns count="8">
    <tableColumn id="1" xr3:uid="{72C95A30-6DBC-4FE7-AD8D-CD3A32056CC3}" name="Question ID" dataDxfId="48" dataCellStyle="Normal 2"/>
    <tableColumn id="2" xr3:uid="{744B6FA2-8B76-4813-8278-BD08C6B667FE}" name="Students" dataDxfId="47" dataCellStyle="Normal 2"/>
    <tableColumn id="3" xr3:uid="{84C94416-3B8E-4EFA-A344-AE2A84CD70E3}" name="A" dataDxfId="46" dataCellStyle="Normal 2"/>
    <tableColumn id="4" xr3:uid="{04027A17-0022-41C9-8E36-982D152F55E2}" name="B" dataDxfId="45" dataCellStyle="Normal 2"/>
    <tableColumn id="5" xr3:uid="{60190FE5-3E51-4251-BC99-CBD40B0D38E4}" name="C" dataDxfId="44" dataCellStyle="Normal 2"/>
    <tableColumn id="6" xr3:uid="{DE682793-43CE-429F-AEAA-489CFEE56E78}" name="Correct_answer" dataDxfId="43" dataCellStyle="Normal 2"/>
    <tableColumn id="7" xr3:uid="{06C1D2FA-0CD4-4889-97B4-E475BB0E1DFE}" name="Sub difficulty level" dataDxfId="42" dataCellStyle="Normal 2"/>
    <tableColumn id="8" xr3:uid="{5BAFBAF2-811E-49FE-985C-32E964699D4E}" name="Accuracy" dataDxfId="41" dataCellStyle="Normal 2">
      <calculatedColumnFormula array="1">SUMPRODUCT(($C$1:$E$1=F2)*(C2:E2))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A1E3359-3194-4548-91CB-C8DE9F03B8A0}" name="Table7" displayName="Table7" ref="K8:R13" totalsRowShown="0" tableBorderDxfId="21">
  <autoFilter ref="K8:R13" xr:uid="{8A1E3359-3194-4548-91CB-C8DE9F03B8A0}"/>
  <tableColumns count="8">
    <tableColumn id="1" xr3:uid="{A808657E-CC4E-4081-81B3-94728E1BCE23}" name="Question ID" dataDxfId="10" dataCellStyle="Normal 2"/>
    <tableColumn id="2" xr3:uid="{8D0CE661-2C20-473C-AC93-A5D8E403A2B8}" name="Students" dataDxfId="9" dataCellStyle="Normal 2"/>
    <tableColumn id="3" xr3:uid="{C3C93D62-5945-4681-99D5-D0FC6382228D}" name="A" dataDxfId="8" dataCellStyle="Normal 2"/>
    <tableColumn id="4" xr3:uid="{8536ABD1-A371-4A35-A2B0-7090A609BB6A}" name="B" dataDxfId="7" dataCellStyle="Normal 2"/>
    <tableColumn id="5" xr3:uid="{D3272E6D-417A-4D25-89D1-34330799B227}" name="C" dataDxfId="6" dataCellStyle="Normal 2"/>
    <tableColumn id="6" xr3:uid="{CEA09818-4A7F-4ADE-8056-DA823A09984E}" name="Correct_answer" dataDxfId="5" dataCellStyle="Normal 2"/>
    <tableColumn id="7" xr3:uid="{1F43C662-50E1-4F05-BF4B-8BD8D4A813D7}" name="Sub difficulty level" dataDxfId="4" dataCellStyle="Normal 2"/>
    <tableColumn id="8" xr3:uid="{D17AC74C-0B6A-454D-9FE6-D6331146E48C}" name="Accuracy" dataDxfId="3" dataCellStyle="Normal 2">
      <calculatedColumnFormula array="1">SUMPRODUCT(($C$1:$E$1=P9)*(M9:O9))</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6B7C38-3C64-4FC2-90AF-BDA780F5EA39}" name="Table9" displayName="Table9" ref="K16:R21" totalsRowShown="0" dataDxfId="11" tableBorderDxfId="20" dataCellStyle="Normal 2">
  <autoFilter ref="K16:R21" xr:uid="{5F6B7C38-3C64-4FC2-90AF-BDA780F5EA39}"/>
  <tableColumns count="8">
    <tableColumn id="1" xr3:uid="{7E89FDAD-404B-4D80-B100-D330E0CBAFF0}" name="Question ID" dataDxfId="19" dataCellStyle="Normal 2"/>
    <tableColumn id="2" xr3:uid="{46D46271-C275-424F-A1AD-979C06FA8B22}" name="Students" dataDxfId="18" dataCellStyle="Normal 2"/>
    <tableColumn id="3" xr3:uid="{46AB7043-6D0B-4141-961F-5839D9EE5AD5}" name="A" dataDxfId="17" dataCellStyle="Normal 2"/>
    <tableColumn id="4" xr3:uid="{723F8AB6-FDC6-4DF3-8482-1FBFC099F7FF}" name="B" dataDxfId="16" dataCellStyle="Normal 2"/>
    <tableColumn id="5" xr3:uid="{604705BA-9D7C-493A-9F07-559246DAC553}" name="C" dataDxfId="15" dataCellStyle="Normal 2"/>
    <tableColumn id="6" xr3:uid="{53F311B7-598C-4303-8DBC-40719A3D0FF2}" name="Correct_answer" dataDxfId="14" dataCellStyle="Normal 2"/>
    <tableColumn id="7" xr3:uid="{3BE16634-F4CD-4146-ACE4-1FEFFB900343}" name="Sub difficulty level" dataDxfId="13" dataCellStyle="Normal 2"/>
    <tableColumn id="8" xr3:uid="{17E319D4-CCD7-4831-BB16-5C93969CDE47}" name="Accuracy" dataDxfId="12" dataCellStyle="Normal 2">
      <calculatedColumnFormula array="1">SUMPRODUCT(($C$1:$E$1=P17)*(M17:O17))</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FE8012-0C22-4474-8F79-A42FCF23C025}" name="Table2" displayName="Table2" ref="F4:H15" totalsRowShown="0" headerRowDxfId="40" headerRowBorderDxfId="39" tableBorderDxfId="38" totalsRowBorderDxfId="37">
  <autoFilter ref="F4:H15" xr:uid="{F0FE8012-0C22-4474-8F79-A42FCF23C025}"/>
  <sortState xmlns:xlrd2="http://schemas.microsoft.com/office/spreadsheetml/2017/richdata2" ref="F5:H15">
    <sortCondition ref="F4:F15"/>
  </sortState>
  <tableColumns count="3">
    <tableColumn id="1" xr3:uid="{8E9C9014-2E9E-45F6-9425-98DE437C1170}" name="Agent ID" dataDxfId="36"/>
    <tableColumn id="2" xr3:uid="{2B368CAA-4CF0-4EB1-97B6-F5C0027F479A}" name="Login Time Hr" dataDxfId="35"/>
    <tableColumn id="3" xr3:uid="{9062351C-E23A-48F2-BD31-98372C2B42B2}" name="Talk Time Hr" dataDxfId="3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952595-C4D2-455B-83E5-BA3B82D15926}" name="Table1" displayName="Table1" ref="A1:D27" totalsRowCount="1" headerRowDxfId="33" headerRowBorderDxfId="31" tableBorderDxfId="32" totalsRowBorderDxfId="30">
  <autoFilter ref="A1:D26" xr:uid="{A4952595-C4D2-455B-83E5-BA3B82D15926}"/>
  <tableColumns count="4">
    <tableColumn id="1" xr3:uid="{F25AE8EB-A583-4511-A97E-539E15A4AC13}" name="DATE" dataDxfId="24" totalsRowDxfId="28"/>
    <tableColumn id="2" xr3:uid="{B6C1B263-F218-4EA9-B6A0-2CED852B3A06}" name="NAME" dataDxfId="22" totalsRowDxfId="27"/>
    <tableColumn id="3" xr3:uid="{84867C51-5D9C-4D38-A647-82C413D79B2D}" name="SALE" totalsRowFunction="custom" dataDxfId="23" totalsRowDxfId="26" dataCellStyle="Currency" totalsRowCellStyle="Currency">
      <totalsRowFormula>SUM(C2:C26)</totalsRowFormula>
    </tableColumn>
    <tableColumn id="4" xr3:uid="{C3C4F430-E052-495D-AB32-0696B0EFCC8A}" name="DESCRIPTION" dataDxfId="29" totalsRowDxfId="25"/>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0"/>
  <sheetViews>
    <sheetView showGridLines="0" showRowColHeaders="0" workbookViewId="0">
      <selection activeCell="L10" sqref="L10"/>
    </sheetView>
  </sheetViews>
  <sheetFormatPr defaultRowHeight="14.5" x14ac:dyDescent="0.35"/>
  <sheetData>
    <row r="3" spans="2:9" x14ac:dyDescent="0.35">
      <c r="B3" t="s">
        <v>0</v>
      </c>
    </row>
    <row r="4" spans="2:9" x14ac:dyDescent="0.35">
      <c r="B4" t="s">
        <v>1</v>
      </c>
    </row>
    <row r="5" spans="2:9" x14ac:dyDescent="0.35">
      <c r="B5" t="s">
        <v>2</v>
      </c>
      <c r="F5" s="15"/>
    </row>
    <row r="6" spans="2:9" x14ac:dyDescent="0.35">
      <c r="B6" s="19" t="s">
        <v>3</v>
      </c>
    </row>
    <row r="7" spans="2:9" x14ac:dyDescent="0.35">
      <c r="B7" t="s">
        <v>4</v>
      </c>
    </row>
    <row r="8" spans="2:9" x14ac:dyDescent="0.35">
      <c r="B8" t="s">
        <v>5</v>
      </c>
    </row>
    <row r="9" spans="2:9" x14ac:dyDescent="0.35">
      <c r="B9" s="89"/>
      <c r="C9" s="89"/>
      <c r="D9" s="89"/>
      <c r="E9" s="89"/>
      <c r="F9" s="89"/>
      <c r="G9" s="89"/>
      <c r="H9" s="89"/>
      <c r="I9" s="89"/>
    </row>
    <row r="10" spans="2:9" x14ac:dyDescent="0.35">
      <c r="B10" s="89"/>
      <c r="C10" s="89"/>
      <c r="D10" s="89"/>
      <c r="E10" s="89"/>
      <c r="F10" s="89"/>
      <c r="G10" s="89"/>
      <c r="H10" s="89"/>
      <c r="I10" s="89"/>
    </row>
  </sheetData>
  <mergeCells count="1">
    <mergeCell ref="B9: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FE4D-4DF5-4F2E-ACC8-BDAF3E761078}">
  <dimension ref="A1:A5"/>
  <sheetViews>
    <sheetView workbookViewId="0">
      <selection activeCell="A11" sqref="A11"/>
    </sheetView>
  </sheetViews>
  <sheetFormatPr defaultColWidth="8.7265625" defaultRowHeight="12.5" x14ac:dyDescent="0.25"/>
  <cols>
    <col min="1" max="1" width="105.453125" style="54" customWidth="1"/>
    <col min="2" max="16384" width="8.7265625" style="54"/>
  </cols>
  <sheetData>
    <row r="1" spans="1:1" ht="88" customHeight="1" x14ac:dyDescent="0.25">
      <c r="A1" s="53" t="s">
        <v>6</v>
      </c>
    </row>
    <row r="2" spans="1:1" ht="14.5" x14ac:dyDescent="0.25">
      <c r="A2" s="55" t="s">
        <v>7</v>
      </c>
    </row>
    <row r="3" spans="1:1" ht="15.5" x14ac:dyDescent="0.25">
      <c r="A3" s="56" t="s">
        <v>8</v>
      </c>
    </row>
    <row r="4" spans="1:1" ht="14.5" x14ac:dyDescent="0.25">
      <c r="A4" s="55" t="s">
        <v>9</v>
      </c>
    </row>
    <row r="5" spans="1:1" ht="43.5" x14ac:dyDescent="0.25">
      <c r="A5" s="5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7E5F-8FB8-4785-A8E4-BE22ED1C7035}">
  <dimension ref="A1:R107"/>
  <sheetViews>
    <sheetView topLeftCell="J22" zoomScale="115" zoomScaleNormal="115" workbookViewId="0">
      <selection activeCell="AA36" sqref="AA36"/>
    </sheetView>
  </sheetViews>
  <sheetFormatPr defaultColWidth="8.7265625" defaultRowHeight="16.5" customHeight="1" x14ac:dyDescent="0.25"/>
  <cols>
    <col min="1" max="1" width="13.7265625" style="63" customWidth="1"/>
    <col min="2" max="2" width="11" style="63" customWidth="1"/>
    <col min="3" max="3" width="21.1796875" style="64" customWidth="1"/>
    <col min="4" max="4" width="14.90625" style="64" customWidth="1"/>
    <col min="5" max="5" width="14.6328125" style="64" customWidth="1"/>
    <col min="6" max="6" width="17.54296875" style="63" customWidth="1"/>
    <col min="7" max="7" width="20.08984375" style="63" customWidth="1"/>
    <col min="8" max="8" width="12.6328125" style="54" customWidth="1"/>
    <col min="9" max="10" width="8.7265625" style="54"/>
    <col min="11" max="11" width="19.6328125" style="54" customWidth="1"/>
    <col min="12" max="12" width="11" style="54" hidden="1" customWidth="1"/>
    <col min="13" max="15" width="0" style="54" hidden="1" customWidth="1"/>
    <col min="16" max="16" width="17.453125" style="54" hidden="1" customWidth="1"/>
    <col min="17" max="17" width="7.08984375" style="54" hidden="1" customWidth="1"/>
    <col min="18" max="18" width="12.1796875" style="54" customWidth="1"/>
    <col min="19" max="16384" width="8.7265625" style="54"/>
  </cols>
  <sheetData>
    <row r="1" spans="1:18" ht="35.25" customHeight="1" x14ac:dyDescent="0.25">
      <c r="A1" s="76" t="s">
        <v>11</v>
      </c>
      <c r="B1" s="57" t="s">
        <v>12</v>
      </c>
      <c r="C1" s="58" t="s">
        <v>13</v>
      </c>
      <c r="D1" s="58" t="s">
        <v>14</v>
      </c>
      <c r="E1" s="58" t="s">
        <v>15</v>
      </c>
      <c r="F1" s="57" t="s">
        <v>16</v>
      </c>
      <c r="G1" s="57" t="s">
        <v>17</v>
      </c>
      <c r="H1" s="59" t="s">
        <v>18</v>
      </c>
    </row>
    <row r="2" spans="1:18" ht="12.5" x14ac:dyDescent="0.25">
      <c r="A2" s="77">
        <v>24309</v>
      </c>
      <c r="B2" s="60">
        <v>252</v>
      </c>
      <c r="C2" s="61">
        <v>0.1147</v>
      </c>
      <c r="D2" s="61">
        <v>0.69550000000000001</v>
      </c>
      <c r="E2" s="61">
        <v>0.1898</v>
      </c>
      <c r="F2" s="60" t="s">
        <v>14</v>
      </c>
      <c r="G2" s="60">
        <v>4</v>
      </c>
      <c r="H2" s="62" cm="1">
        <f t="array" ref="H2">SUMPRODUCT(($C$1:$E$1=F2)*(C2:E2))</f>
        <v>0.69550000000000001</v>
      </c>
    </row>
    <row r="3" spans="1:18" ht="12.5" x14ac:dyDescent="0.25">
      <c r="A3" s="77">
        <v>24315</v>
      </c>
      <c r="B3" s="60">
        <v>221</v>
      </c>
      <c r="C3" s="61">
        <v>0.14560000000000001</v>
      </c>
      <c r="D3" s="61">
        <v>0.63919999999999999</v>
      </c>
      <c r="E3" s="61">
        <v>0.2152</v>
      </c>
      <c r="F3" s="60" t="s">
        <v>14</v>
      </c>
      <c r="G3" s="60">
        <v>5</v>
      </c>
      <c r="H3" s="62" cm="1">
        <f t="array" ref="H3">SUMPRODUCT(($C$1:$E$1=F3)*(C3:E3))</f>
        <v>0.63919999999999999</v>
      </c>
    </row>
    <row r="4" spans="1:18" ht="12.5" x14ac:dyDescent="0.25">
      <c r="A4" s="77">
        <v>4859</v>
      </c>
      <c r="B4" s="60">
        <v>109</v>
      </c>
      <c r="C4" s="61">
        <v>0.19439999999999999</v>
      </c>
      <c r="D4" s="61">
        <v>0.63329999999999997</v>
      </c>
      <c r="E4" s="61">
        <v>0.17219999999999999</v>
      </c>
      <c r="F4" s="60" t="s">
        <v>14</v>
      </c>
      <c r="G4" s="60">
        <v>10</v>
      </c>
      <c r="H4" s="62" cm="1">
        <f t="array" ref="H4">SUMPRODUCT(($C$1:$E$1=F4)*(C4:E4))</f>
        <v>0.63329999999999997</v>
      </c>
    </row>
    <row r="5" spans="1:18" ht="12.5" x14ac:dyDescent="0.25">
      <c r="A5" s="77">
        <v>4136</v>
      </c>
      <c r="B5" s="60">
        <v>67</v>
      </c>
      <c r="C5" s="61">
        <v>0.17199999999999999</v>
      </c>
      <c r="D5" s="61">
        <v>0.62370000000000003</v>
      </c>
      <c r="E5" s="61">
        <v>0.20430000000000001</v>
      </c>
      <c r="F5" s="60" t="s">
        <v>14</v>
      </c>
      <c r="G5" s="60">
        <v>11</v>
      </c>
      <c r="H5" s="62" cm="1">
        <f t="array" ref="H5">SUMPRODUCT(($C$1:$E$1=F5)*(C5:E5))</f>
        <v>0.62370000000000003</v>
      </c>
    </row>
    <row r="6" spans="1:18" ht="12.5" x14ac:dyDescent="0.25">
      <c r="A6" s="77">
        <v>11619</v>
      </c>
      <c r="B6" s="60">
        <v>225</v>
      </c>
      <c r="C6" s="61">
        <v>0.20219999999999999</v>
      </c>
      <c r="D6" s="61">
        <v>0.61770000000000003</v>
      </c>
      <c r="E6" s="61">
        <v>0.18010000000000001</v>
      </c>
      <c r="F6" s="60" t="s">
        <v>14</v>
      </c>
      <c r="G6" s="60">
        <v>8</v>
      </c>
      <c r="H6" s="62" cm="1">
        <f t="array" ref="H6">SUMPRODUCT(($C$1:$E$1=F6)*(C6:E6))</f>
        <v>0.61770000000000003</v>
      </c>
    </row>
    <row r="7" spans="1:18" ht="12.5" x14ac:dyDescent="0.25">
      <c r="A7" s="77">
        <v>24296</v>
      </c>
      <c r="B7" s="60">
        <v>210</v>
      </c>
      <c r="C7" s="61">
        <v>0.1234</v>
      </c>
      <c r="D7" s="61">
        <v>0.61699999999999999</v>
      </c>
      <c r="E7" s="61">
        <v>0.2596</v>
      </c>
      <c r="F7" s="60" t="s">
        <v>14</v>
      </c>
      <c r="G7" s="60">
        <v>1</v>
      </c>
      <c r="H7" s="62" cm="1">
        <f t="array" ref="H7">SUMPRODUCT(($C$1:$E$1=F7)*(C7:E7))</f>
        <v>0.61699999999999999</v>
      </c>
      <c r="J7" s="99" t="s">
        <v>137</v>
      </c>
      <c r="K7" s="54" t="s">
        <v>143</v>
      </c>
    </row>
    <row r="8" spans="1:18" ht="16.5" customHeight="1" x14ac:dyDescent="0.25">
      <c r="A8" s="77">
        <v>24433</v>
      </c>
      <c r="B8" s="60">
        <v>204</v>
      </c>
      <c r="C8" s="61">
        <v>0.2132</v>
      </c>
      <c r="D8" s="61">
        <v>0.59930000000000005</v>
      </c>
      <c r="E8" s="61">
        <v>0.1875</v>
      </c>
      <c r="F8" s="60" t="s">
        <v>14</v>
      </c>
      <c r="G8" s="60">
        <v>7</v>
      </c>
      <c r="H8" s="62" cm="1">
        <f t="array" ref="H8">SUMPRODUCT(($C$1:$E$1=F8)*(C8:E8))</f>
        <v>0.59930000000000005</v>
      </c>
      <c r="K8" s="76" t="s">
        <v>11</v>
      </c>
      <c r="L8" s="57" t="s">
        <v>12</v>
      </c>
      <c r="M8" s="58" t="s">
        <v>13</v>
      </c>
      <c r="N8" s="58" t="s">
        <v>14</v>
      </c>
      <c r="O8" s="58" t="s">
        <v>15</v>
      </c>
      <c r="P8" s="57" t="s">
        <v>16</v>
      </c>
      <c r="Q8" s="57" t="s">
        <v>17</v>
      </c>
      <c r="R8" s="78" t="s">
        <v>18</v>
      </c>
    </row>
    <row r="9" spans="1:18" ht="12.5" x14ac:dyDescent="0.25">
      <c r="A9" s="77">
        <v>4015</v>
      </c>
      <c r="B9" s="60">
        <v>57</v>
      </c>
      <c r="C9" s="61">
        <v>0.1111</v>
      </c>
      <c r="D9" s="61">
        <v>0.29170000000000001</v>
      </c>
      <c r="E9" s="61">
        <v>0.59719999999999995</v>
      </c>
      <c r="F9" s="60" t="s">
        <v>15</v>
      </c>
      <c r="G9" s="60">
        <v>11</v>
      </c>
      <c r="H9" s="62" cm="1">
        <f t="array" ref="H9">SUMPRODUCT(($C$1:$E$1=F9)*(C9:E9))</f>
        <v>0.59719999999999995</v>
      </c>
      <c r="K9" s="120">
        <v>24309</v>
      </c>
      <c r="L9" s="117">
        <v>252</v>
      </c>
      <c r="M9" s="118">
        <v>0.1147</v>
      </c>
      <c r="N9" s="118">
        <v>0.69550000000000001</v>
      </c>
      <c r="O9" s="118">
        <v>0.1898</v>
      </c>
      <c r="P9" s="117" t="s">
        <v>14</v>
      </c>
      <c r="Q9" s="117">
        <v>4</v>
      </c>
      <c r="R9" s="119" cm="1">
        <f t="array" ref="R9">SUMPRODUCT(($C$1:$E$1=P9)*(M9:O9))</f>
        <v>0.69550000000000001</v>
      </c>
    </row>
    <row r="10" spans="1:18" ht="12.5" x14ac:dyDescent="0.25">
      <c r="A10" s="77">
        <v>24364</v>
      </c>
      <c r="B10" s="60">
        <v>205</v>
      </c>
      <c r="C10" s="61">
        <v>0.184</v>
      </c>
      <c r="D10" s="61">
        <v>0.59640000000000004</v>
      </c>
      <c r="E10" s="61">
        <v>0.21959999999999999</v>
      </c>
      <c r="F10" s="60" t="s">
        <v>14</v>
      </c>
      <c r="G10" s="60">
        <v>9</v>
      </c>
      <c r="H10" s="62" cm="1">
        <f t="array" ref="H10">SUMPRODUCT(($C$1:$E$1=F10)*(C10:E10))</f>
        <v>0.59640000000000004</v>
      </c>
      <c r="K10" s="120">
        <v>24315</v>
      </c>
      <c r="L10" s="117">
        <v>221</v>
      </c>
      <c r="M10" s="118">
        <v>0.14560000000000001</v>
      </c>
      <c r="N10" s="118">
        <v>0.63919999999999999</v>
      </c>
      <c r="O10" s="118">
        <v>0.2152</v>
      </c>
      <c r="P10" s="117" t="s">
        <v>14</v>
      </c>
      <c r="Q10" s="117">
        <v>5</v>
      </c>
      <c r="R10" s="119" cm="1">
        <f t="array" ref="R10">SUMPRODUCT(($C$1:$E$1=P10)*(M10:O10))</f>
        <v>0.63919999999999999</v>
      </c>
    </row>
    <row r="11" spans="1:18" ht="12.5" x14ac:dyDescent="0.25">
      <c r="A11" s="77">
        <v>22540</v>
      </c>
      <c r="B11" s="60">
        <v>215</v>
      </c>
      <c r="C11" s="61">
        <v>0.24010000000000001</v>
      </c>
      <c r="D11" s="61">
        <v>0.5927</v>
      </c>
      <c r="E11" s="61">
        <v>0.16719999999999999</v>
      </c>
      <c r="F11" s="60" t="s">
        <v>14</v>
      </c>
      <c r="G11" s="60">
        <v>3</v>
      </c>
      <c r="H11" s="62" cm="1">
        <f t="array" ref="H11">SUMPRODUCT(($C$1:$E$1=F11)*(C11:E11))</f>
        <v>0.5927</v>
      </c>
      <c r="K11" s="120">
        <v>4859</v>
      </c>
      <c r="L11" s="117">
        <v>109</v>
      </c>
      <c r="M11" s="118">
        <v>0.19439999999999999</v>
      </c>
      <c r="N11" s="118">
        <v>0.63329999999999997</v>
      </c>
      <c r="O11" s="118">
        <v>0.17219999999999999</v>
      </c>
      <c r="P11" s="117" t="s">
        <v>14</v>
      </c>
      <c r="Q11" s="117">
        <v>10</v>
      </c>
      <c r="R11" s="119" cm="1">
        <f t="array" ref="R11">SUMPRODUCT(($C$1:$E$1=P11)*(M11:O11))</f>
        <v>0.63329999999999997</v>
      </c>
    </row>
    <row r="12" spans="1:18" ht="12.5" x14ac:dyDescent="0.25">
      <c r="A12" s="77">
        <v>3995</v>
      </c>
      <c r="B12" s="60">
        <v>62</v>
      </c>
      <c r="C12" s="61">
        <v>0.15379999999999999</v>
      </c>
      <c r="D12" s="61">
        <v>0.5897</v>
      </c>
      <c r="E12" s="61">
        <v>0.25640000000000002</v>
      </c>
      <c r="F12" s="60" t="s">
        <v>14</v>
      </c>
      <c r="G12" s="60">
        <v>11</v>
      </c>
      <c r="H12" s="62" cm="1">
        <f t="array" ref="H12">SUMPRODUCT(($C$1:$E$1=F12)*(C12:E12))</f>
        <v>0.5897</v>
      </c>
      <c r="K12" s="120">
        <v>4136</v>
      </c>
      <c r="L12" s="117">
        <v>67</v>
      </c>
      <c r="M12" s="118">
        <v>0.17199999999999999</v>
      </c>
      <c r="N12" s="118">
        <v>0.62370000000000003</v>
      </c>
      <c r="O12" s="118">
        <v>0.20430000000000001</v>
      </c>
      <c r="P12" s="117" t="s">
        <v>14</v>
      </c>
      <c r="Q12" s="117">
        <v>11</v>
      </c>
      <c r="R12" s="119" cm="1">
        <f t="array" ref="R12">SUMPRODUCT(($C$1:$E$1=P12)*(M12:O12))</f>
        <v>0.62370000000000003</v>
      </c>
    </row>
    <row r="13" spans="1:18" ht="12.5" x14ac:dyDescent="0.25">
      <c r="A13" s="77">
        <v>24307</v>
      </c>
      <c r="B13" s="60">
        <v>212</v>
      </c>
      <c r="C13" s="61">
        <v>0.19850000000000001</v>
      </c>
      <c r="D13" s="61">
        <v>0.58760000000000001</v>
      </c>
      <c r="E13" s="61">
        <v>0.21390000000000001</v>
      </c>
      <c r="F13" s="60" t="s">
        <v>14</v>
      </c>
      <c r="G13" s="60">
        <v>3</v>
      </c>
      <c r="H13" s="62" cm="1">
        <f t="array" ref="H13">SUMPRODUCT(($C$1:$E$1=F13)*(C13:E13))</f>
        <v>0.58760000000000001</v>
      </c>
      <c r="K13" s="120">
        <v>11619</v>
      </c>
      <c r="L13" s="117">
        <v>225</v>
      </c>
      <c r="M13" s="118">
        <v>0.20219999999999999</v>
      </c>
      <c r="N13" s="118">
        <v>0.61770000000000003</v>
      </c>
      <c r="O13" s="118">
        <v>0.18010000000000001</v>
      </c>
      <c r="P13" s="117" t="s">
        <v>14</v>
      </c>
      <c r="Q13" s="117">
        <v>8</v>
      </c>
      <c r="R13" s="119" cm="1">
        <f t="array" ref="R13">SUMPRODUCT(($C$1:$E$1=P13)*(M13:O13))</f>
        <v>0.61770000000000003</v>
      </c>
    </row>
    <row r="14" spans="1:18" ht="12.5" x14ac:dyDescent="0.25">
      <c r="A14" s="77">
        <v>24371</v>
      </c>
      <c r="B14" s="60">
        <v>204</v>
      </c>
      <c r="C14" s="61">
        <v>0.2235</v>
      </c>
      <c r="D14" s="61">
        <v>0.58379999999999999</v>
      </c>
      <c r="E14" s="61">
        <v>0.19270000000000001</v>
      </c>
      <c r="F14" s="60" t="s">
        <v>14</v>
      </c>
      <c r="G14" s="60">
        <v>11</v>
      </c>
      <c r="H14" s="62" cm="1">
        <f t="array" ref="H14">SUMPRODUCT(($C$1:$E$1=F14)*(C14:E14))</f>
        <v>0.58379999999999999</v>
      </c>
    </row>
    <row r="15" spans="1:18" ht="12.5" x14ac:dyDescent="0.25">
      <c r="A15" s="77">
        <v>11620</v>
      </c>
      <c r="B15" s="60">
        <v>196</v>
      </c>
      <c r="C15" s="61">
        <v>0.13</v>
      </c>
      <c r="D15" s="61">
        <v>0.28999999999999998</v>
      </c>
      <c r="E15" s="61">
        <v>0.57999999999999996</v>
      </c>
      <c r="F15" s="60" t="s">
        <v>15</v>
      </c>
      <c r="G15" s="60">
        <v>9</v>
      </c>
      <c r="H15" s="62" cm="1">
        <f t="array" ref="H15">SUMPRODUCT(($C$1:$E$1=F15)*(C15:E15))</f>
        <v>0.57999999999999996</v>
      </c>
      <c r="K15" s="54" t="s">
        <v>144</v>
      </c>
    </row>
    <row r="16" spans="1:18" ht="17" customHeight="1" x14ac:dyDescent="0.25">
      <c r="A16" s="77">
        <v>24308</v>
      </c>
      <c r="B16" s="60">
        <v>205</v>
      </c>
      <c r="C16" s="61">
        <v>0.1832</v>
      </c>
      <c r="D16" s="61">
        <v>0.57850000000000001</v>
      </c>
      <c r="E16" s="61">
        <v>0.2382</v>
      </c>
      <c r="F16" s="60" t="s">
        <v>14</v>
      </c>
      <c r="G16" s="60">
        <v>3</v>
      </c>
      <c r="H16" s="62" cm="1">
        <f t="array" ref="H16">SUMPRODUCT(($C$1:$E$1=F16)*(C16:E16))</f>
        <v>0.57850000000000001</v>
      </c>
      <c r="K16" s="115" t="s">
        <v>11</v>
      </c>
      <c r="L16" s="114" t="s">
        <v>12</v>
      </c>
      <c r="M16" s="116" t="s">
        <v>13</v>
      </c>
      <c r="N16" s="116" t="s">
        <v>14</v>
      </c>
      <c r="O16" s="116" t="s">
        <v>15</v>
      </c>
      <c r="P16" s="114" t="s">
        <v>16</v>
      </c>
      <c r="Q16" s="114" t="s">
        <v>17</v>
      </c>
      <c r="R16" s="121" t="s">
        <v>18</v>
      </c>
    </row>
    <row r="17" spans="1:18" ht="12.5" x14ac:dyDescent="0.25">
      <c r="A17" s="77">
        <v>24365</v>
      </c>
      <c r="B17" s="60">
        <v>201</v>
      </c>
      <c r="C17" s="61">
        <v>0.16070000000000001</v>
      </c>
      <c r="D17" s="61">
        <v>0.57740000000000002</v>
      </c>
      <c r="E17" s="61">
        <v>0.26190000000000002</v>
      </c>
      <c r="F17" s="60" t="s">
        <v>14</v>
      </c>
      <c r="G17" s="60">
        <v>9</v>
      </c>
      <c r="H17" s="62" cm="1">
        <f t="array" ref="H17">SUMPRODUCT(($C$1:$E$1=F17)*(C17:E17))</f>
        <v>0.57740000000000002</v>
      </c>
      <c r="K17" s="112">
        <v>24311</v>
      </c>
      <c r="L17" s="108">
        <v>204</v>
      </c>
      <c r="M17" s="109">
        <v>0.17960000000000001</v>
      </c>
      <c r="N17" s="109">
        <v>0.63539999999999996</v>
      </c>
      <c r="O17" s="109">
        <v>0.185</v>
      </c>
      <c r="P17" s="108" t="s">
        <v>13</v>
      </c>
      <c r="Q17" s="108">
        <v>4</v>
      </c>
      <c r="R17" s="62" cm="1">
        <f t="array" ref="R17">SUMPRODUCT(($C$1:$E$1=P17)*(M17:O17))</f>
        <v>0.17960000000000001</v>
      </c>
    </row>
    <row r="18" spans="1:18" ht="12.5" x14ac:dyDescent="0.25">
      <c r="A18" s="77">
        <v>24293</v>
      </c>
      <c r="B18" s="60">
        <v>198</v>
      </c>
      <c r="C18" s="61">
        <v>0.2011</v>
      </c>
      <c r="D18" s="61">
        <v>0.57609999999999995</v>
      </c>
      <c r="E18" s="61">
        <v>0.2228</v>
      </c>
      <c r="F18" s="60" t="s">
        <v>14</v>
      </c>
      <c r="G18" s="60">
        <v>1</v>
      </c>
      <c r="H18" s="62" cm="1">
        <f t="array" ref="H18">SUMPRODUCT(($C$1:$E$1=F18)*(C18:E18))</f>
        <v>0.57609999999999995</v>
      </c>
      <c r="K18" s="113">
        <v>24329</v>
      </c>
      <c r="L18" s="110">
        <v>226</v>
      </c>
      <c r="M18" s="111">
        <v>0.20830000000000001</v>
      </c>
      <c r="N18" s="111">
        <v>0.56879999999999997</v>
      </c>
      <c r="O18" s="111">
        <v>0.22289999999999999</v>
      </c>
      <c r="P18" s="110" t="s">
        <v>13</v>
      </c>
      <c r="Q18" s="110">
        <v>6</v>
      </c>
      <c r="R18" s="62" cm="1">
        <f t="array" ref="R18">SUMPRODUCT(($C$1:$E$1=P18)*(M18:O18))</f>
        <v>0.20830000000000001</v>
      </c>
    </row>
    <row r="19" spans="1:18" ht="12.5" x14ac:dyDescent="0.25">
      <c r="A19" s="77">
        <v>24325</v>
      </c>
      <c r="B19" s="60">
        <v>220</v>
      </c>
      <c r="C19" s="61">
        <v>0.1749</v>
      </c>
      <c r="D19" s="61">
        <v>0.57399999999999995</v>
      </c>
      <c r="E19" s="61">
        <v>0.25109999999999999</v>
      </c>
      <c r="F19" s="60" t="s">
        <v>14</v>
      </c>
      <c r="G19" s="60">
        <v>7</v>
      </c>
      <c r="H19" s="62" cm="1">
        <f t="array" ref="H19">SUMPRODUCT(($C$1:$E$1=F19)*(C19:E19))</f>
        <v>0.57399999999999995</v>
      </c>
      <c r="K19" s="112">
        <v>24368</v>
      </c>
      <c r="L19" s="108">
        <v>201</v>
      </c>
      <c r="M19" s="109">
        <v>0.20669999999999999</v>
      </c>
      <c r="N19" s="109">
        <v>0.58050000000000002</v>
      </c>
      <c r="O19" s="109">
        <v>0.21279999999999999</v>
      </c>
      <c r="P19" s="108" t="s">
        <v>15</v>
      </c>
      <c r="Q19" s="108">
        <v>10</v>
      </c>
      <c r="R19" s="62" cm="1">
        <f t="array" ref="R19">SUMPRODUCT(($C$1:$E$1=P19)*(M19:O19))</f>
        <v>0.21279999999999999</v>
      </c>
    </row>
    <row r="20" spans="1:18" ht="12.5" x14ac:dyDescent="0.25">
      <c r="A20" s="77">
        <v>24367</v>
      </c>
      <c r="B20" s="60">
        <v>219</v>
      </c>
      <c r="C20" s="61">
        <v>0.17019999999999999</v>
      </c>
      <c r="D20" s="61">
        <v>0.57210000000000005</v>
      </c>
      <c r="E20" s="61">
        <v>0.25769999999999998</v>
      </c>
      <c r="F20" s="60" t="s">
        <v>14</v>
      </c>
      <c r="G20" s="60">
        <v>10</v>
      </c>
      <c r="H20" s="62" cm="1">
        <f t="array" ref="H20">SUMPRODUCT(($C$1:$E$1=F20)*(C20:E20))</f>
        <v>0.57210000000000005</v>
      </c>
      <c r="K20" s="113">
        <v>8881</v>
      </c>
      <c r="L20" s="110">
        <v>233</v>
      </c>
      <c r="M20" s="111">
        <v>0.34320000000000001</v>
      </c>
      <c r="N20" s="111">
        <v>0.43180000000000002</v>
      </c>
      <c r="O20" s="111">
        <v>0.22500000000000001</v>
      </c>
      <c r="P20" s="110" t="s">
        <v>15</v>
      </c>
      <c r="Q20" s="110">
        <v>12</v>
      </c>
      <c r="R20" s="62" cm="1">
        <f t="array" ref="R20">SUMPRODUCT(($C$1:$E$1=P20)*(M20:O20))</f>
        <v>0.22500000000000001</v>
      </c>
    </row>
    <row r="21" spans="1:18" ht="12.5" x14ac:dyDescent="0.25">
      <c r="A21" s="77">
        <v>22539</v>
      </c>
      <c r="B21" s="60">
        <v>220</v>
      </c>
      <c r="C21" s="61">
        <v>0.27610000000000001</v>
      </c>
      <c r="D21" s="61">
        <v>0.57179999999999997</v>
      </c>
      <c r="E21" s="61">
        <v>0.15210000000000001</v>
      </c>
      <c r="F21" s="60" t="s">
        <v>14</v>
      </c>
      <c r="G21" s="60">
        <v>3</v>
      </c>
      <c r="H21" s="62" cm="1">
        <f t="array" ref="H21">SUMPRODUCT(($C$1:$E$1=F21)*(C21:E21))</f>
        <v>0.57179999999999997</v>
      </c>
      <c r="K21" s="112">
        <v>23775</v>
      </c>
      <c r="L21" s="108">
        <v>415</v>
      </c>
      <c r="M21" s="109">
        <v>0.25069999999999998</v>
      </c>
      <c r="N21" s="109">
        <v>0.50700000000000001</v>
      </c>
      <c r="O21" s="109">
        <v>0.24229999999999999</v>
      </c>
      <c r="P21" s="108" t="s">
        <v>13</v>
      </c>
      <c r="Q21" s="108">
        <v>2.6</v>
      </c>
      <c r="R21" s="62" cm="1">
        <f t="array" ref="R21">SUMPRODUCT(($C$1:$E$1=P21)*(M21:O21))</f>
        <v>0.25069999999999998</v>
      </c>
    </row>
    <row r="22" spans="1:18" ht="12.5" x14ac:dyDescent="0.25">
      <c r="A22" s="77">
        <v>4941</v>
      </c>
      <c r="B22" s="60">
        <v>155</v>
      </c>
      <c r="C22" s="61">
        <v>0.1502</v>
      </c>
      <c r="D22" s="61">
        <v>0.29709999999999998</v>
      </c>
      <c r="E22" s="61">
        <v>0.55269999999999997</v>
      </c>
      <c r="F22" s="60" t="s">
        <v>15</v>
      </c>
      <c r="G22" s="60">
        <v>5</v>
      </c>
      <c r="H22" s="62" cm="1">
        <f t="array" ref="H22">SUMPRODUCT(($C$1:$E$1=F22)*(C22:E22))</f>
        <v>0.55269999999999997</v>
      </c>
    </row>
    <row r="23" spans="1:18" ht="12.5" x14ac:dyDescent="0.25">
      <c r="A23" s="77">
        <v>24301</v>
      </c>
      <c r="B23" s="60">
        <v>242</v>
      </c>
      <c r="C23" s="61">
        <v>0.12820000000000001</v>
      </c>
      <c r="D23" s="61">
        <v>0.54830000000000001</v>
      </c>
      <c r="E23" s="61">
        <v>0.32350000000000001</v>
      </c>
      <c r="F23" s="60" t="s">
        <v>14</v>
      </c>
      <c r="G23" s="60">
        <v>2</v>
      </c>
      <c r="H23" s="62" cm="1">
        <f t="array" ref="H23">SUMPRODUCT(($C$1:$E$1=F23)*(C23:E23))</f>
        <v>0.54830000000000001</v>
      </c>
    </row>
    <row r="24" spans="1:18" ht="12.5" x14ac:dyDescent="0.25">
      <c r="A24" s="77">
        <v>24423</v>
      </c>
      <c r="B24" s="60">
        <v>218</v>
      </c>
      <c r="C24" s="61">
        <v>0.28029999999999999</v>
      </c>
      <c r="D24" s="61">
        <v>0.53759999999999997</v>
      </c>
      <c r="E24" s="61">
        <v>0.18210000000000001</v>
      </c>
      <c r="F24" s="60" t="s">
        <v>14</v>
      </c>
      <c r="G24" s="60">
        <v>3</v>
      </c>
      <c r="H24" s="62" cm="1">
        <f t="array" ref="H24">SUMPRODUCT(($C$1:$E$1=F24)*(C24:E24))</f>
        <v>0.53759999999999997</v>
      </c>
    </row>
    <row r="25" spans="1:18" ht="12.5" x14ac:dyDescent="0.25">
      <c r="A25" s="77">
        <v>11621</v>
      </c>
      <c r="B25" s="60">
        <v>193</v>
      </c>
      <c r="C25" s="61">
        <v>0.53710000000000002</v>
      </c>
      <c r="D25" s="61">
        <v>0.29680000000000001</v>
      </c>
      <c r="E25" s="61">
        <v>0.1661</v>
      </c>
      <c r="F25" s="60" t="s">
        <v>13</v>
      </c>
      <c r="G25" s="60">
        <v>9</v>
      </c>
      <c r="H25" s="62" cm="1">
        <f t="array" ref="H25">SUMPRODUCT(($C$1:$E$1=F25)*(C25:E25))</f>
        <v>0.53710000000000002</v>
      </c>
    </row>
    <row r="26" spans="1:18" ht="12.5" x14ac:dyDescent="0.25">
      <c r="A26" s="77">
        <v>4884</v>
      </c>
      <c r="B26" s="60">
        <v>125</v>
      </c>
      <c r="C26" s="61">
        <v>0.23350000000000001</v>
      </c>
      <c r="D26" s="61">
        <v>0.53700000000000003</v>
      </c>
      <c r="E26" s="61">
        <v>0.2296</v>
      </c>
      <c r="F26" s="60" t="s">
        <v>14</v>
      </c>
      <c r="G26" s="60">
        <v>6</v>
      </c>
      <c r="H26" s="62" cm="1">
        <f t="array" ref="H26">SUMPRODUCT(($C$1:$E$1=F26)*(C26:E26))</f>
        <v>0.53700000000000003</v>
      </c>
    </row>
    <row r="27" spans="1:18" ht="12.5" x14ac:dyDescent="0.25">
      <c r="A27" s="77">
        <v>11218</v>
      </c>
      <c r="B27" s="60">
        <v>326</v>
      </c>
      <c r="C27" s="61">
        <v>0.20499999999999999</v>
      </c>
      <c r="D27" s="61">
        <v>0.52859999999999996</v>
      </c>
      <c r="E27" s="61">
        <v>0.26650000000000001</v>
      </c>
      <c r="F27" s="60" t="s">
        <v>14</v>
      </c>
      <c r="G27" s="60">
        <v>7</v>
      </c>
      <c r="H27" s="62" cm="1">
        <f t="array" ref="H27">SUMPRODUCT(($C$1:$E$1=F27)*(C27:E27))</f>
        <v>0.52859999999999996</v>
      </c>
      <c r="J27" s="54" t="s">
        <v>138</v>
      </c>
    </row>
    <row r="28" spans="1:18" ht="12.5" x14ac:dyDescent="0.25">
      <c r="A28" s="77">
        <v>4858</v>
      </c>
      <c r="B28" s="60">
        <v>120</v>
      </c>
      <c r="C28" s="61">
        <v>0.17280000000000001</v>
      </c>
      <c r="D28" s="61">
        <v>0.52669999999999995</v>
      </c>
      <c r="E28" s="61">
        <v>0.3004</v>
      </c>
      <c r="F28" s="60" t="s">
        <v>14</v>
      </c>
      <c r="G28" s="60">
        <v>5</v>
      </c>
      <c r="H28" s="62" cm="1">
        <f t="array" ref="H28">SUMPRODUCT(($C$1:$E$1=F28)*(C28:E28))</f>
        <v>0.52669999999999995</v>
      </c>
    </row>
    <row r="29" spans="1:18" ht="12.5" x14ac:dyDescent="0.25">
      <c r="A29" s="77">
        <v>24431</v>
      </c>
      <c r="B29" s="60">
        <v>204</v>
      </c>
      <c r="C29" s="61">
        <v>0.25769999999999998</v>
      </c>
      <c r="D29" s="61">
        <v>0.52310000000000001</v>
      </c>
      <c r="E29" s="61">
        <v>0.21920000000000001</v>
      </c>
      <c r="F29" s="60" t="s">
        <v>14</v>
      </c>
      <c r="G29" s="60">
        <v>7</v>
      </c>
      <c r="H29" s="62" cm="1">
        <f t="array" ref="H29">SUMPRODUCT(($C$1:$E$1=F29)*(C29:E29))</f>
        <v>0.52310000000000001</v>
      </c>
    </row>
    <row r="30" spans="1:18" ht="12.5" x14ac:dyDescent="0.25">
      <c r="A30" s="77">
        <v>10948</v>
      </c>
      <c r="B30" s="60">
        <v>220</v>
      </c>
      <c r="C30" s="61">
        <v>0.27429999999999999</v>
      </c>
      <c r="D30" s="61">
        <v>0.5212</v>
      </c>
      <c r="E30" s="61">
        <v>0.20449999999999999</v>
      </c>
      <c r="F30" s="60" t="s">
        <v>14</v>
      </c>
      <c r="G30" s="60">
        <v>15</v>
      </c>
      <c r="H30" s="62" cm="1">
        <f t="array" ref="H30">SUMPRODUCT(($C$1:$E$1=F30)*(C30:E30))</f>
        <v>0.5212</v>
      </c>
    </row>
    <row r="31" spans="1:18" ht="12.5" x14ac:dyDescent="0.25">
      <c r="A31" s="77">
        <v>8882</v>
      </c>
      <c r="B31" s="60">
        <v>248</v>
      </c>
      <c r="C31" s="61">
        <v>0.26590000000000003</v>
      </c>
      <c r="D31" s="61">
        <v>0.51249999999999996</v>
      </c>
      <c r="E31" s="61">
        <v>0.22159999999999999</v>
      </c>
      <c r="F31" s="60" t="s">
        <v>14</v>
      </c>
      <c r="G31" s="60">
        <v>12</v>
      </c>
      <c r="H31" s="62" cm="1">
        <f t="array" ref="H31">SUMPRODUCT(($C$1:$E$1=F31)*(C31:E31))</f>
        <v>0.51249999999999996</v>
      </c>
    </row>
    <row r="32" spans="1:18" ht="12.5" x14ac:dyDescent="0.25">
      <c r="A32" s="77">
        <v>11258</v>
      </c>
      <c r="B32" s="60">
        <v>345</v>
      </c>
      <c r="C32" s="61">
        <v>0.28170000000000001</v>
      </c>
      <c r="D32" s="61">
        <v>0.5111</v>
      </c>
      <c r="E32" s="61">
        <v>0.20710000000000001</v>
      </c>
      <c r="F32" s="60" t="s">
        <v>14</v>
      </c>
      <c r="G32" s="60">
        <v>6</v>
      </c>
      <c r="H32" s="62" cm="1">
        <f t="array" ref="H32">SUMPRODUCT(($C$1:$E$1=F32)*(C32:E32))</f>
        <v>0.5111</v>
      </c>
    </row>
    <row r="33" spans="1:11" ht="12.5" x14ac:dyDescent="0.25">
      <c r="A33" s="77">
        <v>22542</v>
      </c>
      <c r="B33" s="60">
        <v>220</v>
      </c>
      <c r="C33" s="61">
        <v>0.3125</v>
      </c>
      <c r="D33" s="61">
        <v>0.51039999999999996</v>
      </c>
      <c r="E33" s="61">
        <v>0.17710000000000001</v>
      </c>
      <c r="F33" s="60" t="s">
        <v>14</v>
      </c>
      <c r="G33" s="60">
        <v>1</v>
      </c>
      <c r="H33" s="62" cm="1">
        <f t="array" ref="H33">SUMPRODUCT(($C$1:$E$1=F33)*(C33:E33))</f>
        <v>0.51039999999999996</v>
      </c>
    </row>
    <row r="34" spans="1:11" ht="12.5" x14ac:dyDescent="0.25">
      <c r="A34" s="77">
        <v>11622</v>
      </c>
      <c r="B34" s="60">
        <v>192</v>
      </c>
      <c r="C34" s="61">
        <v>0.13900000000000001</v>
      </c>
      <c r="D34" s="61">
        <v>0.35589999999999999</v>
      </c>
      <c r="E34" s="61">
        <v>0.50509999999999999</v>
      </c>
      <c r="F34" s="60" t="s">
        <v>15</v>
      </c>
      <c r="G34" s="60">
        <v>9</v>
      </c>
      <c r="H34" s="62" cm="1">
        <f t="array" ref="H34">SUMPRODUCT(($C$1:$E$1=F34)*(C34:E34))</f>
        <v>0.50509999999999999</v>
      </c>
    </row>
    <row r="35" spans="1:11" ht="12.5" x14ac:dyDescent="0.25">
      <c r="A35" s="77">
        <v>24434</v>
      </c>
      <c r="B35" s="60">
        <v>210</v>
      </c>
      <c r="C35" s="61">
        <v>0.28029999999999999</v>
      </c>
      <c r="D35" s="61">
        <v>0.50380000000000003</v>
      </c>
      <c r="E35" s="61">
        <v>0.21590000000000001</v>
      </c>
      <c r="F35" s="60" t="s">
        <v>14</v>
      </c>
      <c r="G35" s="60">
        <v>7</v>
      </c>
      <c r="H35" s="62" cm="1">
        <f t="array" ref="H35">SUMPRODUCT(($C$1:$E$1=F35)*(C35:E35))</f>
        <v>0.50380000000000003</v>
      </c>
    </row>
    <row r="36" spans="1:11" ht="12.5" x14ac:dyDescent="0.25">
      <c r="A36" s="77">
        <v>4887</v>
      </c>
      <c r="B36" s="60">
        <v>106</v>
      </c>
      <c r="C36" s="61">
        <v>0.50290000000000001</v>
      </c>
      <c r="D36" s="61">
        <v>0.3392</v>
      </c>
      <c r="E36" s="61">
        <v>0.15790000000000001</v>
      </c>
      <c r="F36" s="60" t="s">
        <v>13</v>
      </c>
      <c r="G36" s="60">
        <v>10</v>
      </c>
      <c r="H36" s="62" cm="1">
        <f t="array" ref="H36">SUMPRODUCT(($C$1:$E$1=F36)*(C36:E36))</f>
        <v>0.50290000000000001</v>
      </c>
    </row>
    <row r="37" spans="1:11" ht="12.5" x14ac:dyDescent="0.25">
      <c r="A37" s="77">
        <v>23776</v>
      </c>
      <c r="B37" s="60">
        <v>439</v>
      </c>
      <c r="C37" s="61">
        <v>0.2414</v>
      </c>
      <c r="D37" s="61">
        <v>0.5</v>
      </c>
      <c r="E37" s="61">
        <v>0.2586</v>
      </c>
      <c r="F37" s="60" t="s">
        <v>14</v>
      </c>
      <c r="G37" s="60">
        <v>2.6</v>
      </c>
      <c r="H37" s="62" cm="1">
        <f t="array" ref="H37">SUMPRODUCT(($C$1:$E$1=F37)*(C37:E37))</f>
        <v>0.5</v>
      </c>
    </row>
    <row r="38" spans="1:11" ht="12.5" x14ac:dyDescent="0.25">
      <c r="A38" s="77">
        <v>10950</v>
      </c>
      <c r="B38" s="60">
        <v>208</v>
      </c>
      <c r="C38" s="61">
        <v>0.23680000000000001</v>
      </c>
      <c r="D38" s="61">
        <v>0.49859999999999999</v>
      </c>
      <c r="E38" s="61">
        <v>0.2646</v>
      </c>
      <c r="F38" s="60" t="s">
        <v>14</v>
      </c>
      <c r="G38" s="60">
        <v>16</v>
      </c>
      <c r="H38" s="62" cm="1">
        <f t="array" ref="H38">SUMPRODUCT(($C$1:$E$1=F38)*(C38:E38))</f>
        <v>0.49859999999999999</v>
      </c>
    </row>
    <row r="39" spans="1:11" ht="12.5" x14ac:dyDescent="0.25">
      <c r="A39" s="77">
        <v>4940</v>
      </c>
      <c r="B39" s="60">
        <v>148</v>
      </c>
      <c r="C39" s="61">
        <v>0.216</v>
      </c>
      <c r="D39" s="61">
        <v>0.49130000000000001</v>
      </c>
      <c r="E39" s="61">
        <v>0.29270000000000002</v>
      </c>
      <c r="F39" s="60" t="s">
        <v>14</v>
      </c>
      <c r="G39" s="60">
        <v>5</v>
      </c>
      <c r="H39" s="62" cm="1">
        <f t="array" ref="H39">SUMPRODUCT(($C$1:$E$1=F39)*(C39:E39))</f>
        <v>0.49130000000000001</v>
      </c>
    </row>
    <row r="40" spans="1:11" ht="29.5" customHeight="1" x14ac:dyDescent="0.25">
      <c r="A40" s="77">
        <v>24407</v>
      </c>
      <c r="B40" s="60">
        <v>211</v>
      </c>
      <c r="C40" s="61">
        <v>0.30170000000000002</v>
      </c>
      <c r="D40" s="61">
        <v>0.48880000000000001</v>
      </c>
      <c r="E40" s="61">
        <v>0.20949999999999999</v>
      </c>
      <c r="F40" s="60" t="s">
        <v>14</v>
      </c>
      <c r="G40" s="60">
        <v>1</v>
      </c>
      <c r="H40" s="62" cm="1">
        <f t="array" ref="H40">SUMPRODUCT(($C$1:$E$1=F40)*(C40:E40))</f>
        <v>0.48880000000000001</v>
      </c>
      <c r="J40" s="54" t="s">
        <v>145</v>
      </c>
      <c r="K40" s="122" t="s">
        <v>146</v>
      </c>
    </row>
    <row r="41" spans="1:11" ht="12.5" x14ac:dyDescent="0.25">
      <c r="A41" s="77">
        <v>23777</v>
      </c>
      <c r="B41" s="60">
        <v>426</v>
      </c>
      <c r="C41" s="61">
        <v>0.22009999999999999</v>
      </c>
      <c r="D41" s="61">
        <v>0.48430000000000001</v>
      </c>
      <c r="E41" s="61">
        <v>0.29559999999999997</v>
      </c>
      <c r="F41" s="60" t="s">
        <v>14</v>
      </c>
      <c r="G41" s="60">
        <v>2.7</v>
      </c>
      <c r="H41" s="62" cm="1">
        <f t="array" ref="H41">SUMPRODUCT(($C$1:$E$1=F41)*(C41:E41))</f>
        <v>0.48430000000000001</v>
      </c>
    </row>
    <row r="42" spans="1:11" ht="12.5" x14ac:dyDescent="0.25">
      <c r="A42" s="77">
        <v>11618</v>
      </c>
      <c r="B42" s="60">
        <v>209</v>
      </c>
      <c r="C42" s="61">
        <v>0.47889999999999999</v>
      </c>
      <c r="D42" s="61">
        <v>0.34639999999999999</v>
      </c>
      <c r="E42" s="61">
        <v>0.17469999999999999</v>
      </c>
      <c r="F42" s="60" t="s">
        <v>13</v>
      </c>
      <c r="G42" s="60">
        <v>8</v>
      </c>
      <c r="H42" s="62" cm="1">
        <f t="array" ref="H42">SUMPRODUCT(($C$1:$E$1=F42)*(C42:E42))</f>
        <v>0.47889999999999999</v>
      </c>
    </row>
    <row r="43" spans="1:11" ht="12.5" x14ac:dyDescent="0.25">
      <c r="A43" s="77">
        <v>24408</v>
      </c>
      <c r="B43" s="60">
        <v>227</v>
      </c>
      <c r="C43" s="61">
        <v>0.32179999999999997</v>
      </c>
      <c r="D43" s="61">
        <v>0.47070000000000001</v>
      </c>
      <c r="E43" s="61">
        <v>0.2074</v>
      </c>
      <c r="F43" s="60" t="s">
        <v>14</v>
      </c>
      <c r="G43" s="60">
        <v>1</v>
      </c>
      <c r="H43" s="62" cm="1">
        <f t="array" ref="H43">SUMPRODUCT(($C$1:$E$1=F43)*(C43:E43))</f>
        <v>0.47070000000000001</v>
      </c>
    </row>
    <row r="44" spans="1:11" ht="12.5" x14ac:dyDescent="0.25">
      <c r="A44" s="77">
        <v>4882</v>
      </c>
      <c r="B44" s="60">
        <v>121</v>
      </c>
      <c r="C44" s="61">
        <v>0.18920000000000001</v>
      </c>
      <c r="D44" s="61">
        <v>0.34360000000000002</v>
      </c>
      <c r="E44" s="61">
        <v>0.4672</v>
      </c>
      <c r="F44" s="60" t="s">
        <v>15</v>
      </c>
      <c r="G44" s="60">
        <v>5</v>
      </c>
      <c r="H44" s="62" cm="1">
        <f t="array" ref="H44">SUMPRODUCT(($C$1:$E$1=F44)*(C44:E44))</f>
        <v>0.4672</v>
      </c>
    </row>
    <row r="45" spans="1:11" ht="12.5" x14ac:dyDescent="0.25">
      <c r="A45" s="77">
        <v>10952</v>
      </c>
      <c r="B45" s="60">
        <v>209</v>
      </c>
      <c r="C45" s="61">
        <v>0.24579999999999999</v>
      </c>
      <c r="D45" s="61">
        <v>0.45479999999999998</v>
      </c>
      <c r="E45" s="61">
        <v>0.2994</v>
      </c>
      <c r="F45" s="60" t="s">
        <v>14</v>
      </c>
      <c r="G45" s="60">
        <v>17</v>
      </c>
      <c r="H45" s="62" cm="1">
        <f t="array" ref="H45">SUMPRODUCT(($C$1:$E$1=F45)*(C45:E45))</f>
        <v>0.45479999999999998</v>
      </c>
    </row>
    <row r="46" spans="1:11" ht="12.5" x14ac:dyDescent="0.25">
      <c r="A46" s="77">
        <v>4888</v>
      </c>
      <c r="B46" s="60">
        <v>109</v>
      </c>
      <c r="C46" s="61">
        <v>0.18559999999999999</v>
      </c>
      <c r="D46" s="61">
        <v>0.36530000000000001</v>
      </c>
      <c r="E46" s="61">
        <v>0.4491</v>
      </c>
      <c r="F46" s="60" t="s">
        <v>15</v>
      </c>
      <c r="G46" s="60">
        <v>10</v>
      </c>
      <c r="H46" s="62" cm="1">
        <f t="array" ref="H46">SUMPRODUCT(($C$1:$E$1=F46)*(C46:E46))</f>
        <v>0.4491</v>
      </c>
    </row>
    <row r="47" spans="1:11" ht="12.5" x14ac:dyDescent="0.25">
      <c r="A47" s="77">
        <v>4883</v>
      </c>
      <c r="B47" s="60">
        <v>119</v>
      </c>
      <c r="C47" s="61">
        <v>0.16600000000000001</v>
      </c>
      <c r="D47" s="61">
        <v>0.39150000000000001</v>
      </c>
      <c r="E47" s="61">
        <v>0.44259999999999999</v>
      </c>
      <c r="F47" s="60" t="s">
        <v>15</v>
      </c>
      <c r="G47" s="60">
        <v>6</v>
      </c>
      <c r="H47" s="62" cm="1">
        <f t="array" ref="H47">SUMPRODUCT(($C$1:$E$1=F47)*(C47:E47))</f>
        <v>0.44259999999999999</v>
      </c>
    </row>
    <row r="48" spans="1:11" ht="12.5" x14ac:dyDescent="0.25">
      <c r="A48" s="77">
        <v>24420</v>
      </c>
      <c r="B48" s="60">
        <v>217</v>
      </c>
      <c r="C48" s="61">
        <v>0.43940000000000001</v>
      </c>
      <c r="D48" s="61">
        <v>0.31269999999999998</v>
      </c>
      <c r="E48" s="61">
        <v>0.24790000000000001</v>
      </c>
      <c r="F48" s="60" t="s">
        <v>13</v>
      </c>
      <c r="G48" s="60">
        <v>5</v>
      </c>
      <c r="H48" s="62" cm="1">
        <f t="array" ref="H48">SUMPRODUCT(($C$1:$E$1=F48)*(C48:E48))</f>
        <v>0.43940000000000001</v>
      </c>
    </row>
    <row r="49" spans="1:8" ht="12.5" x14ac:dyDescent="0.25">
      <c r="A49" s="77">
        <v>24292</v>
      </c>
      <c r="B49" s="60">
        <v>192</v>
      </c>
      <c r="C49" s="61">
        <v>0.42820000000000003</v>
      </c>
      <c r="D49" s="61">
        <v>0.4052</v>
      </c>
      <c r="E49" s="61">
        <v>0.16669999999999999</v>
      </c>
      <c r="F49" s="60" t="s">
        <v>13</v>
      </c>
      <c r="G49" s="60">
        <v>1</v>
      </c>
      <c r="H49" s="62" cm="1">
        <f t="array" ref="H49">SUMPRODUCT(($C$1:$E$1=F49)*(C49:E49))</f>
        <v>0.42820000000000003</v>
      </c>
    </row>
    <row r="50" spans="1:8" ht="12.5" x14ac:dyDescent="0.25">
      <c r="A50" s="77">
        <v>4135</v>
      </c>
      <c r="B50" s="60">
        <v>61</v>
      </c>
      <c r="C50" s="61">
        <v>0.41560000000000002</v>
      </c>
      <c r="D50" s="61">
        <v>0.3377</v>
      </c>
      <c r="E50" s="61">
        <v>0.24679999999999999</v>
      </c>
      <c r="F50" s="60" t="s">
        <v>13</v>
      </c>
      <c r="G50" s="60">
        <v>11</v>
      </c>
      <c r="H50" s="62" cm="1">
        <f t="array" ref="H50">SUMPRODUCT(($C$1:$E$1=F50)*(C50:E50))</f>
        <v>0.41560000000000002</v>
      </c>
    </row>
    <row r="51" spans="1:8" ht="12.5" x14ac:dyDescent="0.25">
      <c r="A51" s="77">
        <v>11617</v>
      </c>
      <c r="B51" s="60">
        <v>199</v>
      </c>
      <c r="C51" s="61">
        <v>0.18890000000000001</v>
      </c>
      <c r="D51" s="61">
        <v>0.39739999999999998</v>
      </c>
      <c r="E51" s="61">
        <v>0.41370000000000001</v>
      </c>
      <c r="F51" s="60" t="s">
        <v>15</v>
      </c>
      <c r="G51" s="60">
        <v>8</v>
      </c>
      <c r="H51" s="62" cm="1">
        <f t="array" ref="H51">SUMPRODUCT(($C$1:$E$1=F51)*(C51:E51))</f>
        <v>0.41370000000000001</v>
      </c>
    </row>
    <row r="52" spans="1:8" ht="12.5" x14ac:dyDescent="0.25">
      <c r="A52" s="77">
        <v>24427</v>
      </c>
      <c r="B52" s="60">
        <v>211</v>
      </c>
      <c r="C52" s="61">
        <v>0.4083</v>
      </c>
      <c r="D52" s="61">
        <v>0.33429999999999999</v>
      </c>
      <c r="E52" s="61">
        <v>0.25740000000000002</v>
      </c>
      <c r="F52" s="60" t="s">
        <v>13</v>
      </c>
      <c r="G52" s="60">
        <v>5</v>
      </c>
      <c r="H52" s="62" cm="1">
        <f t="array" ref="H52">SUMPRODUCT(($C$1:$E$1=F52)*(C52:E52))</f>
        <v>0.4083</v>
      </c>
    </row>
    <row r="53" spans="1:8" ht="12.5" x14ac:dyDescent="0.25">
      <c r="A53" s="77">
        <v>4881</v>
      </c>
      <c r="B53" s="60">
        <v>122</v>
      </c>
      <c r="C53" s="61">
        <v>0.40250000000000002</v>
      </c>
      <c r="D53" s="61">
        <v>0.39410000000000001</v>
      </c>
      <c r="E53" s="61">
        <v>0.2034</v>
      </c>
      <c r="F53" s="60" t="s">
        <v>13</v>
      </c>
      <c r="G53" s="60">
        <v>5</v>
      </c>
      <c r="H53" s="62" cm="1">
        <f t="array" ref="H53">SUMPRODUCT(($C$1:$E$1=F53)*(C53:E53))</f>
        <v>0.40250000000000002</v>
      </c>
    </row>
    <row r="54" spans="1:8" ht="12.5" x14ac:dyDescent="0.25">
      <c r="A54" s="77">
        <v>4930</v>
      </c>
      <c r="B54" s="60">
        <v>141</v>
      </c>
      <c r="C54" s="61">
        <v>0.39419999999999999</v>
      </c>
      <c r="D54" s="61">
        <v>0.36930000000000002</v>
      </c>
      <c r="E54" s="61">
        <v>0.23649999999999999</v>
      </c>
      <c r="F54" s="60" t="s">
        <v>13</v>
      </c>
      <c r="G54" s="60">
        <v>2</v>
      </c>
      <c r="H54" s="62" cm="1">
        <f t="array" ref="H54">SUMPRODUCT(($C$1:$E$1=F54)*(C54:E54))</f>
        <v>0.39419999999999999</v>
      </c>
    </row>
    <row r="55" spans="1:8" ht="12.5" x14ac:dyDescent="0.25">
      <c r="A55" s="77">
        <v>24426</v>
      </c>
      <c r="B55" s="60">
        <v>237</v>
      </c>
      <c r="C55" s="61">
        <v>0.18459999999999999</v>
      </c>
      <c r="D55" s="61">
        <v>0.43459999999999999</v>
      </c>
      <c r="E55" s="61">
        <v>0.38080000000000003</v>
      </c>
      <c r="F55" s="60" t="s">
        <v>15</v>
      </c>
      <c r="G55" s="60">
        <v>4</v>
      </c>
      <c r="H55" s="62" cm="1">
        <f t="array" ref="H55">SUMPRODUCT(($C$1:$E$1=F55)*(C55:E55))</f>
        <v>0.38080000000000003</v>
      </c>
    </row>
    <row r="56" spans="1:8" ht="12.5" x14ac:dyDescent="0.25">
      <c r="A56" s="77">
        <v>4857</v>
      </c>
      <c r="B56" s="60">
        <v>124</v>
      </c>
      <c r="C56" s="61">
        <v>0.38019999999999998</v>
      </c>
      <c r="D56" s="61">
        <v>0.376</v>
      </c>
      <c r="E56" s="61">
        <v>0.24379999999999999</v>
      </c>
      <c r="F56" s="60" t="s">
        <v>13</v>
      </c>
      <c r="G56" s="60">
        <v>6</v>
      </c>
      <c r="H56" s="62" cm="1">
        <f t="array" ref="H56">SUMPRODUCT(($C$1:$E$1=F56)*(C56:E56))</f>
        <v>0.38019999999999998</v>
      </c>
    </row>
    <row r="57" spans="1:8" ht="12.5" x14ac:dyDescent="0.25">
      <c r="A57" s="77">
        <v>24410</v>
      </c>
      <c r="B57" s="60">
        <v>233</v>
      </c>
      <c r="C57" s="61">
        <v>0.16439999999999999</v>
      </c>
      <c r="D57" s="61">
        <v>0.46060000000000001</v>
      </c>
      <c r="E57" s="61">
        <v>0.375</v>
      </c>
      <c r="F57" s="60" t="s">
        <v>15</v>
      </c>
      <c r="G57" s="60">
        <v>2</v>
      </c>
      <c r="H57" s="62" cm="1">
        <f t="array" ref="H57">SUMPRODUCT(($C$1:$E$1=F57)*(C57:E57))</f>
        <v>0.375</v>
      </c>
    </row>
    <row r="58" spans="1:8" ht="12.5" x14ac:dyDescent="0.25">
      <c r="A58" s="77">
        <v>24304</v>
      </c>
      <c r="B58" s="60">
        <v>209</v>
      </c>
      <c r="C58" s="61">
        <v>0.37430000000000002</v>
      </c>
      <c r="D58" s="61">
        <v>0.40860000000000002</v>
      </c>
      <c r="E58" s="61">
        <v>0.21709999999999999</v>
      </c>
      <c r="F58" s="60" t="s">
        <v>13</v>
      </c>
      <c r="G58" s="60">
        <v>3</v>
      </c>
      <c r="H58" s="62" cm="1">
        <f t="array" ref="H58">SUMPRODUCT(($C$1:$E$1=F58)*(C58:E58))</f>
        <v>0.37430000000000002</v>
      </c>
    </row>
    <row r="59" spans="1:8" ht="12.5" x14ac:dyDescent="0.25">
      <c r="A59" s="77">
        <v>10951</v>
      </c>
      <c r="B59" s="60">
        <v>190</v>
      </c>
      <c r="C59" s="61">
        <v>0.373</v>
      </c>
      <c r="D59" s="61">
        <v>0.39500000000000002</v>
      </c>
      <c r="E59" s="61">
        <v>0.23200000000000001</v>
      </c>
      <c r="F59" s="60" t="s">
        <v>13</v>
      </c>
      <c r="G59" s="60">
        <v>16</v>
      </c>
      <c r="H59" s="62" cm="1">
        <f t="array" ref="H59">SUMPRODUCT(($C$1:$E$1=F59)*(C59:E59))</f>
        <v>0.373</v>
      </c>
    </row>
    <row r="60" spans="1:8" ht="12.5" x14ac:dyDescent="0.25">
      <c r="A60" s="77">
        <v>4934</v>
      </c>
      <c r="B60" s="60">
        <v>155</v>
      </c>
      <c r="C60" s="61">
        <v>0.19570000000000001</v>
      </c>
      <c r="D60" s="61">
        <v>0.37009999999999998</v>
      </c>
      <c r="E60" s="61">
        <v>0.43419999999999997</v>
      </c>
      <c r="F60" s="60" t="s">
        <v>14</v>
      </c>
      <c r="G60" s="60">
        <v>3</v>
      </c>
      <c r="H60" s="62" cm="1">
        <f t="array" ref="H60">SUMPRODUCT(($C$1:$E$1=F60)*(C60:E60))</f>
        <v>0.37009999999999998</v>
      </c>
    </row>
    <row r="61" spans="1:8" ht="12.5" x14ac:dyDescent="0.25">
      <c r="A61" s="77">
        <v>24425</v>
      </c>
      <c r="B61" s="60">
        <v>225</v>
      </c>
      <c r="C61" s="61">
        <v>0.19950000000000001</v>
      </c>
      <c r="D61" s="61">
        <v>0.44040000000000001</v>
      </c>
      <c r="E61" s="61">
        <v>0.36009999999999998</v>
      </c>
      <c r="F61" s="60" t="s">
        <v>15</v>
      </c>
      <c r="G61" s="60">
        <v>4</v>
      </c>
      <c r="H61" s="62" cm="1">
        <f t="array" ref="H61">SUMPRODUCT(($C$1:$E$1=F61)*(C61:E61))</f>
        <v>0.36009999999999998</v>
      </c>
    </row>
    <row r="62" spans="1:8" ht="12.5" x14ac:dyDescent="0.25">
      <c r="A62" s="77">
        <v>24428</v>
      </c>
      <c r="B62" s="60">
        <v>233</v>
      </c>
      <c r="C62" s="61">
        <v>0.35959999999999998</v>
      </c>
      <c r="D62" s="61">
        <v>0.36520000000000002</v>
      </c>
      <c r="E62" s="61">
        <v>0.27529999999999999</v>
      </c>
      <c r="F62" s="60" t="s">
        <v>13</v>
      </c>
      <c r="G62" s="60">
        <v>5</v>
      </c>
      <c r="H62" s="62" cm="1">
        <f t="array" ref="H62">SUMPRODUCT(($C$1:$E$1=F62)*(C62:E62))</f>
        <v>0.35959999999999998</v>
      </c>
    </row>
    <row r="63" spans="1:8" ht="12.5" x14ac:dyDescent="0.25">
      <c r="A63" s="77">
        <v>23778</v>
      </c>
      <c r="B63" s="60">
        <v>408</v>
      </c>
      <c r="C63" s="61">
        <v>0.22750000000000001</v>
      </c>
      <c r="D63" s="61">
        <v>0.41289999999999999</v>
      </c>
      <c r="E63" s="61">
        <v>0.35959999999999998</v>
      </c>
      <c r="F63" s="60" t="s">
        <v>15</v>
      </c>
      <c r="G63" s="60">
        <v>2.7</v>
      </c>
      <c r="H63" s="62" cm="1">
        <f t="array" ref="H63">SUMPRODUCT(($C$1:$E$1=F63)*(C63:E63))</f>
        <v>0.35959999999999998</v>
      </c>
    </row>
    <row r="64" spans="1:8" ht="12.5" x14ac:dyDescent="0.25">
      <c r="A64" s="77">
        <v>11260</v>
      </c>
      <c r="B64" s="60">
        <v>308</v>
      </c>
      <c r="C64" s="61">
        <v>0.2283</v>
      </c>
      <c r="D64" s="61">
        <v>0.41260000000000002</v>
      </c>
      <c r="E64" s="61">
        <v>0.35909999999999997</v>
      </c>
      <c r="F64" s="60" t="s">
        <v>15</v>
      </c>
      <c r="G64" s="60">
        <v>7</v>
      </c>
      <c r="H64" s="62" cm="1">
        <f t="array" ref="H64">SUMPRODUCT(($C$1:$E$1=F64)*(C64:E64))</f>
        <v>0.35909999999999997</v>
      </c>
    </row>
    <row r="65" spans="1:8" ht="12.5" x14ac:dyDescent="0.25">
      <c r="A65" s="77">
        <v>4939</v>
      </c>
      <c r="B65" s="60">
        <v>153</v>
      </c>
      <c r="C65" s="61">
        <v>0.3513</v>
      </c>
      <c r="D65" s="61">
        <v>0.2903</v>
      </c>
      <c r="E65" s="61">
        <v>0.3584</v>
      </c>
      <c r="F65" s="60" t="s">
        <v>13</v>
      </c>
      <c r="G65" s="60">
        <v>5</v>
      </c>
      <c r="H65" s="62" cm="1">
        <f t="array" ref="H65">SUMPRODUCT(($C$1:$E$1=F65)*(C65:E65))</f>
        <v>0.3513</v>
      </c>
    </row>
    <row r="66" spans="1:8" ht="12.5" x14ac:dyDescent="0.25">
      <c r="A66" s="77">
        <v>24413</v>
      </c>
      <c r="B66" s="60">
        <v>238</v>
      </c>
      <c r="C66" s="61">
        <v>0.16930000000000001</v>
      </c>
      <c r="D66" s="61">
        <v>0.4874</v>
      </c>
      <c r="E66" s="61">
        <v>0.34320000000000001</v>
      </c>
      <c r="F66" s="60" t="s">
        <v>15</v>
      </c>
      <c r="G66" s="60">
        <v>2</v>
      </c>
      <c r="H66" s="62" cm="1">
        <f t="array" ref="H66">SUMPRODUCT(($C$1:$E$1=F66)*(C66:E66))</f>
        <v>0.34320000000000001</v>
      </c>
    </row>
    <row r="67" spans="1:8" ht="12.5" x14ac:dyDescent="0.25">
      <c r="A67" s="77">
        <v>24419</v>
      </c>
      <c r="B67" s="60">
        <v>225</v>
      </c>
      <c r="C67" s="61">
        <v>0.1883</v>
      </c>
      <c r="D67" s="61">
        <v>0.47189999999999999</v>
      </c>
      <c r="E67" s="61">
        <v>0.33989999999999998</v>
      </c>
      <c r="F67" s="60" t="s">
        <v>15</v>
      </c>
      <c r="G67" s="60">
        <v>4</v>
      </c>
      <c r="H67" s="62" cm="1">
        <f t="array" ref="H67">SUMPRODUCT(($C$1:$E$1=F67)*(C67:E67))</f>
        <v>0.33989999999999998</v>
      </c>
    </row>
    <row r="68" spans="1:8" ht="12.5" x14ac:dyDescent="0.25">
      <c r="A68" s="77">
        <v>23779</v>
      </c>
      <c r="B68" s="60">
        <v>429</v>
      </c>
      <c r="C68" s="61">
        <v>0.33250000000000002</v>
      </c>
      <c r="D68" s="61">
        <v>0.4017</v>
      </c>
      <c r="E68" s="61">
        <v>0.26579999999999998</v>
      </c>
      <c r="F68" s="60" t="s">
        <v>13</v>
      </c>
      <c r="G68" s="60">
        <v>2.8</v>
      </c>
      <c r="H68" s="62" cm="1">
        <f t="array" ref="H68">SUMPRODUCT(($C$1:$E$1=F68)*(C68:E68))</f>
        <v>0.33250000000000002</v>
      </c>
    </row>
    <row r="69" spans="1:8" ht="12.5" x14ac:dyDescent="0.25">
      <c r="A69" s="77">
        <v>24405</v>
      </c>
      <c r="B69" s="60">
        <v>243</v>
      </c>
      <c r="C69" s="61">
        <v>0.32979999999999998</v>
      </c>
      <c r="D69" s="61">
        <v>0.4304</v>
      </c>
      <c r="E69" s="61">
        <v>0.23980000000000001</v>
      </c>
      <c r="F69" s="60" t="s">
        <v>13</v>
      </c>
      <c r="G69" s="60">
        <v>0.5</v>
      </c>
      <c r="H69" s="62" cm="1">
        <f t="array" ref="H69">SUMPRODUCT(($C$1:$E$1=F69)*(C69:E69))</f>
        <v>0.32979999999999998</v>
      </c>
    </row>
    <row r="70" spans="1:8" ht="12.5" x14ac:dyDescent="0.25">
      <c r="A70" s="77">
        <v>24068</v>
      </c>
      <c r="B70" s="60">
        <v>172</v>
      </c>
      <c r="C70" s="61">
        <v>0.31219999999999998</v>
      </c>
      <c r="D70" s="61">
        <v>0.41310000000000002</v>
      </c>
      <c r="E70" s="61">
        <v>0.27460000000000001</v>
      </c>
      <c r="F70" s="60" t="s">
        <v>13</v>
      </c>
      <c r="G70" s="60">
        <v>3</v>
      </c>
      <c r="H70" s="62" cm="1">
        <f t="array" ref="H70">SUMPRODUCT(($C$1:$E$1=F70)*(C70:E70))</f>
        <v>0.31219999999999998</v>
      </c>
    </row>
    <row r="71" spans="1:8" ht="12.5" x14ac:dyDescent="0.25">
      <c r="A71" s="77">
        <v>8819</v>
      </c>
      <c r="B71" s="60">
        <v>246</v>
      </c>
      <c r="C71" s="61">
        <v>0.30790000000000001</v>
      </c>
      <c r="D71" s="61">
        <v>0.46920000000000001</v>
      </c>
      <c r="E71" s="61">
        <v>0.22289999999999999</v>
      </c>
      <c r="F71" s="60" t="s">
        <v>13</v>
      </c>
      <c r="G71" s="60">
        <v>12</v>
      </c>
      <c r="H71" s="62" cm="1">
        <f t="array" ref="H71">SUMPRODUCT(($C$1:$E$1=F71)*(C71:E71))</f>
        <v>0.30790000000000001</v>
      </c>
    </row>
    <row r="72" spans="1:8" ht="12.5" x14ac:dyDescent="0.25">
      <c r="A72" s="77">
        <v>24412</v>
      </c>
      <c r="B72" s="60">
        <v>227</v>
      </c>
      <c r="C72" s="61">
        <v>0.21029999999999999</v>
      </c>
      <c r="D72" s="61">
        <v>0.48359999999999997</v>
      </c>
      <c r="E72" s="61">
        <v>0.30609999999999998</v>
      </c>
      <c r="F72" s="60" t="s">
        <v>15</v>
      </c>
      <c r="G72" s="60">
        <v>2</v>
      </c>
      <c r="H72" s="62" cm="1">
        <f t="array" ref="H72">SUMPRODUCT(($C$1:$E$1=F72)*(C72:E72))</f>
        <v>0.30609999999999998</v>
      </c>
    </row>
    <row r="73" spans="1:8" ht="12.5" x14ac:dyDescent="0.25">
      <c r="A73" s="77">
        <v>24331</v>
      </c>
      <c r="B73" s="60">
        <v>219</v>
      </c>
      <c r="C73" s="61">
        <v>0.18</v>
      </c>
      <c r="D73" s="61">
        <v>0.51500000000000001</v>
      </c>
      <c r="E73" s="61">
        <v>0.30499999999999999</v>
      </c>
      <c r="F73" s="60" t="s">
        <v>15</v>
      </c>
      <c r="G73" s="60">
        <v>7</v>
      </c>
      <c r="H73" s="62" cm="1">
        <f t="array" ref="H73">SUMPRODUCT(($C$1:$E$1=F73)*(C73:E73))</f>
        <v>0.30499999999999999</v>
      </c>
    </row>
    <row r="74" spans="1:8" ht="12.5" x14ac:dyDescent="0.25">
      <c r="A74" s="77">
        <v>24370</v>
      </c>
      <c r="B74" s="60">
        <v>194</v>
      </c>
      <c r="C74" s="61">
        <v>0.22040000000000001</v>
      </c>
      <c r="D74" s="61">
        <v>0.47699999999999998</v>
      </c>
      <c r="E74" s="61">
        <v>0.30259999999999998</v>
      </c>
      <c r="F74" s="60" t="s">
        <v>15</v>
      </c>
      <c r="G74" s="60">
        <v>11</v>
      </c>
      <c r="H74" s="62" cm="1">
        <f t="array" ref="H74">SUMPRODUCT(($C$1:$E$1=F74)*(C74:E74))</f>
        <v>0.30259999999999998</v>
      </c>
    </row>
    <row r="75" spans="1:8" ht="12.5" x14ac:dyDescent="0.25">
      <c r="A75" s="77">
        <v>24404</v>
      </c>
      <c r="B75" s="60">
        <v>228</v>
      </c>
      <c r="C75" s="61">
        <v>0.3024</v>
      </c>
      <c r="D75" s="61">
        <v>0.4592</v>
      </c>
      <c r="E75" s="61">
        <v>0.2384</v>
      </c>
      <c r="F75" s="60" t="s">
        <v>13</v>
      </c>
      <c r="G75" s="60">
        <v>0.5</v>
      </c>
      <c r="H75" s="62" cm="1">
        <f t="array" ref="H75">SUMPRODUCT(($C$1:$E$1=F75)*(C75:E75))</f>
        <v>0.3024</v>
      </c>
    </row>
    <row r="76" spans="1:8" ht="12.5" x14ac:dyDescent="0.25">
      <c r="A76" s="77">
        <v>10954</v>
      </c>
      <c r="B76" s="60">
        <v>199</v>
      </c>
      <c r="C76" s="61">
        <v>0.2296</v>
      </c>
      <c r="D76" s="61">
        <v>0.46860000000000002</v>
      </c>
      <c r="E76" s="61">
        <v>0.3019</v>
      </c>
      <c r="F76" s="60" t="s">
        <v>15</v>
      </c>
      <c r="G76" s="60">
        <v>17</v>
      </c>
      <c r="H76" s="62" cm="1">
        <f t="array" ref="H76">SUMPRODUCT(($C$1:$E$1=F76)*(C76:E76))</f>
        <v>0.3019</v>
      </c>
    </row>
    <row r="77" spans="1:8" ht="12.5" x14ac:dyDescent="0.25">
      <c r="A77" s="77">
        <v>24314</v>
      </c>
      <c r="B77" s="60">
        <v>216</v>
      </c>
      <c r="C77" s="61">
        <v>0.30080000000000001</v>
      </c>
      <c r="D77" s="61">
        <v>0.54500000000000004</v>
      </c>
      <c r="E77" s="61">
        <v>0.1542</v>
      </c>
      <c r="F77" s="60" t="s">
        <v>13</v>
      </c>
      <c r="G77" s="60">
        <v>5</v>
      </c>
      <c r="H77" s="62" cm="1">
        <f t="array" ref="H77">SUMPRODUCT(($C$1:$E$1=F77)*(C77:E77))</f>
        <v>0.30080000000000001</v>
      </c>
    </row>
    <row r="78" spans="1:8" ht="12.5" x14ac:dyDescent="0.25">
      <c r="A78" s="77">
        <v>10953</v>
      </c>
      <c r="B78" s="60">
        <v>193</v>
      </c>
      <c r="C78" s="61">
        <v>0.29709999999999998</v>
      </c>
      <c r="D78" s="61">
        <v>0.43769999999999998</v>
      </c>
      <c r="E78" s="61">
        <v>0.26519999999999999</v>
      </c>
      <c r="F78" s="60" t="s">
        <v>13</v>
      </c>
      <c r="G78" s="60">
        <v>17</v>
      </c>
      <c r="H78" s="62" cm="1">
        <f t="array" ref="H78">SUMPRODUCT(($C$1:$E$1=F78)*(C78:E78))</f>
        <v>0.29709999999999998</v>
      </c>
    </row>
    <row r="79" spans="1:8" ht="12.5" x14ac:dyDescent="0.25">
      <c r="A79" s="77">
        <v>11217</v>
      </c>
      <c r="B79" s="60">
        <v>348</v>
      </c>
      <c r="C79" s="61">
        <v>0.29299999999999998</v>
      </c>
      <c r="D79" s="61">
        <v>0.50370000000000004</v>
      </c>
      <c r="E79" s="61">
        <v>0.20319999999999999</v>
      </c>
      <c r="F79" s="60" t="s">
        <v>13</v>
      </c>
      <c r="G79" s="60">
        <v>6</v>
      </c>
      <c r="H79" s="62" cm="1">
        <f t="array" ref="H79">SUMPRODUCT(($C$1:$E$1=F79)*(C79:E79))</f>
        <v>0.29299999999999998</v>
      </c>
    </row>
    <row r="80" spans="1:8" ht="12.5" x14ac:dyDescent="0.25">
      <c r="A80" s="77">
        <v>10947</v>
      </c>
      <c r="B80" s="60">
        <v>198</v>
      </c>
      <c r="C80" s="61">
        <v>0.2928</v>
      </c>
      <c r="D80" s="61">
        <v>0.52170000000000005</v>
      </c>
      <c r="E80" s="61">
        <v>0.1855</v>
      </c>
      <c r="F80" s="60" t="s">
        <v>13</v>
      </c>
      <c r="G80" s="60">
        <v>15</v>
      </c>
      <c r="H80" s="62" cm="1">
        <f t="array" ref="H80">SUMPRODUCT(($C$1:$E$1=F80)*(C80:E80))</f>
        <v>0.2928</v>
      </c>
    </row>
    <row r="81" spans="1:8" ht="12.5" x14ac:dyDescent="0.25">
      <c r="A81" s="77">
        <v>24065</v>
      </c>
      <c r="B81" s="60">
        <v>175</v>
      </c>
      <c r="C81" s="61">
        <v>0.29170000000000001</v>
      </c>
      <c r="D81" s="61">
        <v>0.4491</v>
      </c>
      <c r="E81" s="61">
        <v>0.25929999999999997</v>
      </c>
      <c r="F81" s="60" t="s">
        <v>13</v>
      </c>
      <c r="G81" s="60">
        <v>3</v>
      </c>
      <c r="H81" s="62" cm="1">
        <f t="array" ref="H81">SUMPRODUCT(($C$1:$E$1=F81)*(C81:E81))</f>
        <v>0.29170000000000001</v>
      </c>
    </row>
    <row r="82" spans="1:8" ht="12.5" x14ac:dyDescent="0.25">
      <c r="A82" s="77">
        <v>23780</v>
      </c>
      <c r="B82" s="60">
        <v>431</v>
      </c>
      <c r="C82" s="61">
        <v>0.2898</v>
      </c>
      <c r="D82" s="61">
        <v>0.43280000000000002</v>
      </c>
      <c r="E82" s="61">
        <v>0.27739999999999998</v>
      </c>
      <c r="F82" s="60" t="s">
        <v>13</v>
      </c>
      <c r="G82" s="60">
        <v>2.8</v>
      </c>
      <c r="H82" s="62" cm="1">
        <f t="array" ref="H82">SUMPRODUCT(($C$1:$E$1=F82)*(C82:E82))</f>
        <v>0.2898</v>
      </c>
    </row>
    <row r="83" spans="1:8" ht="12.5" x14ac:dyDescent="0.25">
      <c r="A83" s="77">
        <v>24333</v>
      </c>
      <c r="B83" s="60">
        <v>212</v>
      </c>
      <c r="C83" s="61">
        <v>0.2868</v>
      </c>
      <c r="D83" s="61">
        <v>0.39279999999999998</v>
      </c>
      <c r="E83" s="61">
        <v>0.32040000000000002</v>
      </c>
      <c r="F83" s="60" t="s">
        <v>13</v>
      </c>
      <c r="G83" s="60">
        <v>7</v>
      </c>
      <c r="H83" s="62" cm="1">
        <f t="array" ref="H83">SUMPRODUCT(($C$1:$E$1=F83)*(C83:E83))</f>
        <v>0.2868</v>
      </c>
    </row>
    <row r="84" spans="1:8" ht="12.5" x14ac:dyDescent="0.25">
      <c r="A84" s="77">
        <v>10946</v>
      </c>
      <c r="B84" s="60">
        <v>203</v>
      </c>
      <c r="C84" s="61">
        <v>0.26900000000000002</v>
      </c>
      <c r="D84" s="61">
        <v>0.44440000000000002</v>
      </c>
      <c r="E84" s="61">
        <v>0.28649999999999998</v>
      </c>
      <c r="F84" s="60" t="s">
        <v>15</v>
      </c>
      <c r="G84" s="60">
        <v>15</v>
      </c>
      <c r="H84" s="62" cm="1">
        <f t="array" ref="H84">SUMPRODUCT(($C$1:$E$1=F84)*(C84:E84))</f>
        <v>0.28649999999999998</v>
      </c>
    </row>
    <row r="85" spans="1:8" ht="12.5" x14ac:dyDescent="0.25">
      <c r="A85" s="77">
        <v>10949</v>
      </c>
      <c r="B85" s="60">
        <v>186</v>
      </c>
      <c r="C85" s="61">
        <v>0.2452</v>
      </c>
      <c r="D85" s="61">
        <v>0.4713</v>
      </c>
      <c r="E85" s="61">
        <v>0.28339999999999999</v>
      </c>
      <c r="F85" s="60" t="s">
        <v>15</v>
      </c>
      <c r="G85" s="60">
        <v>16</v>
      </c>
      <c r="H85" s="62" cm="1">
        <f t="array" ref="H85">SUMPRODUCT(($C$1:$E$1=F85)*(C85:E85))</f>
        <v>0.28339999999999999</v>
      </c>
    </row>
    <row r="86" spans="1:8" ht="12.5" x14ac:dyDescent="0.25">
      <c r="A86" s="77">
        <v>24414</v>
      </c>
      <c r="B86" s="60">
        <v>221</v>
      </c>
      <c r="C86" s="61">
        <v>0.28149999999999997</v>
      </c>
      <c r="D86" s="61">
        <v>0.45050000000000001</v>
      </c>
      <c r="E86" s="61">
        <v>0.26800000000000002</v>
      </c>
      <c r="F86" s="60" t="s">
        <v>13</v>
      </c>
      <c r="G86" s="60">
        <v>0.5</v>
      </c>
      <c r="H86" s="62" cm="1">
        <f t="array" ref="H86">SUMPRODUCT(($C$1:$E$1=F86)*(C86:E86))</f>
        <v>0.28149999999999997</v>
      </c>
    </row>
    <row r="87" spans="1:8" ht="12.5" x14ac:dyDescent="0.25">
      <c r="A87" s="77">
        <v>22859</v>
      </c>
      <c r="B87" s="60">
        <v>162</v>
      </c>
      <c r="C87" s="61">
        <v>0.28000000000000003</v>
      </c>
      <c r="D87" s="61">
        <v>0.44469999999999998</v>
      </c>
      <c r="E87" s="61">
        <v>0.27529999999999999</v>
      </c>
      <c r="F87" s="60" t="s">
        <v>13</v>
      </c>
      <c r="G87" s="60">
        <v>3</v>
      </c>
      <c r="H87" s="62" cm="1">
        <f t="array" ref="H87">SUMPRODUCT(($C$1:$E$1=F87)*(C87:E87))</f>
        <v>0.28000000000000003</v>
      </c>
    </row>
    <row r="88" spans="1:8" ht="12.5" x14ac:dyDescent="0.25">
      <c r="A88" s="77">
        <v>24297</v>
      </c>
      <c r="B88" s="60">
        <v>222</v>
      </c>
      <c r="C88" s="61">
        <v>0.1573</v>
      </c>
      <c r="D88" s="61">
        <v>0.56340000000000001</v>
      </c>
      <c r="E88" s="61">
        <v>0.27929999999999999</v>
      </c>
      <c r="F88" s="60" t="s">
        <v>15</v>
      </c>
      <c r="G88" s="60">
        <v>2</v>
      </c>
      <c r="H88" s="62" cm="1">
        <f t="array" ref="H88">SUMPRODUCT(($C$1:$E$1=F88)*(C88:E88))</f>
        <v>0.27929999999999999</v>
      </c>
    </row>
    <row r="89" spans="1:8" ht="12.5" x14ac:dyDescent="0.25">
      <c r="A89" s="77">
        <v>22862</v>
      </c>
      <c r="B89" s="60">
        <v>417</v>
      </c>
      <c r="C89" s="61">
        <v>0.2792</v>
      </c>
      <c r="D89" s="61">
        <v>0.4708</v>
      </c>
      <c r="E89" s="61">
        <v>0.25</v>
      </c>
      <c r="F89" s="60" t="s">
        <v>13</v>
      </c>
      <c r="G89" s="60">
        <v>2.6</v>
      </c>
      <c r="H89" s="62" cm="1">
        <f t="array" ref="H89">SUMPRODUCT(($C$1:$E$1=F89)*(C89:E89))</f>
        <v>0.2792</v>
      </c>
    </row>
    <row r="90" spans="1:8" ht="12.5" x14ac:dyDescent="0.25">
      <c r="A90" s="77">
        <v>11257</v>
      </c>
      <c r="B90" s="60">
        <v>326</v>
      </c>
      <c r="C90" s="61">
        <v>0.22489999999999999</v>
      </c>
      <c r="D90" s="61">
        <v>0.49869999999999998</v>
      </c>
      <c r="E90" s="61">
        <v>0.27650000000000002</v>
      </c>
      <c r="F90" s="60" t="s">
        <v>15</v>
      </c>
      <c r="G90" s="60">
        <v>6</v>
      </c>
      <c r="H90" s="62" cm="1">
        <f t="array" ref="H90">SUMPRODUCT(($C$1:$E$1=F90)*(C90:E90))</f>
        <v>0.27650000000000002</v>
      </c>
    </row>
    <row r="91" spans="1:8" ht="12.5" x14ac:dyDescent="0.25">
      <c r="A91" s="77">
        <v>24372</v>
      </c>
      <c r="B91" s="60">
        <v>188</v>
      </c>
      <c r="C91" s="61">
        <v>0.27329999999999999</v>
      </c>
      <c r="D91" s="61">
        <v>0.50160000000000005</v>
      </c>
      <c r="E91" s="61">
        <v>0.22509999999999999</v>
      </c>
      <c r="F91" s="60" t="s">
        <v>13</v>
      </c>
      <c r="G91" s="60">
        <v>11</v>
      </c>
      <c r="H91" s="62" cm="1">
        <f t="array" ref="H91">SUMPRODUCT(($C$1:$E$1=F91)*(C91:E91))</f>
        <v>0.27329999999999999</v>
      </c>
    </row>
    <row r="92" spans="1:8" ht="12.5" x14ac:dyDescent="0.25">
      <c r="A92" s="77">
        <v>24366</v>
      </c>
      <c r="B92" s="60">
        <v>194</v>
      </c>
      <c r="C92" s="61">
        <v>0.27239999999999998</v>
      </c>
      <c r="D92" s="61">
        <v>0.4551</v>
      </c>
      <c r="E92" s="61">
        <v>0.27239999999999998</v>
      </c>
      <c r="F92" s="60" t="s">
        <v>13</v>
      </c>
      <c r="G92" s="60">
        <v>9</v>
      </c>
      <c r="H92" s="62" cm="1">
        <f t="array" ref="H92">SUMPRODUCT(($C$1:$E$1=F92)*(C92:E92))</f>
        <v>0.27239999999999998</v>
      </c>
    </row>
    <row r="93" spans="1:8" ht="12.5" x14ac:dyDescent="0.25">
      <c r="A93" s="77">
        <v>24303</v>
      </c>
      <c r="B93" s="60">
        <v>223</v>
      </c>
      <c r="C93" s="61">
        <v>0.26900000000000002</v>
      </c>
      <c r="D93" s="61">
        <v>0.43330000000000002</v>
      </c>
      <c r="E93" s="61">
        <v>0.29759999999999998</v>
      </c>
      <c r="F93" s="60" t="s">
        <v>13</v>
      </c>
      <c r="G93" s="60">
        <v>2</v>
      </c>
      <c r="H93" s="62" cm="1">
        <f t="array" ref="H93">SUMPRODUCT(($C$1:$E$1=F93)*(C93:E93))</f>
        <v>0.26900000000000002</v>
      </c>
    </row>
    <row r="94" spans="1:8" ht="12.5" x14ac:dyDescent="0.25">
      <c r="A94" s="77">
        <v>24324</v>
      </c>
      <c r="B94" s="60">
        <v>236</v>
      </c>
      <c r="C94" s="61">
        <v>0.1542</v>
      </c>
      <c r="D94" s="61">
        <v>0.57709999999999995</v>
      </c>
      <c r="E94" s="61">
        <v>0.26879999999999998</v>
      </c>
      <c r="F94" s="60" t="s">
        <v>15</v>
      </c>
      <c r="G94" s="60">
        <v>6</v>
      </c>
      <c r="H94" s="62" cm="1">
        <f t="array" ref="H94">SUMPRODUCT(($C$1:$E$1=F94)*(C94:E94))</f>
        <v>0.26879999999999998</v>
      </c>
    </row>
    <row r="95" spans="1:8" ht="12.5" x14ac:dyDescent="0.25">
      <c r="A95" s="77">
        <v>23781</v>
      </c>
      <c r="B95" s="60">
        <v>434</v>
      </c>
      <c r="C95" s="61">
        <v>0.26790000000000003</v>
      </c>
      <c r="D95" s="61">
        <v>0.4516</v>
      </c>
      <c r="E95" s="61">
        <v>0.28050000000000003</v>
      </c>
      <c r="F95" s="60" t="s">
        <v>13</v>
      </c>
      <c r="G95" s="60">
        <v>2.8</v>
      </c>
      <c r="H95" s="62" cm="1">
        <f t="array" ref="H95">SUMPRODUCT(($C$1:$E$1=F95)*(C95:E95))</f>
        <v>0.26790000000000003</v>
      </c>
    </row>
    <row r="96" spans="1:8" ht="12.5" x14ac:dyDescent="0.25">
      <c r="A96" s="77">
        <v>22875</v>
      </c>
      <c r="B96" s="60">
        <v>412</v>
      </c>
      <c r="C96" s="61">
        <v>0.26450000000000001</v>
      </c>
      <c r="D96" s="61">
        <v>0.47099999999999997</v>
      </c>
      <c r="E96" s="61">
        <v>0.26450000000000001</v>
      </c>
      <c r="F96" s="60" t="s">
        <v>13</v>
      </c>
      <c r="G96" s="60">
        <v>2.7</v>
      </c>
      <c r="H96" s="62" cm="1">
        <f t="array" ref="H96">SUMPRODUCT(($C$1:$E$1=F96)*(C96:E96))</f>
        <v>0.26450000000000001</v>
      </c>
    </row>
    <row r="97" spans="1:8" ht="12.5" x14ac:dyDescent="0.25">
      <c r="A97" s="77">
        <v>11259</v>
      </c>
      <c r="B97" s="60">
        <v>301</v>
      </c>
      <c r="C97" s="61">
        <v>0.26190000000000002</v>
      </c>
      <c r="D97" s="61">
        <v>0.45750000000000002</v>
      </c>
      <c r="E97" s="61">
        <v>0.28060000000000002</v>
      </c>
      <c r="F97" s="60" t="s">
        <v>13</v>
      </c>
      <c r="G97" s="60">
        <v>7</v>
      </c>
      <c r="H97" s="62" cm="1">
        <f t="array" ref="H97">SUMPRODUCT(($C$1:$E$1=F97)*(C97:E97))</f>
        <v>0.26190000000000002</v>
      </c>
    </row>
    <row r="98" spans="1:8" ht="12.5" x14ac:dyDescent="0.25">
      <c r="A98" s="77">
        <v>24310</v>
      </c>
      <c r="B98" s="60">
        <v>195</v>
      </c>
      <c r="C98" s="61">
        <v>0.15079999999999999</v>
      </c>
      <c r="D98" s="61">
        <v>0.58730000000000004</v>
      </c>
      <c r="E98" s="61">
        <v>0.26190000000000002</v>
      </c>
      <c r="F98" s="60" t="s">
        <v>15</v>
      </c>
      <c r="G98" s="60">
        <v>4</v>
      </c>
      <c r="H98" s="62" cm="1">
        <f t="array" ref="H98">SUMPRODUCT(($C$1:$E$1=F98)*(C98:E98))</f>
        <v>0.26190000000000002</v>
      </c>
    </row>
    <row r="99" spans="1:8" ht="12.5" x14ac:dyDescent="0.25">
      <c r="A99" s="77">
        <v>24316</v>
      </c>
      <c r="B99" s="60">
        <v>208</v>
      </c>
      <c r="C99" s="61">
        <v>0.21460000000000001</v>
      </c>
      <c r="D99" s="61">
        <v>0.52529999999999999</v>
      </c>
      <c r="E99" s="61">
        <v>0.2601</v>
      </c>
      <c r="F99" s="60" t="s">
        <v>15</v>
      </c>
      <c r="G99" s="60">
        <v>5</v>
      </c>
      <c r="H99" s="62" cm="1">
        <f t="array" ref="H99">SUMPRODUCT(($C$1:$E$1=F99)*(C99:E99))</f>
        <v>0.2601</v>
      </c>
    </row>
    <row r="100" spans="1:8" ht="12.5" x14ac:dyDescent="0.25">
      <c r="A100" s="77">
        <v>24369</v>
      </c>
      <c r="B100" s="60">
        <v>194</v>
      </c>
      <c r="C100" s="61">
        <v>0.22889999999999999</v>
      </c>
      <c r="D100" s="61">
        <v>0.5151</v>
      </c>
      <c r="E100" s="61">
        <v>0.25600000000000001</v>
      </c>
      <c r="F100" s="60" t="s">
        <v>15</v>
      </c>
      <c r="G100" s="60">
        <v>10</v>
      </c>
      <c r="H100" s="62" cm="1">
        <f t="array" ref="H100">SUMPRODUCT(($C$1:$E$1=F100)*(C100:E100))</f>
        <v>0.25600000000000001</v>
      </c>
    </row>
    <row r="101" spans="1:8" ht="12.5" x14ac:dyDescent="0.25">
      <c r="A101" s="77">
        <v>24326</v>
      </c>
      <c r="B101" s="60">
        <v>229</v>
      </c>
      <c r="C101" s="61">
        <v>0.2286</v>
      </c>
      <c r="D101" s="61">
        <v>0.51690000000000003</v>
      </c>
      <c r="E101" s="61">
        <v>0.2545</v>
      </c>
      <c r="F101" s="60" t="s">
        <v>15</v>
      </c>
      <c r="G101" s="60">
        <v>6</v>
      </c>
      <c r="H101" s="62" cm="1">
        <f t="array" ref="H101">SUMPRODUCT(($C$1:$E$1=F101)*(C101:E101))</f>
        <v>0.2545</v>
      </c>
    </row>
    <row r="102" spans="1:8" ht="12.5" x14ac:dyDescent="0.25">
      <c r="A102" s="77">
        <v>23775</v>
      </c>
      <c r="B102" s="60">
        <v>415</v>
      </c>
      <c r="C102" s="61">
        <v>0.25069999999999998</v>
      </c>
      <c r="D102" s="61">
        <v>0.50700000000000001</v>
      </c>
      <c r="E102" s="61">
        <v>0.24229999999999999</v>
      </c>
      <c r="F102" s="60" t="s">
        <v>13</v>
      </c>
      <c r="G102" s="60">
        <v>2.6</v>
      </c>
      <c r="H102" s="62" cm="1">
        <f t="array" ref="H102">SUMPRODUCT(($C$1:$E$1=F102)*(C102:E102))</f>
        <v>0.25069999999999998</v>
      </c>
    </row>
    <row r="103" spans="1:8" ht="12.5" x14ac:dyDescent="0.25">
      <c r="A103" s="77">
        <v>8881</v>
      </c>
      <c r="B103" s="60">
        <v>233</v>
      </c>
      <c r="C103" s="61">
        <v>0.34320000000000001</v>
      </c>
      <c r="D103" s="61">
        <v>0.43180000000000002</v>
      </c>
      <c r="E103" s="61">
        <v>0.22500000000000001</v>
      </c>
      <c r="F103" s="60" t="s">
        <v>15</v>
      </c>
      <c r="G103" s="60">
        <v>12</v>
      </c>
      <c r="H103" s="62" cm="1">
        <f t="array" ref="H103">SUMPRODUCT(($C$1:$E$1=F103)*(C103:E103))</f>
        <v>0.22500000000000001</v>
      </c>
    </row>
    <row r="104" spans="1:8" ht="12.5" x14ac:dyDescent="0.25">
      <c r="A104" s="77">
        <v>24368</v>
      </c>
      <c r="B104" s="60">
        <v>201</v>
      </c>
      <c r="C104" s="61">
        <v>0.20669999999999999</v>
      </c>
      <c r="D104" s="61">
        <v>0.58050000000000002</v>
      </c>
      <c r="E104" s="61">
        <v>0.21279999999999999</v>
      </c>
      <c r="F104" s="60" t="s">
        <v>15</v>
      </c>
      <c r="G104" s="60">
        <v>10</v>
      </c>
      <c r="H104" s="62" cm="1">
        <f t="array" ref="H104">SUMPRODUCT(($C$1:$E$1=F104)*(C104:E104))</f>
        <v>0.21279999999999999</v>
      </c>
    </row>
    <row r="105" spans="1:8" ht="12.5" x14ac:dyDescent="0.25">
      <c r="A105" s="77">
        <v>24329</v>
      </c>
      <c r="B105" s="60">
        <v>226</v>
      </c>
      <c r="C105" s="61">
        <v>0.20830000000000001</v>
      </c>
      <c r="D105" s="61">
        <v>0.56879999999999997</v>
      </c>
      <c r="E105" s="61">
        <v>0.22289999999999999</v>
      </c>
      <c r="F105" s="60" t="s">
        <v>13</v>
      </c>
      <c r="G105" s="60">
        <v>6</v>
      </c>
      <c r="H105" s="62" cm="1">
        <f t="array" ref="H105">SUMPRODUCT(($C$1:$E$1=F105)*(C105:E105))</f>
        <v>0.20830000000000001</v>
      </c>
    </row>
    <row r="106" spans="1:8" ht="12.5" x14ac:dyDescent="0.25">
      <c r="A106" s="77">
        <v>24311</v>
      </c>
      <c r="B106" s="60">
        <v>204</v>
      </c>
      <c r="C106" s="61">
        <v>0.17960000000000001</v>
      </c>
      <c r="D106" s="61">
        <v>0.63539999999999996</v>
      </c>
      <c r="E106" s="61">
        <v>0.185</v>
      </c>
      <c r="F106" s="60" t="s">
        <v>13</v>
      </c>
      <c r="G106" s="60">
        <v>4</v>
      </c>
      <c r="H106" s="62" cm="1">
        <f t="array" ref="H106">SUMPRODUCT(($C$1:$E$1=F106)*(C106:E106))</f>
        <v>0.17960000000000001</v>
      </c>
    </row>
    <row r="107" spans="1:8" ht="12.5" x14ac:dyDescent="0.25"/>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6"/>
  <sheetViews>
    <sheetView showGridLines="0" showRowColHeaders="0" topLeftCell="A24" workbookViewId="0">
      <selection activeCell="F20" sqref="F20"/>
    </sheetView>
  </sheetViews>
  <sheetFormatPr defaultColWidth="9.1796875" defaultRowHeight="14.5" x14ac:dyDescent="0.35"/>
  <cols>
    <col min="1" max="1" width="9.1796875" style="8"/>
    <col min="2" max="2" width="13.1796875" style="8" bestFit="1" customWidth="1"/>
    <col min="3" max="3" width="21" style="8" bestFit="1" customWidth="1"/>
    <col min="4" max="16384" width="9.1796875" style="8"/>
  </cols>
  <sheetData>
    <row r="3" spans="2:4" x14ac:dyDescent="0.2">
      <c r="B3" s="1" t="s">
        <v>19</v>
      </c>
      <c r="C3" s="1" t="s">
        <v>20</v>
      </c>
      <c r="D3" s="1" t="s">
        <v>21</v>
      </c>
    </row>
    <row r="4" spans="2:4" x14ac:dyDescent="0.35">
      <c r="B4" s="2" t="s">
        <v>22</v>
      </c>
      <c r="C4" s="2" t="s">
        <v>23</v>
      </c>
      <c r="D4" s="2">
        <v>19</v>
      </c>
    </row>
    <row r="5" spans="2:4" x14ac:dyDescent="0.35">
      <c r="B5" s="2" t="s">
        <v>24</v>
      </c>
      <c r="C5" s="2" t="s">
        <v>25</v>
      </c>
      <c r="D5" s="2">
        <v>14</v>
      </c>
    </row>
    <row r="6" spans="2:4" x14ac:dyDescent="0.35">
      <c r="B6" s="2" t="s">
        <v>22</v>
      </c>
      <c r="C6" s="2" t="s">
        <v>26</v>
      </c>
      <c r="D6" s="2">
        <v>0</v>
      </c>
    </row>
    <row r="7" spans="2:4" x14ac:dyDescent="0.35">
      <c r="B7" s="2" t="s">
        <v>22</v>
      </c>
      <c r="C7" s="2" t="s">
        <v>27</v>
      </c>
      <c r="D7" s="2">
        <v>10</v>
      </c>
    </row>
    <row r="8" spans="2:4" x14ac:dyDescent="0.35">
      <c r="B8" s="2" t="s">
        <v>24</v>
      </c>
      <c r="C8" s="2" t="s">
        <v>28</v>
      </c>
      <c r="D8" s="2">
        <v>8</v>
      </c>
    </row>
    <row r="9" spans="2:4" x14ac:dyDescent="0.35">
      <c r="B9" s="2" t="s">
        <v>22</v>
      </c>
      <c r="C9" s="2" t="s">
        <v>29</v>
      </c>
      <c r="D9" s="2">
        <v>13</v>
      </c>
    </row>
    <row r="10" spans="2:4" x14ac:dyDescent="0.35">
      <c r="B10" s="2" t="s">
        <v>24</v>
      </c>
      <c r="C10" s="2" t="s">
        <v>30</v>
      </c>
      <c r="D10" s="2">
        <v>15</v>
      </c>
    </row>
    <row r="11" spans="2:4" x14ac:dyDescent="0.35">
      <c r="B11" s="2" t="s">
        <v>22</v>
      </c>
      <c r="C11" s="2" t="s">
        <v>31</v>
      </c>
      <c r="D11" s="2">
        <v>13</v>
      </c>
    </row>
    <row r="12" spans="2:4" x14ac:dyDescent="0.35">
      <c r="B12" s="2" t="s">
        <v>22</v>
      </c>
      <c r="C12" s="2" t="s">
        <v>32</v>
      </c>
      <c r="D12" s="2">
        <v>2</v>
      </c>
    </row>
    <row r="13" spans="2:4" x14ac:dyDescent="0.35">
      <c r="B13" s="2" t="s">
        <v>24</v>
      </c>
      <c r="C13" s="2" t="s">
        <v>33</v>
      </c>
      <c r="D13" s="2">
        <v>3</v>
      </c>
    </row>
    <row r="14" spans="2:4" x14ac:dyDescent="0.35">
      <c r="B14" s="2" t="s">
        <v>22</v>
      </c>
      <c r="C14" s="2" t="s">
        <v>34</v>
      </c>
      <c r="D14" s="2">
        <v>14</v>
      </c>
    </row>
    <row r="15" spans="2:4" x14ac:dyDescent="0.35">
      <c r="B15" s="2" t="s">
        <v>35</v>
      </c>
      <c r="C15" s="2" t="s">
        <v>36</v>
      </c>
      <c r="D15" s="2">
        <v>111</v>
      </c>
    </row>
    <row r="18" spans="2:4" x14ac:dyDescent="0.35">
      <c r="B18" s="90" t="s">
        <v>37</v>
      </c>
      <c r="C18" s="90"/>
      <c r="D18" s="90"/>
    </row>
    <row r="19" spans="2:4" ht="15" customHeight="1" x14ac:dyDescent="0.35">
      <c r="B19" s="90" t="s">
        <v>38</v>
      </c>
      <c r="C19" s="90"/>
      <c r="D19" s="91">
        <f>COUNTIF(B4:B15, "Kumar G")</f>
        <v>7</v>
      </c>
    </row>
    <row r="20" spans="2:4" x14ac:dyDescent="0.35">
      <c r="B20" s="90"/>
      <c r="C20" s="90"/>
      <c r="D20" s="91"/>
    </row>
    <row r="21" spans="2:4" x14ac:dyDescent="0.35">
      <c r="B21" s="90" t="s">
        <v>39</v>
      </c>
      <c r="C21" s="90"/>
      <c r="D21" s="91">
        <f>COUNTIF(B4:B15, "Mohan V")</f>
        <v>4</v>
      </c>
    </row>
    <row r="22" spans="2:4" x14ac:dyDescent="0.35">
      <c r="B22" s="90"/>
      <c r="C22" s="90"/>
      <c r="D22" s="91"/>
    </row>
    <row r="23" spans="2:4" x14ac:dyDescent="0.35">
      <c r="B23" s="90" t="s">
        <v>40</v>
      </c>
      <c r="C23" s="90"/>
      <c r="D23" s="91">
        <f>COUNTIF(D4:D14, "&gt;5")</f>
        <v>8</v>
      </c>
    </row>
    <row r="24" spans="2:4" x14ac:dyDescent="0.35">
      <c r="B24" s="90"/>
      <c r="C24" s="90"/>
      <c r="D24" s="91"/>
    </row>
    <row r="25" spans="2:4" x14ac:dyDescent="0.35">
      <c r="B25" s="14"/>
    </row>
    <row r="26" spans="2:4" x14ac:dyDescent="0.35">
      <c r="B26" s="14"/>
    </row>
  </sheetData>
  <mergeCells count="7">
    <mergeCell ref="B19:C20"/>
    <mergeCell ref="D19:D20"/>
    <mergeCell ref="B18:D18"/>
    <mergeCell ref="B23:C24"/>
    <mergeCell ref="D23:D24"/>
    <mergeCell ref="B21:C22"/>
    <mergeCell ref="D21:D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28"/>
  <sheetViews>
    <sheetView showGridLines="0" topLeftCell="A12" workbookViewId="0">
      <selection activeCell="G22" sqref="G22"/>
    </sheetView>
  </sheetViews>
  <sheetFormatPr defaultColWidth="9.1796875" defaultRowHeight="13" x14ac:dyDescent="0.35"/>
  <cols>
    <col min="1" max="1" width="9.1796875" style="10"/>
    <col min="2" max="2" width="26.54296875" style="10" customWidth="1"/>
    <col min="3" max="3" width="19" style="10" bestFit="1" customWidth="1"/>
    <col min="4" max="4" width="15.54296875" style="10" bestFit="1" customWidth="1"/>
    <col min="5" max="5" width="14.1796875" style="10" bestFit="1" customWidth="1"/>
    <col min="6" max="6" width="11.81640625" style="10" bestFit="1" customWidth="1"/>
    <col min="7" max="7" width="10.1796875" style="10" bestFit="1" customWidth="1"/>
    <col min="8" max="8" width="12.453125" style="10" bestFit="1" customWidth="1"/>
    <col min="9" max="9" width="6.81640625" style="10" bestFit="1" customWidth="1"/>
    <col min="10" max="16384" width="9.1796875" style="10"/>
  </cols>
  <sheetData>
    <row r="3" spans="2:9" ht="13.5" x14ac:dyDescent="0.35">
      <c r="B3" s="9" t="s">
        <v>19</v>
      </c>
      <c r="C3" s="9" t="s">
        <v>20</v>
      </c>
      <c r="D3" s="9" t="s">
        <v>41</v>
      </c>
      <c r="E3" s="9" t="s">
        <v>42</v>
      </c>
      <c r="F3" s="9" t="s">
        <v>43</v>
      </c>
      <c r="G3" s="9" t="s">
        <v>44</v>
      </c>
      <c r="H3" s="9" t="s">
        <v>45</v>
      </c>
      <c r="I3" s="9" t="s">
        <v>21</v>
      </c>
    </row>
    <row r="4" spans="2:9" x14ac:dyDescent="0.35">
      <c r="B4" s="11" t="s">
        <v>22</v>
      </c>
      <c r="C4" s="11" t="s">
        <v>23</v>
      </c>
      <c r="D4" s="11">
        <v>57.79</v>
      </c>
      <c r="E4" s="11">
        <v>32.28</v>
      </c>
      <c r="F4" s="11">
        <v>2.0099999999999998</v>
      </c>
      <c r="G4" s="11">
        <v>23.5</v>
      </c>
      <c r="H4" s="11">
        <v>3679</v>
      </c>
      <c r="I4" s="11">
        <v>19</v>
      </c>
    </row>
    <row r="5" spans="2:9" x14ac:dyDescent="0.35">
      <c r="B5" s="11" t="s">
        <v>24</v>
      </c>
      <c r="C5" s="11" t="s">
        <v>25</v>
      </c>
      <c r="D5" s="11">
        <v>46.95</v>
      </c>
      <c r="E5" s="11">
        <v>27.63</v>
      </c>
      <c r="F5" s="11">
        <v>0.88</v>
      </c>
      <c r="G5" s="11">
        <v>18.45</v>
      </c>
      <c r="H5" s="11">
        <v>2540</v>
      </c>
      <c r="I5" s="11">
        <v>14</v>
      </c>
    </row>
    <row r="6" spans="2:9" x14ac:dyDescent="0.35">
      <c r="B6" s="11" t="s">
        <v>22</v>
      </c>
      <c r="C6" s="11" t="s">
        <v>26</v>
      </c>
      <c r="D6" s="11">
        <v>1.34</v>
      </c>
      <c r="E6" s="11">
        <v>0.59</v>
      </c>
      <c r="F6" s="11">
        <v>0.05</v>
      </c>
      <c r="G6" s="11">
        <v>0.7</v>
      </c>
      <c r="H6" s="11">
        <v>83</v>
      </c>
      <c r="I6" s="11">
        <v>0</v>
      </c>
    </row>
    <row r="7" spans="2:9" x14ac:dyDescent="0.35">
      <c r="B7" s="11" t="s">
        <v>22</v>
      </c>
      <c r="C7" s="11" t="s">
        <v>27</v>
      </c>
      <c r="D7" s="11">
        <v>55.97</v>
      </c>
      <c r="E7" s="11">
        <v>30.71</v>
      </c>
      <c r="F7" s="11">
        <v>0.65</v>
      </c>
      <c r="G7" s="11">
        <v>24.61</v>
      </c>
      <c r="H7" s="11">
        <v>3432</v>
      </c>
      <c r="I7" s="11">
        <v>10</v>
      </c>
    </row>
    <row r="8" spans="2:9" x14ac:dyDescent="0.35">
      <c r="B8" s="11" t="s">
        <v>24</v>
      </c>
      <c r="C8" s="11" t="s">
        <v>28</v>
      </c>
      <c r="D8" s="11">
        <v>58.51</v>
      </c>
      <c r="E8" s="11">
        <v>34.409999999999997</v>
      </c>
      <c r="F8" s="11">
        <v>2.2999999999999998</v>
      </c>
      <c r="G8" s="11">
        <v>21.8</v>
      </c>
      <c r="H8" s="11">
        <v>3298</v>
      </c>
      <c r="I8" s="11">
        <v>8</v>
      </c>
    </row>
    <row r="9" spans="2:9" x14ac:dyDescent="0.35">
      <c r="B9" s="11" t="s">
        <v>22</v>
      </c>
      <c r="C9" s="11" t="s">
        <v>29</v>
      </c>
      <c r="D9" s="11">
        <v>58.06</v>
      </c>
      <c r="E9" s="11">
        <v>32.909999999999997</v>
      </c>
      <c r="F9" s="11">
        <v>1.82</v>
      </c>
      <c r="G9" s="11">
        <v>23.32</v>
      </c>
      <c r="H9" s="11">
        <v>3360</v>
      </c>
      <c r="I9" s="11">
        <v>13</v>
      </c>
    </row>
    <row r="10" spans="2:9" x14ac:dyDescent="0.35">
      <c r="B10" s="11" t="s">
        <v>24</v>
      </c>
      <c r="C10" s="11" t="s">
        <v>30</v>
      </c>
      <c r="D10" s="11">
        <v>57.54</v>
      </c>
      <c r="E10" s="11">
        <v>33.6</v>
      </c>
      <c r="F10" s="11">
        <v>1.54</v>
      </c>
      <c r="G10" s="11">
        <v>22.4</v>
      </c>
      <c r="H10" s="11">
        <v>3158</v>
      </c>
      <c r="I10" s="11">
        <v>15</v>
      </c>
    </row>
    <row r="11" spans="2:9" x14ac:dyDescent="0.35">
      <c r="B11" s="11" t="s">
        <v>22</v>
      </c>
      <c r="C11" s="11" t="s">
        <v>31</v>
      </c>
      <c r="D11" s="11">
        <v>55.35</v>
      </c>
      <c r="E11" s="11">
        <v>34.020000000000003</v>
      </c>
      <c r="F11" s="11">
        <v>1.28</v>
      </c>
      <c r="G11" s="11">
        <v>20.05</v>
      </c>
      <c r="H11" s="11">
        <v>2841</v>
      </c>
      <c r="I11" s="11">
        <v>13</v>
      </c>
    </row>
    <row r="12" spans="2:9" x14ac:dyDescent="0.35">
      <c r="B12" s="11" t="s">
        <v>22</v>
      </c>
      <c r="C12" s="11" t="s">
        <v>32</v>
      </c>
      <c r="D12" s="11">
        <v>31</v>
      </c>
      <c r="E12" s="11">
        <v>16.04</v>
      </c>
      <c r="F12" s="11">
        <v>1.86</v>
      </c>
      <c r="G12" s="11">
        <v>13.09</v>
      </c>
      <c r="H12" s="11">
        <v>1687</v>
      </c>
      <c r="I12" s="11">
        <v>2</v>
      </c>
    </row>
    <row r="13" spans="2:9" x14ac:dyDescent="0.35">
      <c r="B13" s="11" t="s">
        <v>24</v>
      </c>
      <c r="C13" s="11" t="s">
        <v>33</v>
      </c>
      <c r="D13" s="11">
        <v>18.53</v>
      </c>
      <c r="E13" s="11">
        <v>9.99</v>
      </c>
      <c r="F13" s="11">
        <v>1.41</v>
      </c>
      <c r="G13" s="11">
        <v>7.14</v>
      </c>
      <c r="H13" s="11">
        <v>879</v>
      </c>
      <c r="I13" s="11">
        <v>3</v>
      </c>
    </row>
    <row r="14" spans="2:9" x14ac:dyDescent="0.35">
      <c r="B14" s="11" t="s">
        <v>22</v>
      </c>
      <c r="C14" s="11" t="s">
        <v>34</v>
      </c>
      <c r="D14" s="11">
        <v>51.56</v>
      </c>
      <c r="E14" s="11">
        <v>31</v>
      </c>
      <c r="F14" s="11">
        <v>0.89</v>
      </c>
      <c r="G14" s="11">
        <v>19.670000000000002</v>
      </c>
      <c r="H14" s="11">
        <v>2900</v>
      </c>
      <c r="I14" s="11">
        <v>14</v>
      </c>
    </row>
    <row r="15" spans="2:9" x14ac:dyDescent="0.35">
      <c r="B15" s="11" t="s">
        <v>35</v>
      </c>
      <c r="C15" s="11" t="s">
        <v>36</v>
      </c>
      <c r="D15" s="11">
        <v>492.59</v>
      </c>
      <c r="E15" s="11">
        <v>283.18</v>
      </c>
      <c r="F15" s="11">
        <v>14.69</v>
      </c>
      <c r="G15" s="11">
        <v>194.72</v>
      </c>
      <c r="H15" s="11">
        <v>27857</v>
      </c>
      <c r="I15" s="11">
        <v>111</v>
      </c>
    </row>
    <row r="18" spans="2:5" x14ac:dyDescent="0.35">
      <c r="B18" s="12" t="s">
        <v>46</v>
      </c>
    </row>
    <row r="20" spans="2:5" x14ac:dyDescent="0.35">
      <c r="B20" s="11" t="s">
        <v>20</v>
      </c>
      <c r="C20" s="11" t="s">
        <v>41</v>
      </c>
      <c r="D20" s="11" t="s">
        <v>45</v>
      </c>
      <c r="E20" s="11" t="s">
        <v>21</v>
      </c>
    </row>
    <row r="21" spans="2:5" x14ac:dyDescent="0.35">
      <c r="B21" s="11" t="s">
        <v>34</v>
      </c>
      <c r="C21" s="13">
        <f>VLOOKUP(B21,C3:I15,2,0)</f>
        <v>51.56</v>
      </c>
      <c r="D21" s="13">
        <f>VLOOKUP(B21,C3:I15,6,0)</f>
        <v>2900</v>
      </c>
      <c r="E21" s="13">
        <f>VLOOKUP(B21,C3:I15,7,0)</f>
        <v>14</v>
      </c>
    </row>
    <row r="22" spans="2:5" x14ac:dyDescent="0.35">
      <c r="B22" s="11" t="s">
        <v>29</v>
      </c>
      <c r="C22" s="13">
        <f t="shared" ref="C22:C28" si="0">VLOOKUP(B22,C4:I16,2,0)</f>
        <v>58.06</v>
      </c>
      <c r="D22" s="13">
        <f t="shared" ref="D22:D28" si="1">VLOOKUP(B22,C4:I16,6,0)</f>
        <v>3360</v>
      </c>
      <c r="E22" s="13">
        <f t="shared" ref="E22:E28" si="2">VLOOKUP(B22,C4:I16,7,0)</f>
        <v>13</v>
      </c>
    </row>
    <row r="23" spans="2:5" x14ac:dyDescent="0.35">
      <c r="B23" s="11" t="s">
        <v>30</v>
      </c>
      <c r="C23" s="13">
        <f t="shared" si="0"/>
        <v>57.54</v>
      </c>
      <c r="D23" s="13">
        <f t="shared" si="1"/>
        <v>3158</v>
      </c>
      <c r="E23" s="13">
        <f t="shared" si="2"/>
        <v>15</v>
      </c>
    </row>
    <row r="24" spans="2:5" x14ac:dyDescent="0.35">
      <c r="B24" s="11" t="s">
        <v>27</v>
      </c>
      <c r="C24" s="13">
        <f t="shared" si="0"/>
        <v>55.97</v>
      </c>
      <c r="D24" s="13">
        <f t="shared" si="1"/>
        <v>3432</v>
      </c>
      <c r="E24" s="13">
        <f t="shared" si="2"/>
        <v>10</v>
      </c>
    </row>
    <row r="25" spans="2:5" x14ac:dyDescent="0.35">
      <c r="B25" s="11" t="s">
        <v>23</v>
      </c>
      <c r="C25" s="13">
        <f>VLOOKUP(B25,C3:I15,2,0)</f>
        <v>57.79</v>
      </c>
      <c r="D25" s="13">
        <f>VLOOKUP(B25,C3:I15,6,0)</f>
        <v>3679</v>
      </c>
      <c r="E25" s="13">
        <f>VLOOKUP(B25,C3:I15,7,0)</f>
        <v>19</v>
      </c>
    </row>
    <row r="26" spans="2:5" x14ac:dyDescent="0.35">
      <c r="B26" s="11" t="s">
        <v>25</v>
      </c>
      <c r="C26" s="13">
        <f t="shared" ref="C26:C27" si="3">VLOOKUP(B26,C4:I16,2,0)</f>
        <v>46.95</v>
      </c>
      <c r="D26" s="13">
        <f t="shared" ref="D26:D27" si="4">VLOOKUP(B26,C4:I16,6,0)</f>
        <v>2540</v>
      </c>
      <c r="E26" s="13">
        <f t="shared" ref="E26:E27" si="5">VLOOKUP(B26,C4:I16,7,0)</f>
        <v>14</v>
      </c>
    </row>
    <row r="27" spans="2:5" x14ac:dyDescent="0.35">
      <c r="B27" s="11" t="s">
        <v>26</v>
      </c>
      <c r="C27" s="13">
        <f t="shared" si="3"/>
        <v>1.34</v>
      </c>
      <c r="D27" s="13">
        <f t="shared" si="4"/>
        <v>83</v>
      </c>
      <c r="E27" s="13">
        <f t="shared" si="5"/>
        <v>0</v>
      </c>
    </row>
    <row r="28" spans="2:5" x14ac:dyDescent="0.35">
      <c r="B28" s="11" t="s">
        <v>36</v>
      </c>
      <c r="C28" s="13">
        <f t="shared" si="0"/>
        <v>492.59</v>
      </c>
      <c r="D28" s="13">
        <f t="shared" si="1"/>
        <v>27857</v>
      </c>
      <c r="E28" s="13">
        <f t="shared" si="2"/>
        <v>111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O46"/>
  <sheetViews>
    <sheetView showGridLines="0" topLeftCell="A12" zoomScale="85" zoomScaleNormal="85" workbookViewId="0">
      <selection activeCell="I23" sqref="I23"/>
    </sheetView>
  </sheetViews>
  <sheetFormatPr defaultColWidth="9.1796875" defaultRowHeight="13" x14ac:dyDescent="0.35"/>
  <cols>
    <col min="1" max="1" width="9.1796875" style="10"/>
    <col min="2" max="2" width="19.54296875" style="10" bestFit="1" customWidth="1"/>
    <col min="3" max="3" width="18.90625" style="10" bestFit="1" customWidth="1"/>
    <col min="4" max="4" width="17.7265625" style="10" bestFit="1" customWidth="1"/>
    <col min="5" max="5" width="16.26953125" style="10" bestFit="1" customWidth="1"/>
    <col min="6" max="6" width="16" style="10" bestFit="1" customWidth="1"/>
    <col min="7" max="7" width="16.6328125" style="10" bestFit="1" customWidth="1"/>
    <col min="8" max="8" width="11.08984375" style="10" bestFit="1" customWidth="1"/>
    <col min="9" max="9" width="9.08984375" style="10" bestFit="1" customWidth="1"/>
    <col min="10" max="10" width="12.81640625" style="10" bestFit="1" customWidth="1"/>
    <col min="11" max="11" width="9.36328125" style="10" bestFit="1" customWidth="1"/>
    <col min="12" max="12" width="9.08984375" style="10" bestFit="1" customWidth="1"/>
    <col min="13" max="13" width="5.1796875" style="10" bestFit="1" customWidth="1"/>
    <col min="14" max="14" width="18.6328125" style="10" bestFit="1" customWidth="1"/>
    <col min="15" max="15" width="10.81640625" style="10" bestFit="1" customWidth="1"/>
    <col min="16" max="16384" width="9.1796875" style="10"/>
  </cols>
  <sheetData>
    <row r="3" spans="2:9" ht="13.5" x14ac:dyDescent="0.35">
      <c r="B3" s="9" t="s">
        <v>19</v>
      </c>
      <c r="C3" s="9" t="s">
        <v>20</v>
      </c>
      <c r="D3" s="9" t="s">
        <v>41</v>
      </c>
      <c r="E3" s="9" t="s">
        <v>42</v>
      </c>
      <c r="F3" s="9" t="s">
        <v>43</v>
      </c>
      <c r="G3" s="9" t="s">
        <v>44</v>
      </c>
      <c r="H3" s="9" t="s">
        <v>45</v>
      </c>
      <c r="I3" s="9" t="s">
        <v>21</v>
      </c>
    </row>
    <row r="4" spans="2:9" x14ac:dyDescent="0.35">
      <c r="B4" s="11" t="s">
        <v>22</v>
      </c>
      <c r="C4" s="11" t="s">
        <v>23</v>
      </c>
      <c r="D4" s="11">
        <v>57.79</v>
      </c>
      <c r="E4" s="11">
        <v>32.28</v>
      </c>
      <c r="F4" s="11">
        <v>2.0099999999999998</v>
      </c>
      <c r="G4" s="11">
        <v>23.5</v>
      </c>
      <c r="H4" s="11">
        <v>3679</v>
      </c>
      <c r="I4" s="11">
        <v>19</v>
      </c>
    </row>
    <row r="5" spans="2:9" x14ac:dyDescent="0.35">
      <c r="B5" s="11" t="s">
        <v>24</v>
      </c>
      <c r="C5" s="11" t="s">
        <v>25</v>
      </c>
      <c r="D5" s="11">
        <v>46.95</v>
      </c>
      <c r="E5" s="11">
        <v>27.63</v>
      </c>
      <c r="F5" s="11">
        <v>0.88</v>
      </c>
      <c r="G5" s="11">
        <v>18.45</v>
      </c>
      <c r="H5" s="11">
        <v>2540</v>
      </c>
      <c r="I5" s="11">
        <v>14</v>
      </c>
    </row>
    <row r="6" spans="2:9" x14ac:dyDescent="0.35">
      <c r="B6" s="11" t="s">
        <v>22</v>
      </c>
      <c r="C6" s="11" t="s">
        <v>26</v>
      </c>
      <c r="D6" s="11">
        <v>1.34</v>
      </c>
      <c r="E6" s="11">
        <v>0.59</v>
      </c>
      <c r="F6" s="11">
        <v>0.05</v>
      </c>
      <c r="G6" s="11">
        <v>0.7</v>
      </c>
      <c r="H6" s="11">
        <v>83</v>
      </c>
      <c r="I6" s="11">
        <v>0</v>
      </c>
    </row>
    <row r="7" spans="2:9" x14ac:dyDescent="0.35">
      <c r="B7" s="11" t="s">
        <v>22</v>
      </c>
      <c r="C7" s="11" t="s">
        <v>27</v>
      </c>
      <c r="D7" s="11">
        <v>55.97</v>
      </c>
      <c r="E7" s="11">
        <v>30.71</v>
      </c>
      <c r="F7" s="11">
        <v>0.65</v>
      </c>
      <c r="G7" s="11">
        <v>24.61</v>
      </c>
      <c r="H7" s="11">
        <v>3432</v>
      </c>
      <c r="I7" s="11">
        <v>10</v>
      </c>
    </row>
    <row r="8" spans="2:9" x14ac:dyDescent="0.35">
      <c r="B8" s="11" t="s">
        <v>24</v>
      </c>
      <c r="C8" s="11" t="s">
        <v>28</v>
      </c>
      <c r="D8" s="11">
        <v>58.51</v>
      </c>
      <c r="E8" s="11">
        <v>34.409999999999997</v>
      </c>
      <c r="F8" s="11">
        <v>2.2999999999999998</v>
      </c>
      <c r="G8" s="11">
        <v>21.8</v>
      </c>
      <c r="H8" s="11">
        <v>3298</v>
      </c>
      <c r="I8" s="11">
        <v>8</v>
      </c>
    </row>
    <row r="9" spans="2:9" x14ac:dyDescent="0.35">
      <c r="B9" s="11" t="s">
        <v>22</v>
      </c>
      <c r="C9" s="11" t="s">
        <v>29</v>
      </c>
      <c r="D9" s="11">
        <v>58.06</v>
      </c>
      <c r="E9" s="11">
        <v>32.909999999999997</v>
      </c>
      <c r="F9" s="11">
        <v>1.82</v>
      </c>
      <c r="G9" s="11">
        <v>23.32</v>
      </c>
      <c r="H9" s="11">
        <v>3360</v>
      </c>
      <c r="I9" s="11">
        <v>13</v>
      </c>
    </row>
    <row r="10" spans="2:9" x14ac:dyDescent="0.35">
      <c r="B10" s="11" t="s">
        <v>24</v>
      </c>
      <c r="C10" s="11" t="s">
        <v>30</v>
      </c>
      <c r="D10" s="11">
        <v>57.54</v>
      </c>
      <c r="E10" s="11">
        <v>33.6</v>
      </c>
      <c r="F10" s="11">
        <v>1.54</v>
      </c>
      <c r="G10" s="11">
        <v>22.4</v>
      </c>
      <c r="H10" s="11">
        <v>3158</v>
      </c>
      <c r="I10" s="11">
        <v>15</v>
      </c>
    </row>
    <row r="11" spans="2:9" x14ac:dyDescent="0.35">
      <c r="B11" s="11" t="s">
        <v>22</v>
      </c>
      <c r="C11" s="11" t="s">
        <v>31</v>
      </c>
      <c r="D11" s="11">
        <v>55.35</v>
      </c>
      <c r="E11" s="11">
        <v>34.020000000000003</v>
      </c>
      <c r="F11" s="11">
        <v>1.28</v>
      </c>
      <c r="G11" s="11">
        <v>20.05</v>
      </c>
      <c r="H11" s="11">
        <v>2841</v>
      </c>
      <c r="I11" s="11">
        <v>13</v>
      </c>
    </row>
    <row r="12" spans="2:9" x14ac:dyDescent="0.35">
      <c r="B12" s="11" t="s">
        <v>22</v>
      </c>
      <c r="C12" s="11" t="s">
        <v>32</v>
      </c>
      <c r="D12" s="11">
        <v>31</v>
      </c>
      <c r="E12" s="11">
        <v>16.04</v>
      </c>
      <c r="F12" s="11">
        <v>1.86</v>
      </c>
      <c r="G12" s="11">
        <v>13.09</v>
      </c>
      <c r="H12" s="11">
        <v>1687</v>
      </c>
      <c r="I12" s="11">
        <v>2</v>
      </c>
    </row>
    <row r="13" spans="2:9" x14ac:dyDescent="0.35">
      <c r="B13" s="11" t="s">
        <v>24</v>
      </c>
      <c r="C13" s="11" t="s">
        <v>33</v>
      </c>
      <c r="D13" s="11">
        <v>18.53</v>
      </c>
      <c r="E13" s="11">
        <v>9.99</v>
      </c>
      <c r="F13" s="11">
        <v>1.41</v>
      </c>
      <c r="G13" s="11">
        <v>7.14</v>
      </c>
      <c r="H13" s="11">
        <v>879</v>
      </c>
      <c r="I13" s="11">
        <v>3</v>
      </c>
    </row>
    <row r="14" spans="2:9" x14ac:dyDescent="0.35">
      <c r="B14" s="11" t="s">
        <v>22</v>
      </c>
      <c r="C14" s="11" t="s">
        <v>34</v>
      </c>
      <c r="D14" s="11">
        <v>51.56</v>
      </c>
      <c r="E14" s="11">
        <v>31</v>
      </c>
      <c r="F14" s="11">
        <v>0.89</v>
      </c>
      <c r="G14" s="11">
        <v>19.670000000000002</v>
      </c>
      <c r="H14" s="11">
        <v>2900</v>
      </c>
      <c r="I14" s="11">
        <v>14</v>
      </c>
    </row>
    <row r="15" spans="2:9" x14ac:dyDescent="0.35">
      <c r="B15" s="11" t="s">
        <v>35</v>
      </c>
      <c r="C15" s="11" t="s">
        <v>36</v>
      </c>
      <c r="D15" s="11">
        <v>492.59</v>
      </c>
      <c r="E15" s="11">
        <v>283.18</v>
      </c>
      <c r="F15" s="11">
        <v>14.69</v>
      </c>
      <c r="G15" s="11">
        <v>194.72</v>
      </c>
      <c r="H15" s="11">
        <v>27857</v>
      </c>
      <c r="I15" s="11">
        <v>111</v>
      </c>
    </row>
    <row r="18" spans="2:15" x14ac:dyDescent="0.35">
      <c r="B18" s="12" t="s">
        <v>47</v>
      </c>
    </row>
    <row r="19" spans="2:15" ht="14.5" x14ac:dyDescent="0.35">
      <c r="B19"/>
      <c r="C19"/>
      <c r="D19"/>
    </row>
    <row r="20" spans="2:15" ht="14.5" x14ac:dyDescent="0.35">
      <c r="B20"/>
      <c r="C20"/>
      <c r="D20"/>
    </row>
    <row r="21" spans="2:15" ht="14.5" x14ac:dyDescent="0.35">
      <c r="B21" s="73" t="s">
        <v>125</v>
      </c>
      <c r="C21" t="s">
        <v>126</v>
      </c>
      <c r="D21" t="s">
        <v>129</v>
      </c>
      <c r="E21" t="s">
        <v>128</v>
      </c>
      <c r="F21" t="s">
        <v>127</v>
      </c>
      <c r="G21"/>
      <c r="H21"/>
      <c r="I21"/>
      <c r="J21"/>
      <c r="K21"/>
      <c r="L21"/>
      <c r="M21"/>
      <c r="N21"/>
      <c r="O21"/>
    </row>
    <row r="22" spans="2:15" ht="14.5" x14ac:dyDescent="0.35">
      <c r="B22" s="7" t="s">
        <v>23</v>
      </c>
      <c r="C22">
        <v>57.79</v>
      </c>
      <c r="D22">
        <v>32.28</v>
      </c>
      <c r="E22">
        <v>3679</v>
      </c>
      <c r="F22">
        <v>2.0099999999999998</v>
      </c>
      <c r="G22"/>
      <c r="H22"/>
      <c r="I22"/>
      <c r="J22"/>
      <c r="K22"/>
      <c r="L22"/>
      <c r="M22"/>
      <c r="N22"/>
      <c r="O22"/>
    </row>
    <row r="23" spans="2:15" ht="14.5" x14ac:dyDescent="0.35">
      <c r="B23" s="7" t="s">
        <v>25</v>
      </c>
      <c r="C23">
        <v>46.95</v>
      </c>
      <c r="D23">
        <v>27.63</v>
      </c>
      <c r="E23">
        <v>2540</v>
      </c>
      <c r="F23">
        <v>0.88</v>
      </c>
      <c r="G23"/>
      <c r="H23"/>
      <c r="I23"/>
      <c r="J23"/>
      <c r="K23"/>
      <c r="L23"/>
      <c r="M23"/>
      <c r="N23"/>
      <c r="O23"/>
    </row>
    <row r="24" spans="2:15" ht="14.5" x14ac:dyDescent="0.35">
      <c r="B24" s="7" t="s">
        <v>26</v>
      </c>
      <c r="C24">
        <v>1.34</v>
      </c>
      <c r="D24">
        <v>0.59</v>
      </c>
      <c r="E24">
        <v>83</v>
      </c>
      <c r="F24">
        <v>0.05</v>
      </c>
      <c r="G24"/>
      <c r="H24"/>
      <c r="I24"/>
      <c r="J24"/>
      <c r="K24"/>
      <c r="L24"/>
      <c r="M24"/>
      <c r="N24"/>
      <c r="O24"/>
    </row>
    <row r="25" spans="2:15" ht="14.5" x14ac:dyDescent="0.35">
      <c r="B25" s="7" t="s">
        <v>27</v>
      </c>
      <c r="C25">
        <v>55.97</v>
      </c>
      <c r="D25">
        <v>30.71</v>
      </c>
      <c r="E25">
        <v>3432</v>
      </c>
      <c r="F25">
        <v>0.65</v>
      </c>
      <c r="G25"/>
      <c r="H25"/>
      <c r="I25"/>
      <c r="J25"/>
      <c r="K25"/>
      <c r="L25"/>
      <c r="M25"/>
      <c r="N25"/>
      <c r="O25"/>
    </row>
    <row r="26" spans="2:15" ht="14.5" x14ac:dyDescent="0.35">
      <c r="B26" s="7" t="s">
        <v>28</v>
      </c>
      <c r="C26">
        <v>58.51</v>
      </c>
      <c r="D26">
        <v>34.409999999999997</v>
      </c>
      <c r="E26">
        <v>3298</v>
      </c>
      <c r="F26">
        <v>2.2999999999999998</v>
      </c>
      <c r="G26"/>
      <c r="H26"/>
      <c r="I26"/>
      <c r="J26"/>
      <c r="K26"/>
      <c r="L26"/>
      <c r="M26"/>
      <c r="N26"/>
      <c r="O26"/>
    </row>
    <row r="27" spans="2:15" ht="14.5" x14ac:dyDescent="0.35">
      <c r="B27" s="7" t="s">
        <v>29</v>
      </c>
      <c r="C27">
        <v>58.06</v>
      </c>
      <c r="D27">
        <v>32.909999999999997</v>
      </c>
      <c r="E27">
        <v>3360</v>
      </c>
      <c r="F27">
        <v>1.82</v>
      </c>
      <c r="G27"/>
      <c r="H27"/>
      <c r="I27"/>
      <c r="J27"/>
      <c r="K27"/>
      <c r="L27"/>
      <c r="M27"/>
      <c r="N27"/>
      <c r="O27"/>
    </row>
    <row r="28" spans="2:15" ht="14.5" x14ac:dyDescent="0.35">
      <c r="B28" s="7" t="s">
        <v>30</v>
      </c>
      <c r="C28">
        <v>57.54</v>
      </c>
      <c r="D28">
        <v>33.6</v>
      </c>
      <c r="E28">
        <v>3158</v>
      </c>
      <c r="F28">
        <v>1.54</v>
      </c>
      <c r="G28"/>
      <c r="H28"/>
      <c r="I28"/>
      <c r="J28"/>
      <c r="K28"/>
      <c r="L28"/>
      <c r="M28"/>
      <c r="N28"/>
      <c r="O28"/>
    </row>
    <row r="29" spans="2:15" ht="14.5" x14ac:dyDescent="0.35">
      <c r="B29" s="7" t="s">
        <v>31</v>
      </c>
      <c r="C29">
        <v>55.35</v>
      </c>
      <c r="D29">
        <v>34.020000000000003</v>
      </c>
      <c r="E29">
        <v>2841</v>
      </c>
      <c r="F29">
        <v>1.28</v>
      </c>
      <c r="G29"/>
      <c r="H29"/>
      <c r="I29"/>
      <c r="J29"/>
      <c r="K29"/>
      <c r="L29"/>
      <c r="M29"/>
      <c r="N29"/>
      <c r="O29"/>
    </row>
    <row r="30" spans="2:15" ht="14.5" x14ac:dyDescent="0.35">
      <c r="B30" s="7" t="s">
        <v>32</v>
      </c>
      <c r="C30">
        <v>31</v>
      </c>
      <c r="D30">
        <v>16.04</v>
      </c>
      <c r="E30">
        <v>1687</v>
      </c>
      <c r="F30">
        <v>1.86</v>
      </c>
      <c r="G30"/>
      <c r="H30"/>
      <c r="I30"/>
      <c r="J30"/>
      <c r="K30"/>
      <c r="L30"/>
      <c r="M30"/>
      <c r="N30"/>
      <c r="O30"/>
    </row>
    <row r="31" spans="2:15" ht="14.5" x14ac:dyDescent="0.35">
      <c r="B31" s="7" t="s">
        <v>33</v>
      </c>
      <c r="C31">
        <v>18.53</v>
      </c>
      <c r="D31">
        <v>9.99</v>
      </c>
      <c r="E31">
        <v>879</v>
      </c>
      <c r="F31">
        <v>1.41</v>
      </c>
      <c r="G31"/>
      <c r="H31"/>
      <c r="I31"/>
      <c r="J31"/>
      <c r="K31"/>
      <c r="L31"/>
      <c r="M31"/>
      <c r="N31"/>
      <c r="O31"/>
    </row>
    <row r="32" spans="2:15" ht="14.5" x14ac:dyDescent="0.35">
      <c r="B32" s="7" t="s">
        <v>36</v>
      </c>
      <c r="C32">
        <v>492.59</v>
      </c>
      <c r="D32">
        <v>283.18</v>
      </c>
      <c r="E32">
        <v>27857</v>
      </c>
      <c r="F32">
        <v>14.69</v>
      </c>
      <c r="G32"/>
      <c r="H32"/>
      <c r="I32"/>
      <c r="J32"/>
      <c r="K32"/>
      <c r="L32"/>
      <c r="M32"/>
      <c r="N32"/>
      <c r="O32"/>
    </row>
    <row r="33" spans="2:15" ht="14.5" x14ac:dyDescent="0.35">
      <c r="B33" s="7" t="s">
        <v>34</v>
      </c>
      <c r="C33">
        <v>51.56</v>
      </c>
      <c r="D33">
        <v>31</v>
      </c>
      <c r="E33">
        <v>2900</v>
      </c>
      <c r="F33">
        <v>0.89</v>
      </c>
      <c r="G33"/>
      <c r="H33"/>
      <c r="I33"/>
      <c r="J33"/>
      <c r="K33"/>
      <c r="L33"/>
      <c r="M33"/>
      <c r="N33"/>
      <c r="O33"/>
    </row>
    <row r="34" spans="2:15" ht="14.5" x14ac:dyDescent="0.35">
      <c r="B34"/>
      <c r="C34"/>
      <c r="D34"/>
      <c r="E34"/>
      <c r="F34"/>
      <c r="G34"/>
      <c r="H34"/>
      <c r="I34"/>
      <c r="J34"/>
      <c r="K34"/>
      <c r="L34"/>
      <c r="M34"/>
      <c r="N34"/>
      <c r="O34"/>
    </row>
    <row r="35" spans="2:15" ht="14.5" x14ac:dyDescent="0.35">
      <c r="B35"/>
      <c r="C35"/>
      <c r="D35"/>
      <c r="E35"/>
      <c r="F35"/>
      <c r="G35"/>
      <c r="H35"/>
      <c r="I35"/>
      <c r="J35"/>
      <c r="K35"/>
      <c r="L35"/>
      <c r="M35"/>
      <c r="N35"/>
      <c r="O35"/>
    </row>
    <row r="36" spans="2:15" ht="14.5" x14ac:dyDescent="0.35">
      <c r="B36"/>
      <c r="C36"/>
      <c r="D36"/>
    </row>
    <row r="37" spans="2:15" ht="14.5" x14ac:dyDescent="0.35">
      <c r="B37"/>
      <c r="C37"/>
      <c r="D37"/>
    </row>
    <row r="38" spans="2:15" ht="14.5" x14ac:dyDescent="0.35">
      <c r="B38"/>
      <c r="C38"/>
      <c r="D38"/>
    </row>
    <row r="39" spans="2:15" ht="14.5" x14ac:dyDescent="0.35">
      <c r="B39"/>
    </row>
    <row r="40" spans="2:15" ht="14.5" x14ac:dyDescent="0.35">
      <c r="B40"/>
    </row>
    <row r="41" spans="2:15" ht="14.5" x14ac:dyDescent="0.35">
      <c r="B41"/>
    </row>
    <row r="42" spans="2:15" ht="14.5" x14ac:dyDescent="0.35">
      <c r="B42"/>
    </row>
    <row r="43" spans="2:15" ht="14.5" x14ac:dyDescent="0.35">
      <c r="B43"/>
    </row>
    <row r="44" spans="2:15" ht="14.5" x14ac:dyDescent="0.35">
      <c r="B44"/>
    </row>
    <row r="45" spans="2:15" ht="14.5" x14ac:dyDescent="0.35">
      <c r="B45"/>
    </row>
    <row r="46" spans="2:15" ht="14.5" x14ac:dyDescent="0.35">
      <c r="B46"/>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G16"/>
  <sheetViews>
    <sheetView showGridLines="0" workbookViewId="0">
      <selection activeCell="D9" sqref="D9"/>
    </sheetView>
  </sheetViews>
  <sheetFormatPr defaultRowHeight="14.5" x14ac:dyDescent="0.35"/>
  <cols>
    <col min="2" max="2" width="21.1796875" customWidth="1"/>
    <col min="3" max="3" width="12" customWidth="1"/>
    <col min="4" max="4" width="27.1796875" customWidth="1"/>
    <col min="6" max="6" width="17.08984375" customWidth="1"/>
    <col min="7" max="7" width="19" customWidth="1"/>
  </cols>
  <sheetData>
    <row r="4" spans="1:7" x14ac:dyDescent="0.35">
      <c r="A4" s="32">
        <v>4</v>
      </c>
      <c r="B4" s="30" t="s">
        <v>48</v>
      </c>
    </row>
    <row r="5" spans="1:7" x14ac:dyDescent="0.35">
      <c r="B5" s="30" t="s">
        <v>49</v>
      </c>
    </row>
    <row r="6" spans="1:7" x14ac:dyDescent="0.35">
      <c r="B6" s="30" t="s">
        <v>50</v>
      </c>
    </row>
    <row r="8" spans="1:7" x14ac:dyDescent="0.35">
      <c r="B8" s="21" t="s">
        <v>51</v>
      </c>
      <c r="C8" s="22" t="s">
        <v>52</v>
      </c>
      <c r="D8" s="22" t="s">
        <v>53</v>
      </c>
      <c r="F8" s="21" t="s">
        <v>130</v>
      </c>
      <c r="G8" s="21" t="s">
        <v>131</v>
      </c>
    </row>
    <row r="9" spans="1:7" x14ac:dyDescent="0.35">
      <c r="B9" s="23" t="s">
        <v>54</v>
      </c>
      <c r="C9" s="24">
        <v>87423</v>
      </c>
      <c r="D9" s="31" t="str">
        <f>G9&amp;"_"&amp;F9&amp;"@"&amp;C9&amp;".com"</f>
        <v>Gopi_Prashanth@87423.com</v>
      </c>
      <c r="F9" t="str" cm="1">
        <f t="array" ref="F9:G9">_xlfn.TEXTSPLIT(B9,", ")</f>
        <v>Prashanth</v>
      </c>
      <c r="G9" t="str">
        <v>Gopi</v>
      </c>
    </row>
    <row r="10" spans="1:7" x14ac:dyDescent="0.35">
      <c r="B10" s="25" t="s">
        <v>55</v>
      </c>
      <c r="C10" s="26">
        <v>78312</v>
      </c>
      <c r="D10" s="31" t="str">
        <f t="shared" ref="D10:D16" si="0">G10&amp;"_"&amp;F10&amp;"@"&amp;C10&amp;".com"</f>
        <v>Ashwini_Tank@78312.com</v>
      </c>
      <c r="F10" t="str" cm="1">
        <f t="array" ref="F10:G10">_xlfn.TEXTSPLIT(B10,", ")</f>
        <v>Tank</v>
      </c>
      <c r="G10" t="str">
        <v>Ashwini</v>
      </c>
    </row>
    <row r="11" spans="1:7" x14ac:dyDescent="0.35">
      <c r="B11" s="25" t="s">
        <v>56</v>
      </c>
      <c r="C11" s="26">
        <v>98722</v>
      </c>
      <c r="D11" s="31" t="str">
        <f t="shared" si="0"/>
        <v>Aviral_Suri@98722.com</v>
      </c>
      <c r="F11" t="str" cm="1">
        <f t="array" ref="F11:G11">_xlfn.TEXTSPLIT(B11,", ")</f>
        <v>Suri</v>
      </c>
      <c r="G11" t="str">
        <v>Aviral</v>
      </c>
    </row>
    <row r="12" spans="1:7" x14ac:dyDescent="0.35">
      <c r="B12" s="25" t="s">
        <v>57</v>
      </c>
      <c r="C12" s="26">
        <v>12235</v>
      </c>
      <c r="D12" s="31" t="str">
        <f t="shared" si="0"/>
        <v>Ram_Kumar@12235.com</v>
      </c>
      <c r="F12" t="str" cm="1">
        <f t="array" ref="F12:G12">_xlfn.TEXTSPLIT(B12,", ")</f>
        <v>Kumar</v>
      </c>
      <c r="G12" t="str">
        <v>Ram</v>
      </c>
    </row>
    <row r="13" spans="1:7" x14ac:dyDescent="0.35">
      <c r="B13" s="25" t="s">
        <v>58</v>
      </c>
      <c r="C13" s="26">
        <v>23972</v>
      </c>
      <c r="D13" s="31" t="str">
        <f t="shared" si="0"/>
        <v>Sachin_Tendulkar@23972.com</v>
      </c>
      <c r="F13" t="str" cm="1">
        <f t="array" ref="F13:G13">_xlfn.TEXTSPLIT(B13,", ")</f>
        <v>Tendulkar</v>
      </c>
      <c r="G13" t="str">
        <v>Sachin</v>
      </c>
    </row>
    <row r="14" spans="1:7" x14ac:dyDescent="0.35">
      <c r="B14" s="27" t="s">
        <v>59</v>
      </c>
      <c r="C14" s="26">
        <v>56431</v>
      </c>
      <c r="D14" s="31" t="str">
        <f t="shared" si="0"/>
        <v>Diego_Maradonna@56431.com</v>
      </c>
      <c r="F14" t="str" cm="1">
        <f t="array" ref="F14:G14">_xlfn.TEXTSPLIT(B14,", ")</f>
        <v>Maradonna</v>
      </c>
      <c r="G14" t="str">
        <v>Diego</v>
      </c>
    </row>
    <row r="15" spans="1:7" x14ac:dyDescent="0.35">
      <c r="B15" s="25" t="s">
        <v>60</v>
      </c>
      <c r="C15" s="26">
        <v>98362</v>
      </c>
      <c r="D15" s="31" t="str">
        <f t="shared" si="0"/>
        <v>Robin_Singh@98362.com</v>
      </c>
      <c r="F15" t="str" cm="1">
        <f t="array" ref="F15:G15">_xlfn.TEXTSPLIT(B15,", ")</f>
        <v>Singh</v>
      </c>
      <c r="G15" t="str">
        <v>Robin</v>
      </c>
    </row>
    <row r="16" spans="1:7" x14ac:dyDescent="0.35">
      <c r="B16" s="28" t="s">
        <v>61</v>
      </c>
      <c r="C16" s="29">
        <v>18739</v>
      </c>
      <c r="D16" s="31" t="str">
        <f t="shared" si="0"/>
        <v>Deepak_Kumar@18739.com</v>
      </c>
      <c r="F16" t="str" cm="1">
        <f t="array" ref="F16:G16">_xlfn.TEXTSPLIT(B16,", ")</f>
        <v>Kumar</v>
      </c>
      <c r="G16" t="str">
        <v>Deepak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F14"/>
  <sheetViews>
    <sheetView showGridLines="0" showRowColHeaders="0" workbookViewId="0">
      <selection activeCell="G15" sqref="G15"/>
    </sheetView>
  </sheetViews>
  <sheetFormatPr defaultRowHeight="14.5" x14ac:dyDescent="0.35"/>
  <cols>
    <col min="2" max="2" width="6.81640625" bestFit="1" customWidth="1"/>
    <col min="3" max="3" width="11.81640625" bestFit="1" customWidth="1"/>
    <col min="4" max="4" width="5.54296875" bestFit="1" customWidth="1"/>
    <col min="5" max="5" width="17.54296875" bestFit="1" customWidth="1"/>
    <col min="6" max="6" width="8.1796875" bestFit="1" customWidth="1"/>
  </cols>
  <sheetData>
    <row r="3" spans="2:6" x14ac:dyDescent="0.35">
      <c r="B3" t="s">
        <v>62</v>
      </c>
    </row>
    <row r="4" spans="2:6" x14ac:dyDescent="0.35">
      <c r="B4" t="s">
        <v>63</v>
      </c>
    </row>
    <row r="6" spans="2:6" x14ac:dyDescent="0.35">
      <c r="B6" s="1" t="s">
        <v>51</v>
      </c>
      <c r="C6" s="1" t="s">
        <v>64</v>
      </c>
      <c r="D6" s="1" t="s">
        <v>65</v>
      </c>
      <c r="E6" s="1" t="s">
        <v>66</v>
      </c>
      <c r="F6" s="1" t="s">
        <v>67</v>
      </c>
    </row>
    <row r="7" spans="2:6" x14ac:dyDescent="0.35">
      <c r="B7" s="2" t="s">
        <v>68</v>
      </c>
      <c r="C7" s="2">
        <v>1350</v>
      </c>
      <c r="D7" s="5">
        <v>27</v>
      </c>
      <c r="E7" s="5">
        <v>68</v>
      </c>
      <c r="F7" s="3">
        <v>0.98550000000000004</v>
      </c>
    </row>
    <row r="8" spans="2:6" x14ac:dyDescent="0.35">
      <c r="B8" s="2" t="s">
        <v>69</v>
      </c>
      <c r="C8" s="2">
        <v>2150</v>
      </c>
      <c r="D8" s="5">
        <v>43</v>
      </c>
      <c r="E8" s="5">
        <v>107</v>
      </c>
      <c r="F8" s="3">
        <v>0.9798</v>
      </c>
    </row>
    <row r="9" spans="2:6" x14ac:dyDescent="0.35">
      <c r="B9" s="2" t="s">
        <v>70</v>
      </c>
      <c r="C9" s="2">
        <v>1800</v>
      </c>
      <c r="D9" s="5">
        <v>36</v>
      </c>
      <c r="E9" s="5">
        <v>90</v>
      </c>
      <c r="F9" s="3">
        <v>0.99</v>
      </c>
    </row>
    <row r="10" spans="2:6" x14ac:dyDescent="0.35">
      <c r="B10" s="2" t="s">
        <v>71</v>
      </c>
      <c r="C10" s="2">
        <v>1750</v>
      </c>
      <c r="D10" s="5">
        <v>35</v>
      </c>
      <c r="E10" s="5">
        <v>88</v>
      </c>
      <c r="F10" s="3">
        <v>0.94</v>
      </c>
    </row>
    <row r="11" spans="2:6" x14ac:dyDescent="0.35">
      <c r="B11" s="2" t="s">
        <v>36</v>
      </c>
      <c r="C11" s="4">
        <f>SUM(C7:C10)</f>
        <v>7050</v>
      </c>
      <c r="D11" s="6">
        <f>SUM(D7:D10)</f>
        <v>141</v>
      </c>
      <c r="E11" s="6">
        <f>SUM(E7:E10)</f>
        <v>353</v>
      </c>
      <c r="F11" s="20">
        <f>SUM((F7:F10))</f>
        <v>3.8953000000000002</v>
      </c>
    </row>
    <row r="14" spans="2:6" x14ac:dyDescent="0.35">
      <c r="B14" s="7" t="s">
        <v>72</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24"/>
  <sheetViews>
    <sheetView showGridLines="0" showRowColHeaders="0" topLeftCell="A7" workbookViewId="0">
      <selection activeCell="C16" sqref="C16"/>
    </sheetView>
  </sheetViews>
  <sheetFormatPr defaultColWidth="9.1796875" defaultRowHeight="14.5" x14ac:dyDescent="0.35"/>
  <cols>
    <col min="1" max="1" width="9.1796875" style="8"/>
    <col min="2" max="2" width="6.1796875" style="8" bestFit="1" customWidth="1"/>
    <col min="3" max="3" width="14.1796875" style="8" bestFit="1" customWidth="1"/>
    <col min="4" max="4" width="10.08984375" style="8" bestFit="1" customWidth="1"/>
    <col min="5" max="5" width="9.1796875" style="8"/>
    <col min="6" max="6" width="10.81640625" style="8" bestFit="1" customWidth="1"/>
    <col min="7" max="16384" width="9.1796875" style="8"/>
  </cols>
  <sheetData>
    <row r="2" spans="2:10" x14ac:dyDescent="0.35">
      <c r="B2" s="16" t="s">
        <v>51</v>
      </c>
      <c r="C2" s="16" t="s">
        <v>73</v>
      </c>
    </row>
    <row r="3" spans="2:10" x14ac:dyDescent="0.35">
      <c r="B3" s="16" t="s">
        <v>74</v>
      </c>
      <c r="C3" s="18">
        <v>38510</v>
      </c>
    </row>
    <row r="4" spans="2:10" x14ac:dyDescent="0.35">
      <c r="B4" s="16" t="s">
        <v>75</v>
      </c>
      <c r="C4" s="18">
        <v>37623</v>
      </c>
    </row>
    <row r="5" spans="2:10" x14ac:dyDescent="0.35">
      <c r="B5" s="16" t="s">
        <v>76</v>
      </c>
      <c r="C5" s="18">
        <v>39573</v>
      </c>
    </row>
    <row r="6" spans="2:10" x14ac:dyDescent="0.35">
      <c r="B6" s="16" t="s">
        <v>77</v>
      </c>
      <c r="C6" s="18">
        <v>38231</v>
      </c>
    </row>
    <row r="7" spans="2:10" x14ac:dyDescent="0.35">
      <c r="B7" s="16" t="s">
        <v>78</v>
      </c>
      <c r="C7" s="18">
        <v>40001</v>
      </c>
    </row>
    <row r="8" spans="2:10" x14ac:dyDescent="0.35">
      <c r="B8" s="16" t="s">
        <v>79</v>
      </c>
      <c r="C8" s="18">
        <v>40294</v>
      </c>
    </row>
    <row r="9" spans="2:10" x14ac:dyDescent="0.35">
      <c r="B9" s="16" t="s">
        <v>80</v>
      </c>
      <c r="C9" s="18">
        <v>40687</v>
      </c>
    </row>
    <row r="10" spans="2:10" x14ac:dyDescent="0.35">
      <c r="B10" s="16" t="s">
        <v>81</v>
      </c>
      <c r="C10" s="18">
        <v>40001</v>
      </c>
    </row>
    <row r="13" spans="2:10" x14ac:dyDescent="0.35">
      <c r="B13" s="14" t="s">
        <v>82</v>
      </c>
    </row>
    <row r="14" spans="2:10" x14ac:dyDescent="0.35">
      <c r="H14" s="75"/>
      <c r="I14" s="75"/>
      <c r="J14" s="75"/>
    </row>
    <row r="15" spans="2:10" x14ac:dyDescent="0.35">
      <c r="B15" s="16" t="s">
        <v>51</v>
      </c>
      <c r="C15" s="16" t="s">
        <v>83</v>
      </c>
      <c r="D15" s="16" t="s">
        <v>84</v>
      </c>
      <c r="E15" s="16" t="s">
        <v>85</v>
      </c>
    </row>
    <row r="16" spans="2:10" x14ac:dyDescent="0.35">
      <c r="B16" s="16" t="s">
        <v>74</v>
      </c>
      <c r="C16" s="17">
        <f ca="1">DATEDIF(C3,TODAY(),"Y")</f>
        <v>18</v>
      </c>
      <c r="D16" s="17">
        <f ca="1">DATEDIF(C3,TODAY(),"M")</f>
        <v>218</v>
      </c>
      <c r="E16" s="17">
        <f ca="1">DATEDIF(C3,TODAY(),"D")</f>
        <v>6653</v>
      </c>
      <c r="H16" s="75"/>
      <c r="I16" s="75"/>
      <c r="J16" s="75"/>
    </row>
    <row r="17" spans="2:10" x14ac:dyDescent="0.35">
      <c r="B17" s="16" t="s">
        <v>75</v>
      </c>
      <c r="C17" s="17">
        <f t="shared" ref="C17:C23" ca="1" si="0">DATEDIF(C4,TODAY(),"Y")</f>
        <v>20</v>
      </c>
      <c r="D17" s="17">
        <f t="shared" ref="D17:D23" ca="1" si="1">DATEDIF(C4,TODAY(),"M")</f>
        <v>247</v>
      </c>
      <c r="E17" s="17">
        <f t="shared" ref="E17:E23" ca="1" si="2">DATEDIF(C4,TODAY(),"D")</f>
        <v>7540</v>
      </c>
      <c r="H17" s="75"/>
      <c r="I17" s="75"/>
      <c r="J17" s="75"/>
    </row>
    <row r="18" spans="2:10" x14ac:dyDescent="0.35">
      <c r="B18" s="16" t="s">
        <v>76</v>
      </c>
      <c r="C18" s="17">
        <f t="shared" ca="1" si="0"/>
        <v>15</v>
      </c>
      <c r="D18" s="17">
        <f t="shared" ca="1" si="1"/>
        <v>183</v>
      </c>
      <c r="E18" s="17">
        <f t="shared" ca="1" si="2"/>
        <v>5590</v>
      </c>
      <c r="H18" s="75"/>
      <c r="I18" s="75"/>
      <c r="J18" s="75"/>
    </row>
    <row r="19" spans="2:10" x14ac:dyDescent="0.35">
      <c r="B19" s="16" t="s">
        <v>77</v>
      </c>
      <c r="C19" s="17">
        <f t="shared" ca="1" si="0"/>
        <v>18</v>
      </c>
      <c r="D19" s="17">
        <f t="shared" ca="1" si="1"/>
        <v>227</v>
      </c>
      <c r="E19" s="17">
        <f t="shared" ca="1" si="2"/>
        <v>6932</v>
      </c>
      <c r="H19" s="75"/>
      <c r="I19" s="75"/>
      <c r="J19" s="75"/>
    </row>
    <row r="20" spans="2:10" x14ac:dyDescent="0.35">
      <c r="B20" s="16" t="s">
        <v>78</v>
      </c>
      <c r="C20" s="17">
        <f t="shared" ca="1" si="0"/>
        <v>14</v>
      </c>
      <c r="D20" s="17">
        <f t="shared" ca="1" si="1"/>
        <v>169</v>
      </c>
      <c r="E20" s="17">
        <f t="shared" ca="1" si="2"/>
        <v>5162</v>
      </c>
      <c r="H20" s="75"/>
      <c r="I20" s="75"/>
      <c r="J20" s="75"/>
    </row>
    <row r="21" spans="2:10" x14ac:dyDescent="0.35">
      <c r="B21" s="16" t="s">
        <v>79</v>
      </c>
      <c r="C21" s="17">
        <f t="shared" ca="1" si="0"/>
        <v>13</v>
      </c>
      <c r="D21" s="17">
        <f t="shared" ca="1" si="1"/>
        <v>159</v>
      </c>
      <c r="E21" s="17">
        <f t="shared" ca="1" si="2"/>
        <v>4869</v>
      </c>
      <c r="H21" s="75"/>
      <c r="I21" s="75"/>
      <c r="J21" s="75"/>
    </row>
    <row r="22" spans="2:10" x14ac:dyDescent="0.35">
      <c r="B22" s="16" t="s">
        <v>80</v>
      </c>
      <c r="C22" s="17">
        <f t="shared" ca="1" si="0"/>
        <v>12</v>
      </c>
      <c r="D22" s="17">
        <f t="shared" ca="1" si="1"/>
        <v>147</v>
      </c>
      <c r="E22" s="17">
        <f t="shared" ca="1" si="2"/>
        <v>4476</v>
      </c>
      <c r="H22" s="75"/>
      <c r="I22" s="75"/>
      <c r="J22" s="75"/>
    </row>
    <row r="23" spans="2:10" x14ac:dyDescent="0.35">
      <c r="B23" s="16" t="s">
        <v>81</v>
      </c>
      <c r="C23" s="17">
        <f t="shared" ca="1" si="0"/>
        <v>14</v>
      </c>
      <c r="D23" s="17">
        <f t="shared" ca="1" si="1"/>
        <v>169</v>
      </c>
      <c r="E23" s="17">
        <f t="shared" ca="1" si="2"/>
        <v>5162</v>
      </c>
      <c r="H23" s="75"/>
      <c r="I23" s="75"/>
      <c r="J23" s="75"/>
    </row>
    <row r="24" spans="2:10" x14ac:dyDescent="0.35">
      <c r="H24" s="74"/>
      <c r="I24" s="74"/>
      <c r="J24" s="7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16"/>
  <sheetViews>
    <sheetView showGridLines="0" workbookViewId="0">
      <selection activeCell="K9" sqref="K9"/>
    </sheetView>
  </sheetViews>
  <sheetFormatPr defaultRowHeight="14.5" x14ac:dyDescent="0.35"/>
  <cols>
    <col min="2" max="2" width="19" bestFit="1" customWidth="1"/>
    <col min="3" max="4" width="15.54296875" bestFit="1" customWidth="1"/>
  </cols>
  <sheetData>
    <row r="2" spans="2:4" x14ac:dyDescent="0.35">
      <c r="B2" s="9" t="s">
        <v>20</v>
      </c>
      <c r="C2" s="9" t="s">
        <v>41</v>
      </c>
      <c r="D2" s="9" t="s">
        <v>86</v>
      </c>
    </row>
    <row r="3" spans="2:4" x14ac:dyDescent="0.35">
      <c r="B3" s="11" t="s">
        <v>23</v>
      </c>
      <c r="C3" s="11">
        <v>57.79</v>
      </c>
      <c r="D3" s="11" t="str">
        <f>IF(C3&gt;50,"Qualified","Not Qualified")</f>
        <v>Qualified</v>
      </c>
    </row>
    <row r="4" spans="2:4" x14ac:dyDescent="0.35">
      <c r="B4" s="11" t="s">
        <v>25</v>
      </c>
      <c r="C4" s="11">
        <v>46.95</v>
      </c>
      <c r="D4" s="11" t="str">
        <f t="shared" ref="D4:D13" si="0">IF(C4&gt;50,"Qualified","Not Qualified")</f>
        <v>Not Qualified</v>
      </c>
    </row>
    <row r="5" spans="2:4" x14ac:dyDescent="0.35">
      <c r="B5" s="11" t="s">
        <v>26</v>
      </c>
      <c r="C5" s="11">
        <v>1.34</v>
      </c>
      <c r="D5" s="11" t="str">
        <f t="shared" si="0"/>
        <v>Not Qualified</v>
      </c>
    </row>
    <row r="6" spans="2:4" x14ac:dyDescent="0.35">
      <c r="B6" s="11" t="s">
        <v>27</v>
      </c>
      <c r="C6" s="11">
        <v>55.97</v>
      </c>
      <c r="D6" s="11" t="str">
        <f t="shared" si="0"/>
        <v>Qualified</v>
      </c>
    </row>
    <row r="7" spans="2:4" x14ac:dyDescent="0.35">
      <c r="B7" s="11" t="s">
        <v>28</v>
      </c>
      <c r="C7" s="11">
        <v>58.51</v>
      </c>
      <c r="D7" s="11" t="str">
        <f t="shared" si="0"/>
        <v>Qualified</v>
      </c>
    </row>
    <row r="8" spans="2:4" x14ac:dyDescent="0.35">
      <c r="B8" s="11" t="s">
        <v>29</v>
      </c>
      <c r="C8" s="11">
        <v>58.06</v>
      </c>
      <c r="D8" s="11" t="str">
        <f t="shared" si="0"/>
        <v>Qualified</v>
      </c>
    </row>
    <row r="9" spans="2:4" x14ac:dyDescent="0.35">
      <c r="B9" s="11" t="s">
        <v>30</v>
      </c>
      <c r="C9" s="11">
        <v>57.54</v>
      </c>
      <c r="D9" s="11" t="str">
        <f t="shared" si="0"/>
        <v>Qualified</v>
      </c>
    </row>
    <row r="10" spans="2:4" x14ac:dyDescent="0.35">
      <c r="B10" s="11" t="s">
        <v>31</v>
      </c>
      <c r="C10" s="11">
        <v>55.35</v>
      </c>
      <c r="D10" s="11" t="str">
        <f t="shared" si="0"/>
        <v>Qualified</v>
      </c>
    </row>
    <row r="11" spans="2:4" x14ac:dyDescent="0.35">
      <c r="B11" s="11" t="s">
        <v>32</v>
      </c>
      <c r="C11" s="11">
        <v>31</v>
      </c>
      <c r="D11" s="11" t="str">
        <f t="shared" si="0"/>
        <v>Not Qualified</v>
      </c>
    </row>
    <row r="12" spans="2:4" x14ac:dyDescent="0.35">
      <c r="B12" s="11" t="s">
        <v>33</v>
      </c>
      <c r="C12" s="11">
        <v>18.53</v>
      </c>
      <c r="D12" s="11" t="str">
        <f t="shared" si="0"/>
        <v>Not Qualified</v>
      </c>
    </row>
    <row r="13" spans="2:4" x14ac:dyDescent="0.35">
      <c r="B13" s="11" t="s">
        <v>34</v>
      </c>
      <c r="C13" s="11">
        <v>51.56</v>
      </c>
      <c r="D13" s="11" t="str">
        <f t="shared" si="0"/>
        <v>Qualified</v>
      </c>
    </row>
    <row r="15" spans="2:4" x14ac:dyDescent="0.35">
      <c r="B15" s="12" t="s">
        <v>87</v>
      </c>
    </row>
    <row r="16" spans="2:4" x14ac:dyDescent="0.35">
      <c r="B16" s="12" t="s">
        <v>88</v>
      </c>
    </row>
  </sheetData>
  <conditionalFormatting sqref="D3:D13">
    <cfRule type="cellIs" dxfId="2" priority="1" operator="equal">
      <formula>"Not Qualified"</formula>
    </cfRule>
    <cfRule type="cellIs" dxfId="1" priority="2" operator="equal">
      <formula>"Qualified"</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8413C-63CF-403E-8A88-E45F988FFF66}">
  <dimension ref="A1:C14"/>
  <sheetViews>
    <sheetView zoomScale="85" zoomScaleNormal="85" workbookViewId="0">
      <selection activeCell="A21" sqref="A21"/>
    </sheetView>
  </sheetViews>
  <sheetFormatPr defaultRowHeight="14.5" x14ac:dyDescent="0.35"/>
  <cols>
    <col min="1" max="1" width="68.81640625" bestFit="1" customWidth="1"/>
    <col min="2" max="2" width="16" bestFit="1" customWidth="1"/>
    <col min="3" max="3" width="14.54296875" bestFit="1" customWidth="1"/>
  </cols>
  <sheetData>
    <row r="1" spans="1:3" x14ac:dyDescent="0.35">
      <c r="A1" t="s">
        <v>89</v>
      </c>
    </row>
    <row r="3" spans="1:3" x14ac:dyDescent="0.35">
      <c r="A3" s="9" t="s">
        <v>20</v>
      </c>
      <c r="B3" s="9" t="s">
        <v>41</v>
      </c>
      <c r="C3" s="9" t="s">
        <v>42</v>
      </c>
    </row>
    <row r="4" spans="1:3" x14ac:dyDescent="0.35">
      <c r="A4" s="11" t="s">
        <v>34</v>
      </c>
      <c r="B4" s="11">
        <v>51.56</v>
      </c>
      <c r="C4" s="11">
        <v>31</v>
      </c>
    </row>
    <row r="5" spans="1:3" x14ac:dyDescent="0.35">
      <c r="A5" s="11" t="s">
        <v>33</v>
      </c>
      <c r="B5" s="11">
        <v>18.53</v>
      </c>
      <c r="C5" s="11">
        <v>9.99</v>
      </c>
    </row>
    <row r="6" spans="1:3" x14ac:dyDescent="0.35">
      <c r="A6" s="11" t="s">
        <v>32</v>
      </c>
      <c r="B6" s="11">
        <v>31</v>
      </c>
      <c r="C6" s="11">
        <v>16.04</v>
      </c>
    </row>
    <row r="7" spans="1:3" x14ac:dyDescent="0.35">
      <c r="A7" s="11" t="s">
        <v>31</v>
      </c>
      <c r="B7" s="11">
        <v>55.35</v>
      </c>
      <c r="C7" s="11">
        <v>34.020000000000003</v>
      </c>
    </row>
    <row r="8" spans="1:3" x14ac:dyDescent="0.35">
      <c r="A8" s="11" t="s">
        <v>30</v>
      </c>
      <c r="B8" s="11">
        <v>57.54</v>
      </c>
      <c r="C8" s="11">
        <v>33.6</v>
      </c>
    </row>
    <row r="9" spans="1:3" x14ac:dyDescent="0.35">
      <c r="A9" s="11" t="s">
        <v>29</v>
      </c>
      <c r="B9" s="11">
        <v>58.06</v>
      </c>
      <c r="C9" s="11">
        <v>32.909999999999997</v>
      </c>
    </row>
    <row r="10" spans="1:3" x14ac:dyDescent="0.35">
      <c r="A10" s="11" t="s">
        <v>28</v>
      </c>
      <c r="B10" s="11">
        <v>58.51</v>
      </c>
      <c r="C10" s="11">
        <v>34.409999999999997</v>
      </c>
    </row>
    <row r="11" spans="1:3" x14ac:dyDescent="0.35">
      <c r="A11" s="11" t="s">
        <v>27</v>
      </c>
      <c r="B11" s="11">
        <v>55.97</v>
      </c>
      <c r="C11" s="11">
        <v>30.71</v>
      </c>
    </row>
    <row r="12" spans="1:3" x14ac:dyDescent="0.35">
      <c r="A12" s="11" t="s">
        <v>26</v>
      </c>
      <c r="B12" s="11">
        <v>1.34</v>
      </c>
      <c r="C12" s="11">
        <v>0.59</v>
      </c>
    </row>
    <row r="13" spans="1:3" x14ac:dyDescent="0.35">
      <c r="A13" s="11" t="s">
        <v>25</v>
      </c>
      <c r="B13" s="11">
        <v>46.95</v>
      </c>
      <c r="C13" s="11">
        <v>27.63</v>
      </c>
    </row>
    <row r="14" spans="1:3" x14ac:dyDescent="0.35">
      <c r="A14" s="11" t="s">
        <v>23</v>
      </c>
      <c r="B14" s="11">
        <v>57.79</v>
      </c>
      <c r="C14" s="11">
        <v>32.28</v>
      </c>
    </row>
  </sheetData>
  <sortState xmlns:xlrd2="http://schemas.microsoft.com/office/spreadsheetml/2017/richdata2" ref="A4:C14">
    <sortCondition descending="1" ref="A4:A1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4B12-1BCD-4DA4-B547-1C4AD6F2ACED}">
  <dimension ref="F4:H15"/>
  <sheetViews>
    <sheetView workbookViewId="0">
      <selection activeCell="K9" sqref="K9"/>
    </sheetView>
  </sheetViews>
  <sheetFormatPr defaultRowHeight="14.5" x14ac:dyDescent="0.35"/>
  <cols>
    <col min="6" max="6" width="18.6328125" customWidth="1"/>
    <col min="7" max="7" width="17.1796875" customWidth="1"/>
    <col min="8" max="8" width="15.81640625" customWidth="1"/>
  </cols>
  <sheetData>
    <row r="4" spans="6:8" x14ac:dyDescent="0.35">
      <c r="F4" s="67" t="s">
        <v>20</v>
      </c>
      <c r="G4" s="68" t="s">
        <v>41</v>
      </c>
      <c r="H4" s="69" t="s">
        <v>42</v>
      </c>
    </row>
    <row r="5" spans="6:8" x14ac:dyDescent="0.35">
      <c r="F5" s="65" t="s">
        <v>23</v>
      </c>
      <c r="G5" s="11">
        <v>57.79</v>
      </c>
      <c r="H5" s="66">
        <v>32.28</v>
      </c>
    </row>
    <row r="6" spans="6:8" x14ac:dyDescent="0.35">
      <c r="F6" s="65" t="s">
        <v>25</v>
      </c>
      <c r="G6" s="11">
        <v>46.95</v>
      </c>
      <c r="H6" s="66">
        <v>27.63</v>
      </c>
    </row>
    <row r="7" spans="6:8" x14ac:dyDescent="0.35">
      <c r="F7" s="65" t="s">
        <v>26</v>
      </c>
      <c r="G7" s="11">
        <v>1.34</v>
      </c>
      <c r="H7" s="66">
        <v>0.59</v>
      </c>
    </row>
    <row r="8" spans="6:8" x14ac:dyDescent="0.35">
      <c r="F8" s="65" t="s">
        <v>27</v>
      </c>
      <c r="G8" s="11">
        <v>55.97</v>
      </c>
      <c r="H8" s="66">
        <v>30.71</v>
      </c>
    </row>
    <row r="9" spans="6:8" x14ac:dyDescent="0.35">
      <c r="F9" s="65" t="s">
        <v>28</v>
      </c>
      <c r="G9" s="11">
        <v>58.51</v>
      </c>
      <c r="H9" s="66">
        <v>34.409999999999997</v>
      </c>
    </row>
    <row r="10" spans="6:8" x14ac:dyDescent="0.35">
      <c r="F10" s="65" t="s">
        <v>29</v>
      </c>
      <c r="G10" s="11">
        <v>58.06</v>
      </c>
      <c r="H10" s="66">
        <v>32.909999999999997</v>
      </c>
    </row>
    <row r="11" spans="6:8" x14ac:dyDescent="0.35">
      <c r="F11" s="65" t="s">
        <v>30</v>
      </c>
      <c r="G11" s="11">
        <v>57.54</v>
      </c>
      <c r="H11" s="66">
        <v>33.6</v>
      </c>
    </row>
    <row r="12" spans="6:8" x14ac:dyDescent="0.35">
      <c r="F12" s="65" t="s">
        <v>31</v>
      </c>
      <c r="G12" s="11">
        <v>55.35</v>
      </c>
      <c r="H12" s="66">
        <v>34.020000000000003</v>
      </c>
    </row>
    <row r="13" spans="6:8" x14ac:dyDescent="0.35">
      <c r="F13" s="65" t="s">
        <v>32</v>
      </c>
      <c r="G13" s="11">
        <v>31</v>
      </c>
      <c r="H13" s="66">
        <v>16.04</v>
      </c>
    </row>
    <row r="14" spans="6:8" x14ac:dyDescent="0.35">
      <c r="F14" s="65" t="s">
        <v>33</v>
      </c>
      <c r="G14" s="11">
        <v>18.53</v>
      </c>
      <c r="H14" s="66">
        <v>9.99</v>
      </c>
    </row>
    <row r="15" spans="6:8" x14ac:dyDescent="0.35">
      <c r="F15" s="70" t="s">
        <v>34</v>
      </c>
      <c r="G15" s="71">
        <v>51.56</v>
      </c>
      <c r="H15" s="72">
        <v>31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22195-C67E-4C24-AE6E-2CFFA9C6D383}">
  <dimension ref="A1:M62"/>
  <sheetViews>
    <sheetView tabSelected="1" zoomScale="85" zoomScaleNormal="85" workbookViewId="0">
      <selection activeCell="L10" sqref="L10"/>
    </sheetView>
  </sheetViews>
  <sheetFormatPr defaultRowHeight="14.5" x14ac:dyDescent="0.35"/>
  <cols>
    <col min="1" max="1" width="17.6328125" customWidth="1"/>
    <col min="2" max="2" width="11.54296875" customWidth="1"/>
    <col min="3" max="3" width="16.7265625" customWidth="1"/>
    <col min="4" max="4" width="23.6328125" customWidth="1"/>
    <col min="6" max="6" width="18.81640625" bestFit="1" customWidth="1"/>
    <col min="7" max="7" width="18.7265625" bestFit="1" customWidth="1"/>
    <col min="8" max="8" width="15.81640625" bestFit="1" customWidth="1"/>
    <col min="9" max="9" width="8.81640625" customWidth="1"/>
    <col min="10" max="10" width="11.7265625" customWidth="1"/>
    <col min="11" max="11" width="13.08984375" customWidth="1"/>
    <col min="12" max="12" width="13.1796875" bestFit="1" customWidth="1"/>
    <col min="13" max="13" width="11.1796875" bestFit="1" customWidth="1"/>
    <col min="14" max="14" width="13" bestFit="1" customWidth="1"/>
    <col min="15" max="15" width="16.54296875" bestFit="1" customWidth="1"/>
    <col min="16" max="16" width="24.453125" bestFit="1" customWidth="1"/>
    <col min="17" max="17" width="13.1796875" bestFit="1" customWidth="1"/>
    <col min="18" max="18" width="12.81640625" bestFit="1" customWidth="1"/>
    <col min="19" max="19" width="12.08984375" bestFit="1" customWidth="1"/>
    <col min="20" max="20" width="13.54296875" bestFit="1" customWidth="1"/>
    <col min="21" max="21" width="16.81640625" bestFit="1" customWidth="1"/>
    <col min="22" max="22" width="20.453125" bestFit="1" customWidth="1"/>
    <col min="23" max="23" width="22.26953125" bestFit="1" customWidth="1"/>
    <col min="24" max="24" width="13.453125" bestFit="1" customWidth="1"/>
    <col min="25" max="25" width="15.08984375" bestFit="1" customWidth="1"/>
    <col min="26" max="26" width="10.81640625" bestFit="1" customWidth="1"/>
    <col min="27" max="28" width="9.7265625" bestFit="1" customWidth="1"/>
    <col min="29" max="29" width="8.36328125" bestFit="1" customWidth="1"/>
    <col min="30" max="30" width="8.6328125" bestFit="1" customWidth="1"/>
    <col min="31" max="31" width="9.7265625" bestFit="1" customWidth="1"/>
    <col min="33" max="33" width="9.7265625" bestFit="1" customWidth="1"/>
    <col min="34" max="34" width="9.1796875" bestFit="1" customWidth="1"/>
    <col min="35" max="35" width="9.6328125" bestFit="1" customWidth="1"/>
    <col min="36" max="36" width="9.7265625" bestFit="1" customWidth="1"/>
    <col min="37" max="37" width="7.90625" bestFit="1" customWidth="1"/>
    <col min="38" max="38" width="9.7265625" bestFit="1" customWidth="1"/>
    <col min="39" max="39" width="9" bestFit="1" customWidth="1"/>
    <col min="40" max="40" width="8.6328125" bestFit="1" customWidth="1"/>
    <col min="41" max="41" width="9.7265625" bestFit="1" customWidth="1"/>
    <col min="43" max="43" width="9.6328125" bestFit="1" customWidth="1"/>
    <col min="44" max="45" width="10.81640625" bestFit="1" customWidth="1"/>
    <col min="46" max="46" width="9.08984375" bestFit="1" customWidth="1"/>
    <col min="47" max="47" width="9.6328125" bestFit="1" customWidth="1"/>
    <col min="48" max="48" width="9.90625" bestFit="1" customWidth="1"/>
    <col min="49" max="50" width="8.6328125" bestFit="1" customWidth="1"/>
    <col min="52" max="52" width="9.6328125" bestFit="1" customWidth="1"/>
    <col min="53" max="53" width="9.90625" bestFit="1" customWidth="1"/>
    <col min="54" max="54" width="10.81640625" bestFit="1" customWidth="1"/>
  </cols>
  <sheetData>
    <row r="1" spans="1:10" ht="61.5" customHeight="1" x14ac:dyDescent="0.35">
      <c r="A1" s="81" t="s">
        <v>90</v>
      </c>
      <c r="B1" s="82" t="s">
        <v>91</v>
      </c>
      <c r="C1" s="82" t="s">
        <v>92</v>
      </c>
      <c r="D1" s="83" t="s">
        <v>93</v>
      </c>
      <c r="E1" s="33"/>
      <c r="F1" s="34" t="s">
        <v>94</v>
      </c>
      <c r="G1" s="34" t="s">
        <v>95</v>
      </c>
      <c r="H1" s="34" t="s">
        <v>96</v>
      </c>
      <c r="I1" s="34" t="s">
        <v>97</v>
      </c>
      <c r="J1" s="34" t="s">
        <v>98</v>
      </c>
    </row>
    <row r="2" spans="1:10" x14ac:dyDescent="0.35">
      <c r="A2" s="79">
        <v>41280</v>
      </c>
      <c r="B2" s="104" t="s">
        <v>99</v>
      </c>
      <c r="C2" s="35">
        <v>927</v>
      </c>
      <c r="D2" s="80" t="s">
        <v>100</v>
      </c>
      <c r="E2" s="33"/>
      <c r="F2" s="36">
        <f>ROUNDUP(MONTH(A2)/3,0)</f>
        <v>1</v>
      </c>
      <c r="G2" s="36" t="str">
        <f>MID(Table1[[#This Row],[DESCRIPTION]],FIND("[",Table1[[#This Row],[DESCRIPTION]])+1,FIND("]",Table1[[#This Row],[DESCRIPTION]])-FIND("[",Table1[[#This Row],[DESCRIPTION]])-1)</f>
        <v>ke</v>
      </c>
      <c r="H2" s="37" t="str">
        <f>TRIM(RIGHT(SUBSTITUTE(Table1[[#This Row],[DESCRIPTION]]," ",REPT(" ",LEN(Table1[[#This Row],[DESCRIPTION]]))),LEN(Table1[[#This Row],[DESCRIPTION]])))</f>
        <v>fw[ke];'f</v>
      </c>
      <c r="I2" s="102">
        <f>(Table1[[#This Row],[SALE]]/24465)</f>
        <v>3.7890864500306563E-2</v>
      </c>
      <c r="J2" s="36">
        <f>RANK(Table1[[#This Row],[SALE]],(Table1[SALE]),0)</f>
        <v>24</v>
      </c>
    </row>
    <row r="3" spans="1:10" x14ac:dyDescent="0.35">
      <c r="A3" s="79">
        <v>41237</v>
      </c>
      <c r="B3" s="104" t="s">
        <v>101</v>
      </c>
      <c r="C3" s="35">
        <v>1036</v>
      </c>
      <c r="D3" s="80" t="s">
        <v>102</v>
      </c>
      <c r="E3" s="33"/>
      <c r="F3" s="36">
        <f t="shared" ref="F3:F26" si="0">ROUNDUP(MONTH(A3)/3,0)</f>
        <v>4</v>
      </c>
      <c r="G3" s="36" t="str">
        <f>MID(Table1[[#This Row],[DESCRIPTION]],FIND("[",Table1[[#This Row],[DESCRIPTION]])+1,FIND("]",Table1[[#This Row],[DESCRIPTION]])-FIND("[",Table1[[#This Row],[DESCRIPTION]])-1)</f>
        <v xml:space="preserve">ksdlf </v>
      </c>
      <c r="H3" s="37" t="str">
        <f>TRIM(RIGHT(SUBSTITUTE(Table1[[#This Row],[DESCRIPTION]]," ",REPT(" ",LEN(Table1[[#This Row],[DESCRIPTION]]))),LEN(Table1[[#This Row],[DESCRIPTION]])))</f>
        <v>]wlef</v>
      </c>
      <c r="I3" s="102">
        <f>(Table1[[#This Row],[SALE]]/24465)</f>
        <v>4.2346208869814023E-2</v>
      </c>
      <c r="J3" s="36">
        <f>RANK(Table1[[#This Row],[SALE]],(Table1[SALE]),0)</f>
        <v>2</v>
      </c>
    </row>
    <row r="4" spans="1:10" x14ac:dyDescent="0.35">
      <c r="A4" s="79">
        <v>41169</v>
      </c>
      <c r="B4" s="104" t="s">
        <v>103</v>
      </c>
      <c r="C4" s="35">
        <v>920</v>
      </c>
      <c r="D4" s="80" t="s">
        <v>104</v>
      </c>
      <c r="E4" s="33"/>
      <c r="F4" s="36">
        <f t="shared" si="0"/>
        <v>3</v>
      </c>
      <c r="G4" s="36" t="str">
        <f>MID(Table1[[#This Row],[DESCRIPTION]],FIND("[",Table1[[#This Row],[DESCRIPTION]])+1,FIND("]",Table1[[#This Row],[DESCRIPTION]])-FIND("[",Table1[[#This Row],[DESCRIPTION]])-1)</f>
        <v>wq;le</v>
      </c>
      <c r="H4" s="37" t="str">
        <f>TRIM(RIGHT(SUBSTITUTE(Table1[[#This Row],[DESCRIPTION]]," ",REPT(" ",LEN(Table1[[#This Row],[DESCRIPTION]]))),LEN(Table1[[#This Row],[DESCRIPTION]])))</f>
        <v>wl;ef</v>
      </c>
      <c r="I4" s="102">
        <f>(Table1[[#This Row],[SALE]]/24465)</f>
        <v>3.7604741467402412E-2</v>
      </c>
      <c r="J4" s="36">
        <f>RANK(Table1[[#This Row],[SALE]],(Table1[SALE]),0)</f>
        <v>25</v>
      </c>
    </row>
    <row r="5" spans="1:10" x14ac:dyDescent="0.35">
      <c r="A5" s="79">
        <v>41598</v>
      </c>
      <c r="B5" s="104" t="s">
        <v>103</v>
      </c>
      <c r="C5" s="35">
        <v>954</v>
      </c>
      <c r="D5" s="80" t="s">
        <v>104</v>
      </c>
      <c r="E5" s="33"/>
      <c r="F5" s="36">
        <f t="shared" si="0"/>
        <v>4</v>
      </c>
      <c r="G5" s="36" t="str">
        <f>MID(Table1[[#This Row],[DESCRIPTION]],FIND("[",Table1[[#This Row],[DESCRIPTION]])+1,FIND("]",Table1[[#This Row],[DESCRIPTION]])-FIND("[",Table1[[#This Row],[DESCRIPTION]])-1)</f>
        <v>wq;le</v>
      </c>
      <c r="H5" s="37" t="str">
        <f>TRIM(RIGHT(SUBSTITUTE(Table1[[#This Row],[DESCRIPTION]]," ",REPT(" ",LEN(Table1[[#This Row],[DESCRIPTION]]))),LEN(Table1[[#This Row],[DESCRIPTION]])))</f>
        <v>wl;ef</v>
      </c>
      <c r="I5" s="102">
        <f>(Table1[[#This Row],[SALE]]/24465)</f>
        <v>3.8994481912936849E-2</v>
      </c>
      <c r="J5" s="36">
        <f>RANK(Table1[[#This Row],[SALE]],(Table1[SALE]),0)</f>
        <v>20</v>
      </c>
    </row>
    <row r="6" spans="1:10" x14ac:dyDescent="0.35">
      <c r="A6" s="79">
        <v>41675</v>
      </c>
      <c r="B6" s="104" t="s">
        <v>103</v>
      </c>
      <c r="C6" s="35">
        <v>985</v>
      </c>
      <c r="D6" s="80" t="s">
        <v>104</v>
      </c>
      <c r="E6" s="33"/>
      <c r="F6" s="36">
        <f t="shared" si="0"/>
        <v>1</v>
      </c>
      <c r="G6" s="36" t="str">
        <f>MID(Table1[[#This Row],[DESCRIPTION]],FIND("[",Table1[[#This Row],[DESCRIPTION]])+1,FIND("]",Table1[[#This Row],[DESCRIPTION]])-FIND("[",Table1[[#This Row],[DESCRIPTION]])-1)</f>
        <v>wq;le</v>
      </c>
      <c r="H6" s="37" t="str">
        <f>TRIM(RIGHT(SUBSTITUTE(Table1[[#This Row],[DESCRIPTION]]," ",REPT(" ",LEN(Table1[[#This Row],[DESCRIPTION]]))),LEN(Table1[[#This Row],[DESCRIPTION]])))</f>
        <v>wl;ef</v>
      </c>
      <c r="I6" s="102">
        <f>(Table1[[#This Row],[SALE]]/24465)</f>
        <v>4.0261598201512365E-2</v>
      </c>
      <c r="J6" s="36">
        <f>RANK(Table1[[#This Row],[SALE]],(Table1[SALE]),0)</f>
        <v>10</v>
      </c>
    </row>
    <row r="7" spans="1:10" x14ac:dyDescent="0.35">
      <c r="A7" s="79">
        <v>41525</v>
      </c>
      <c r="B7" s="104" t="s">
        <v>103</v>
      </c>
      <c r="C7" s="35">
        <v>983</v>
      </c>
      <c r="D7" s="80" t="s">
        <v>105</v>
      </c>
      <c r="E7" s="33"/>
      <c r="F7" s="36">
        <f t="shared" si="0"/>
        <v>3</v>
      </c>
      <c r="G7" s="36" t="str">
        <f>MID(Table1[[#This Row],[DESCRIPTION]],FIND("[",Table1[[#This Row],[DESCRIPTION]])+1,FIND("]",Table1[[#This Row],[DESCRIPTION]])-FIND("[",Table1[[#This Row],[DESCRIPTION]])-1)</f>
        <v>w ewrjfke kwjreff sd</v>
      </c>
      <c r="H7" s="37" t="str">
        <f>TRIM(RIGHT(SUBSTITUTE(Table1[[#This Row],[DESCRIPTION]]," ",REPT(" ",LEN(Table1[[#This Row],[DESCRIPTION]]))),LEN(Table1[[#This Row],[DESCRIPTION]])))</f>
        <v>sd]ns</v>
      </c>
      <c r="I7" s="102">
        <f>(Table1[[#This Row],[SALE]]/24465)</f>
        <v>4.0179848763539749E-2</v>
      </c>
      <c r="J7" s="36">
        <f>RANK(Table1[[#This Row],[SALE]],(Table1[SALE]),0)</f>
        <v>11</v>
      </c>
    </row>
    <row r="8" spans="1:10" x14ac:dyDescent="0.35">
      <c r="A8" s="79">
        <v>41002</v>
      </c>
      <c r="B8" s="104" t="s">
        <v>101</v>
      </c>
      <c r="C8" s="35">
        <v>989</v>
      </c>
      <c r="D8" s="80" t="s">
        <v>106</v>
      </c>
      <c r="E8" s="33"/>
      <c r="F8" s="36">
        <f t="shared" si="0"/>
        <v>2</v>
      </c>
      <c r="G8" s="36" t="str">
        <f>MID(Table1[[#This Row],[DESCRIPTION]],FIND("[",Table1[[#This Row],[DESCRIPTION]])+1,FIND("]",Table1[[#This Row],[DESCRIPTION]])-FIND("[",Table1[[#This Row],[DESCRIPTION]])-1)</f>
        <v>kl</v>
      </c>
      <c r="H8" s="37" t="str">
        <f>TRIM(RIGHT(SUBSTITUTE(Table1[[#This Row],[DESCRIPTION]]," ",REPT(" ",LEN(Table1[[#This Row],[DESCRIPTION]]))),LEN(Table1[[#This Row],[DESCRIPTION]])))</f>
        <v>wef</v>
      </c>
      <c r="I8" s="102">
        <f>(Table1[[#This Row],[SALE]]/24465)</f>
        <v>4.0425097077457589E-2</v>
      </c>
      <c r="J8" s="36">
        <f>RANK(Table1[[#This Row],[SALE]],(Table1[SALE]),0)</f>
        <v>8</v>
      </c>
    </row>
    <row r="9" spans="1:10" x14ac:dyDescent="0.35">
      <c r="A9" s="79">
        <v>41237</v>
      </c>
      <c r="B9" s="104" t="s">
        <v>99</v>
      </c>
      <c r="C9" s="35">
        <v>966</v>
      </c>
      <c r="D9" s="80" t="s">
        <v>107</v>
      </c>
      <c r="E9" s="33"/>
      <c r="F9" s="36">
        <f t="shared" si="0"/>
        <v>4</v>
      </c>
      <c r="G9" s="36" t="str">
        <f>MID(Table1[[#This Row],[DESCRIPTION]],FIND("[",Table1[[#This Row],[DESCRIPTION]])+1,FIND("]",Table1[[#This Row],[DESCRIPTION]])-FIND("[",Table1[[#This Row],[DESCRIPTION]])-1)</f>
        <v>e;mf wflef</v>
      </c>
      <c r="H9" s="37" t="str">
        <f>TRIM(RIGHT(SUBSTITUTE(Table1[[#This Row],[DESCRIPTION]]," ",REPT(" ",LEN(Table1[[#This Row],[DESCRIPTION]]))),LEN(Table1[[#This Row],[DESCRIPTION]])))</f>
        <v>wflef];wl</v>
      </c>
      <c r="I9" s="102">
        <f>(Table1[[#This Row],[SALE]]/24465)</f>
        <v>3.9484978540772535E-2</v>
      </c>
      <c r="J9" s="36">
        <f>RANK(Table1[[#This Row],[SALE]],(Table1[SALE]),0)</f>
        <v>16</v>
      </c>
    </row>
    <row r="10" spans="1:10" x14ac:dyDescent="0.35">
      <c r="A10" s="79">
        <v>41538</v>
      </c>
      <c r="B10" s="104" t="s">
        <v>101</v>
      </c>
      <c r="C10" s="35">
        <v>991</v>
      </c>
      <c r="D10" s="80" t="s">
        <v>108</v>
      </c>
      <c r="E10" s="33"/>
      <c r="F10" s="36">
        <f t="shared" si="0"/>
        <v>3</v>
      </c>
      <c r="G10" s="36" t="str">
        <f>MID(Table1[[#This Row],[DESCRIPTION]],FIND("[",Table1[[#This Row],[DESCRIPTION]])+1,FIND("]",Table1[[#This Row],[DESCRIPTION]])-FIND("[",Table1[[#This Row],[DESCRIPTION]])-1)</f>
        <v>d w</v>
      </c>
      <c r="H10" s="37" t="str">
        <f>TRIM(RIGHT(SUBSTITUTE(Table1[[#This Row],[DESCRIPTION]]," ",REPT(" ",LEN(Table1[[#This Row],[DESCRIPTION]]))),LEN(Table1[[#This Row],[DESCRIPTION]])))</f>
        <v>w]efj</v>
      </c>
      <c r="I10" s="102">
        <f>(Table1[[#This Row],[SALE]]/24465)</f>
        <v>4.0506846515430205E-2</v>
      </c>
      <c r="J10" s="36">
        <f>RANK(Table1[[#This Row],[SALE]],(Table1[SALE]),0)</f>
        <v>7</v>
      </c>
    </row>
    <row r="11" spans="1:10" x14ac:dyDescent="0.35">
      <c r="A11" s="79">
        <v>41308</v>
      </c>
      <c r="B11" s="104" t="s">
        <v>101</v>
      </c>
      <c r="C11" s="35">
        <v>1026</v>
      </c>
      <c r="D11" s="80" t="s">
        <v>109</v>
      </c>
      <c r="E11" s="33"/>
      <c r="F11" s="36">
        <f t="shared" si="0"/>
        <v>1</v>
      </c>
      <c r="G11" s="36" t="str">
        <f>MID(Table1[[#This Row],[DESCRIPTION]],FIND("[",Table1[[#This Row],[DESCRIPTION]])+1,FIND("]",Table1[[#This Row],[DESCRIPTION]])-FIND("[",Table1[[#This Row],[DESCRIPTION]])-1)</f>
        <v xml:space="preserve"> md,m</v>
      </c>
      <c r="H11" s="37" t="str">
        <f>TRIM(RIGHT(SUBSTITUTE(Table1[[#This Row],[DESCRIPTION]]," ",REPT(" ",LEN(Table1[[#This Row],[DESCRIPTION]]))),LEN(Table1[[#This Row],[DESCRIPTION]])))</f>
        <v>wof</v>
      </c>
      <c r="I11" s="102">
        <f>(Table1[[#This Row],[SALE]]/24465)</f>
        <v>4.1937461679950952E-2</v>
      </c>
      <c r="J11" s="36">
        <f>RANK(Table1[[#This Row],[SALE]],(Table1[SALE]),0)</f>
        <v>5</v>
      </c>
    </row>
    <row r="12" spans="1:10" x14ac:dyDescent="0.35">
      <c r="A12" s="79">
        <v>41595</v>
      </c>
      <c r="B12" s="104" t="s">
        <v>103</v>
      </c>
      <c r="C12" s="35">
        <v>1039</v>
      </c>
      <c r="D12" s="80" t="s">
        <v>110</v>
      </c>
      <c r="E12" s="33"/>
      <c r="F12" s="36">
        <f t="shared" si="0"/>
        <v>4</v>
      </c>
      <c r="G12" s="36" t="str">
        <f>MID(Table1[[#This Row],[DESCRIPTION]],FIND("[",Table1[[#This Row],[DESCRIPTION]])+1,FIND("]",Table1[[#This Row],[DESCRIPTION]])-FIND("[",Table1[[#This Row],[DESCRIPTION]])-1)</f>
        <v xml:space="preserve">_ </v>
      </c>
      <c r="H12" s="37" t="str">
        <f>TRIM(RIGHT(SUBSTITUTE(Table1[[#This Row],[DESCRIPTION]]," ",REPT(" ",LEN(Table1[[#This Row],[DESCRIPTION]]))),LEN(Table1[[#This Row],[DESCRIPTION]])))</f>
        <v>]ASSJD</v>
      </c>
      <c r="I12" s="102">
        <f>(Table1[[#This Row],[SALE]]/24465)</f>
        <v>4.2468833026772942E-2</v>
      </c>
      <c r="J12" s="36">
        <f>RANK(Table1[[#This Row],[SALE]],(Table1[SALE]),0)</f>
        <v>1</v>
      </c>
    </row>
    <row r="13" spans="1:10" x14ac:dyDescent="0.35">
      <c r="A13" s="79">
        <v>41109</v>
      </c>
      <c r="B13" s="104" t="s">
        <v>103</v>
      </c>
      <c r="C13" s="35">
        <v>944</v>
      </c>
      <c r="D13" s="80" t="s">
        <v>111</v>
      </c>
      <c r="E13" s="33"/>
      <c r="F13" s="36">
        <f t="shared" si="0"/>
        <v>3</v>
      </c>
      <c r="G13" s="36" t="str">
        <f>MID(Table1[[#This Row],[DESCRIPTION]],FIND("[",Table1[[#This Row],[DESCRIPTION]])+1,FIND("]",Table1[[#This Row],[DESCRIPTION]])-FIND("[",Table1[[#This Row],[DESCRIPTION]])-1)</f>
        <v>w w</v>
      </c>
      <c r="H13" s="37" t="str">
        <f>TRIM(RIGHT(SUBSTITUTE(Table1[[#This Row],[DESCRIPTION]]," ",REPT(" ",LEN(Table1[[#This Row],[DESCRIPTION]]))),LEN(Table1[[#This Row],[DESCRIPTION]])))</f>
        <v>w]fe#'#</v>
      </c>
      <c r="I13" s="102">
        <f>(Table1[[#This Row],[SALE]]/24465)</f>
        <v>3.8585734723073778E-2</v>
      </c>
      <c r="J13" s="36">
        <f>RANK(Table1[[#This Row],[SALE]],(Table1[SALE]),0)</f>
        <v>22</v>
      </c>
    </row>
    <row r="14" spans="1:10" x14ac:dyDescent="0.35">
      <c r="A14" s="79">
        <v>41001</v>
      </c>
      <c r="B14" s="104" t="s">
        <v>101</v>
      </c>
      <c r="C14" s="35">
        <v>947</v>
      </c>
      <c r="D14" s="80" t="s">
        <v>105</v>
      </c>
      <c r="E14" s="33"/>
      <c r="F14" s="36">
        <f t="shared" si="0"/>
        <v>2</v>
      </c>
      <c r="G14" s="36" t="str">
        <f>MID(Table1[[#This Row],[DESCRIPTION]],FIND("[",Table1[[#This Row],[DESCRIPTION]])+1,FIND("]",Table1[[#This Row],[DESCRIPTION]])-FIND("[",Table1[[#This Row],[DESCRIPTION]])-1)</f>
        <v>w ewrjfke kwjreff sd</v>
      </c>
      <c r="H14" s="37" t="str">
        <f>TRIM(RIGHT(SUBSTITUTE(Table1[[#This Row],[DESCRIPTION]]," ",REPT(" ",LEN(Table1[[#This Row],[DESCRIPTION]]))),LEN(Table1[[#This Row],[DESCRIPTION]])))</f>
        <v>sd]ns</v>
      </c>
      <c r="I14" s="102">
        <f>(Table1[[#This Row],[SALE]]/24465)</f>
        <v>3.8708358880032698E-2</v>
      </c>
      <c r="J14" s="36">
        <f>RANK(Table1[[#This Row],[SALE]],(Table1[SALE]),0)</f>
        <v>21</v>
      </c>
    </row>
    <row r="15" spans="1:10" x14ac:dyDescent="0.35">
      <c r="A15" s="79">
        <v>41515</v>
      </c>
      <c r="B15" s="104" t="s">
        <v>101</v>
      </c>
      <c r="C15" s="35">
        <v>1006</v>
      </c>
      <c r="D15" s="80" t="s">
        <v>111</v>
      </c>
      <c r="E15" s="33"/>
      <c r="F15" s="36">
        <f t="shared" si="0"/>
        <v>3</v>
      </c>
      <c r="G15" s="36" t="str">
        <f>MID(Table1[[#This Row],[DESCRIPTION]],FIND("[",Table1[[#This Row],[DESCRIPTION]])+1,FIND("]",Table1[[#This Row],[DESCRIPTION]])-FIND("[",Table1[[#This Row],[DESCRIPTION]])-1)</f>
        <v>w w</v>
      </c>
      <c r="H15" s="37" t="str">
        <f>TRIM(RIGHT(SUBSTITUTE(Table1[[#This Row],[DESCRIPTION]]," ",REPT(" ",LEN(Table1[[#This Row],[DESCRIPTION]]))),LEN(Table1[[#This Row],[DESCRIPTION]])))</f>
        <v>w]fe#'#</v>
      </c>
      <c r="I15" s="102">
        <f>(Table1[[#This Row],[SALE]]/24465)</f>
        <v>4.1119967300224811E-2</v>
      </c>
      <c r="J15" s="36">
        <f>RANK(Table1[[#This Row],[SALE]],(Table1[SALE]),0)</f>
        <v>6</v>
      </c>
    </row>
    <row r="16" spans="1:10" x14ac:dyDescent="0.35">
      <c r="A16" s="79">
        <v>41280</v>
      </c>
      <c r="B16" s="104" t="s">
        <v>103</v>
      </c>
      <c r="C16" s="35">
        <v>1028</v>
      </c>
      <c r="D16" s="80" t="s">
        <v>106</v>
      </c>
      <c r="E16" s="33"/>
      <c r="F16" s="36">
        <f t="shared" si="0"/>
        <v>1</v>
      </c>
      <c r="G16" s="36" t="str">
        <f>MID(Table1[[#This Row],[DESCRIPTION]],FIND("[",Table1[[#This Row],[DESCRIPTION]])+1,FIND("]",Table1[[#This Row],[DESCRIPTION]])-FIND("[",Table1[[#This Row],[DESCRIPTION]])-1)</f>
        <v>kl</v>
      </c>
      <c r="H16" s="37" t="str">
        <f>TRIM(RIGHT(SUBSTITUTE(Table1[[#This Row],[DESCRIPTION]]," ",REPT(" ",LEN(Table1[[#This Row],[DESCRIPTION]]))),LEN(Table1[[#This Row],[DESCRIPTION]])))</f>
        <v>wef</v>
      </c>
      <c r="I16" s="102">
        <f>(Table1[[#This Row],[SALE]]/24465)</f>
        <v>4.2019211117923568E-2</v>
      </c>
      <c r="J16" s="36">
        <f>RANK(Table1[[#This Row],[SALE]],(Table1[SALE]),0)</f>
        <v>4</v>
      </c>
    </row>
    <row r="17" spans="1:10" x14ac:dyDescent="0.35">
      <c r="A17" s="79">
        <v>41345</v>
      </c>
      <c r="B17" s="104" t="s">
        <v>103</v>
      </c>
      <c r="C17" s="35">
        <v>970</v>
      </c>
      <c r="D17" s="80" t="s">
        <v>112</v>
      </c>
      <c r="E17" s="33"/>
      <c r="F17" s="36">
        <f t="shared" si="0"/>
        <v>1</v>
      </c>
      <c r="G17" s="36" t="str">
        <f>MID(Table1[[#This Row],[DESCRIPTION]],FIND("[",Table1[[#This Row],[DESCRIPTION]])+1,FIND("]",Table1[[#This Row],[DESCRIPTION]])-FIND("[",Table1[[#This Row],[DESCRIPTION]])-1)</f>
        <v>k</v>
      </c>
      <c r="H17" s="37" t="str">
        <f>TRIM(RIGHT(SUBSTITUTE(Table1[[#This Row],[DESCRIPTION]]," ",REPT(" ",LEN(Table1[[#This Row],[DESCRIPTION]]))),LEN(Table1[[#This Row],[DESCRIPTION]])))</f>
        <v>efwlk;k</v>
      </c>
      <c r="I17" s="102">
        <f>(Table1[[#This Row],[SALE]]/24465)</f>
        <v>3.9648477416717759E-2</v>
      </c>
      <c r="J17" s="36">
        <f>RANK(Table1[[#This Row],[SALE]],(Table1[SALE]),0)</f>
        <v>15</v>
      </c>
    </row>
    <row r="18" spans="1:10" x14ac:dyDescent="0.35">
      <c r="A18" s="79">
        <v>41033</v>
      </c>
      <c r="B18" s="104" t="s">
        <v>101</v>
      </c>
      <c r="C18" s="35">
        <v>938</v>
      </c>
      <c r="D18" s="80" t="s">
        <v>113</v>
      </c>
      <c r="E18" s="33"/>
      <c r="F18" s="36">
        <f t="shared" si="0"/>
        <v>2</v>
      </c>
      <c r="G18" s="36" t="str">
        <f>MID(Table1[[#This Row],[DESCRIPTION]],FIND("[",Table1[[#This Row],[DESCRIPTION]])+1,FIND("]",Table1[[#This Row],[DESCRIPTION]])-FIND("[",Table1[[#This Row],[DESCRIPTION]])-1)</f>
        <v>l l</v>
      </c>
      <c r="H18" s="37" t="str">
        <f>TRIM(RIGHT(SUBSTITUTE(Table1[[#This Row],[DESCRIPTION]]," ",REPT(" ",LEN(Table1[[#This Row],[DESCRIPTION]]))),LEN(Table1[[#This Row],[DESCRIPTION]])))</f>
        <v>l]wekf;w</v>
      </c>
      <c r="I18" s="102">
        <f>(Table1[[#This Row],[SALE]]/24465)</f>
        <v>3.8340486409155938E-2</v>
      </c>
      <c r="J18" s="36">
        <f>RANK(Table1[[#This Row],[SALE]],(Table1[SALE]),0)</f>
        <v>23</v>
      </c>
    </row>
    <row r="19" spans="1:10" x14ac:dyDescent="0.35">
      <c r="A19" s="79">
        <v>41320</v>
      </c>
      <c r="B19" s="104" t="s">
        <v>101</v>
      </c>
      <c r="C19" s="35">
        <v>987</v>
      </c>
      <c r="D19" s="80" t="s">
        <v>102</v>
      </c>
      <c r="E19" s="33"/>
      <c r="F19" s="36">
        <f t="shared" si="0"/>
        <v>1</v>
      </c>
      <c r="G19" s="36" t="str">
        <f>MID(Table1[[#This Row],[DESCRIPTION]],FIND("[",Table1[[#This Row],[DESCRIPTION]])+1,FIND("]",Table1[[#This Row],[DESCRIPTION]])-FIND("[",Table1[[#This Row],[DESCRIPTION]])-1)</f>
        <v xml:space="preserve">ksdlf </v>
      </c>
      <c r="H19" s="37" t="str">
        <f>TRIM(RIGHT(SUBSTITUTE(Table1[[#This Row],[DESCRIPTION]]," ",REPT(" ",LEN(Table1[[#This Row],[DESCRIPTION]]))),LEN(Table1[[#This Row],[DESCRIPTION]])))</f>
        <v>]wlef</v>
      </c>
      <c r="I19" s="102">
        <f>(Table1[[#This Row],[SALE]]/24465)</f>
        <v>4.034334763948498E-2</v>
      </c>
      <c r="J19" s="36">
        <f>RANK(Table1[[#This Row],[SALE]],(Table1[SALE]),0)</f>
        <v>9</v>
      </c>
    </row>
    <row r="20" spans="1:10" x14ac:dyDescent="0.35">
      <c r="A20" s="79">
        <v>41296</v>
      </c>
      <c r="B20" s="104" t="s">
        <v>99</v>
      </c>
      <c r="C20" s="35">
        <v>977</v>
      </c>
      <c r="D20" s="80" t="s">
        <v>113</v>
      </c>
      <c r="E20" s="33"/>
      <c r="F20" s="36">
        <f t="shared" si="0"/>
        <v>1</v>
      </c>
      <c r="G20" s="36" t="str">
        <f>MID(Table1[[#This Row],[DESCRIPTION]],FIND("[",Table1[[#This Row],[DESCRIPTION]])+1,FIND("]",Table1[[#This Row],[DESCRIPTION]])-FIND("[",Table1[[#This Row],[DESCRIPTION]])-1)</f>
        <v>l l</v>
      </c>
      <c r="H20" s="37" t="str">
        <f>TRIM(RIGHT(SUBSTITUTE(Table1[[#This Row],[DESCRIPTION]]," ",REPT(" ",LEN(Table1[[#This Row],[DESCRIPTION]]))),LEN(Table1[[#This Row],[DESCRIPTION]])))</f>
        <v>l]wekf;w</v>
      </c>
      <c r="I20" s="102">
        <f>(Table1[[#This Row],[SALE]]/24465)</f>
        <v>3.993460044962191E-2</v>
      </c>
      <c r="J20" s="36">
        <f>RANK(Table1[[#This Row],[SALE]],(Table1[SALE]),0)</f>
        <v>13</v>
      </c>
    </row>
    <row r="21" spans="1:10" x14ac:dyDescent="0.35">
      <c r="A21" s="79">
        <v>41045</v>
      </c>
      <c r="B21" s="104" t="s">
        <v>101</v>
      </c>
      <c r="C21" s="35">
        <v>974</v>
      </c>
      <c r="D21" s="80" t="s">
        <v>108</v>
      </c>
      <c r="E21" s="33"/>
      <c r="F21" s="36">
        <f t="shared" si="0"/>
        <v>2</v>
      </c>
      <c r="G21" s="36" t="str">
        <f>MID(Table1[[#This Row],[DESCRIPTION]],FIND("[",Table1[[#This Row],[DESCRIPTION]])+1,FIND("]",Table1[[#This Row],[DESCRIPTION]])-FIND("[",Table1[[#This Row],[DESCRIPTION]])-1)</f>
        <v>d w</v>
      </c>
      <c r="H21" s="37" t="str">
        <f>TRIM(RIGHT(SUBSTITUTE(Table1[[#This Row],[DESCRIPTION]]," ",REPT(" ",LEN(Table1[[#This Row],[DESCRIPTION]]))),LEN(Table1[[#This Row],[DESCRIPTION]])))</f>
        <v>w]efj</v>
      </c>
      <c r="I21" s="102">
        <f>(Table1[[#This Row],[SALE]]/24465)</f>
        <v>3.981197629266299E-2</v>
      </c>
      <c r="J21" s="36">
        <f>RANK(Table1[[#This Row],[SALE]],(Table1[SALE]),0)</f>
        <v>14</v>
      </c>
    </row>
    <row r="22" spans="1:10" x14ac:dyDescent="0.35">
      <c r="A22" s="79">
        <v>41470</v>
      </c>
      <c r="B22" s="104" t="s">
        <v>99</v>
      </c>
      <c r="C22" s="35">
        <v>955</v>
      </c>
      <c r="D22" s="80" t="s">
        <v>104</v>
      </c>
      <c r="E22" s="33"/>
      <c r="F22" s="36">
        <f t="shared" si="0"/>
        <v>3</v>
      </c>
      <c r="G22" s="36" t="str">
        <f>MID(Table1[[#This Row],[DESCRIPTION]],FIND("[",Table1[[#This Row],[DESCRIPTION]])+1,FIND("]",Table1[[#This Row],[DESCRIPTION]])-FIND("[",Table1[[#This Row],[DESCRIPTION]])-1)</f>
        <v>wq;le</v>
      </c>
      <c r="H22" s="37" t="str">
        <f>TRIM(RIGHT(SUBSTITUTE(Table1[[#This Row],[DESCRIPTION]]," ",REPT(" ",LEN(Table1[[#This Row],[DESCRIPTION]]))),LEN(Table1[[#This Row],[DESCRIPTION]])))</f>
        <v>wl;ef</v>
      </c>
      <c r="I22" s="102">
        <f>(Table1[[#This Row],[SALE]]/24465)</f>
        <v>3.9035356631923153E-2</v>
      </c>
      <c r="J22" s="36">
        <f>RANK(Table1[[#This Row],[SALE]],(Table1[SALE]),0)</f>
        <v>18</v>
      </c>
    </row>
    <row r="23" spans="1:10" x14ac:dyDescent="0.35">
      <c r="A23" s="79">
        <v>41672</v>
      </c>
      <c r="B23" s="104" t="s">
        <v>103</v>
      </c>
      <c r="C23" s="35">
        <v>955</v>
      </c>
      <c r="D23" s="80" t="s">
        <v>106</v>
      </c>
      <c r="E23" s="33"/>
      <c r="F23" s="36">
        <f t="shared" si="0"/>
        <v>1</v>
      </c>
      <c r="G23" s="36" t="str">
        <f>MID(Table1[[#This Row],[DESCRIPTION]],FIND("[",Table1[[#This Row],[DESCRIPTION]])+1,FIND("]",Table1[[#This Row],[DESCRIPTION]])-FIND("[",Table1[[#This Row],[DESCRIPTION]])-1)</f>
        <v>kl</v>
      </c>
      <c r="H23" s="37" t="str">
        <f>TRIM(RIGHT(SUBSTITUTE(Table1[[#This Row],[DESCRIPTION]]," ",REPT(" ",LEN(Table1[[#This Row],[DESCRIPTION]]))),LEN(Table1[[#This Row],[DESCRIPTION]])))</f>
        <v>wef</v>
      </c>
      <c r="I23" s="102">
        <f>(Table1[[#This Row],[SALE]]/24465)</f>
        <v>3.9035356631923153E-2</v>
      </c>
      <c r="J23" s="36">
        <f>RANK(Table1[[#This Row],[SALE]],(Table1[SALE]),0)</f>
        <v>18</v>
      </c>
    </row>
    <row r="24" spans="1:10" x14ac:dyDescent="0.35">
      <c r="A24" s="79">
        <v>41103</v>
      </c>
      <c r="B24" s="104" t="s">
        <v>103</v>
      </c>
      <c r="C24" s="35">
        <v>1030</v>
      </c>
      <c r="D24" s="80" t="s">
        <v>114</v>
      </c>
      <c r="E24" s="33"/>
      <c r="F24" s="36">
        <f t="shared" si="0"/>
        <v>3</v>
      </c>
      <c r="G24" s="36" t="str">
        <f>MID(Table1[[#This Row],[DESCRIPTION]],FIND("[",Table1[[#This Row],[DESCRIPTION]])+1,FIND("]",Table1[[#This Row],[DESCRIPTION]])-FIND("[",Table1[[#This Row],[DESCRIPTION]])-1)</f>
        <v>few</v>
      </c>
      <c r="H24" s="37" t="str">
        <f>TRIM(RIGHT(SUBSTITUTE(Table1[[#This Row],[DESCRIPTION]]," ",REPT(" ",LEN(Table1[[#This Row],[DESCRIPTION]]))),LEN(Table1[[#This Row],[DESCRIPTION]])))</f>
        <v>we[few]fwes</v>
      </c>
      <c r="I24" s="102">
        <f>(Table1[[#This Row],[SALE]]/24465)</f>
        <v>4.2100960555896176E-2</v>
      </c>
      <c r="J24" s="36">
        <f>RANK(Table1[[#This Row],[SALE]],(Table1[SALE]),0)</f>
        <v>3</v>
      </c>
    </row>
    <row r="25" spans="1:10" x14ac:dyDescent="0.35">
      <c r="A25" s="79">
        <v>41093</v>
      </c>
      <c r="B25" s="104" t="s">
        <v>103</v>
      </c>
      <c r="C25" s="35">
        <v>982</v>
      </c>
      <c r="D25" s="80" t="s">
        <v>109</v>
      </c>
      <c r="E25" s="33"/>
      <c r="F25" s="36">
        <f t="shared" si="0"/>
        <v>3</v>
      </c>
      <c r="G25" s="36" t="str">
        <f>MID(Table1[[#This Row],[DESCRIPTION]],FIND("[",Table1[[#This Row],[DESCRIPTION]])+1,FIND("]",Table1[[#This Row],[DESCRIPTION]])-FIND("[",Table1[[#This Row],[DESCRIPTION]])-1)</f>
        <v xml:space="preserve"> md,m</v>
      </c>
      <c r="H25" s="37" t="str">
        <f>TRIM(RIGHT(SUBSTITUTE(Table1[[#This Row],[DESCRIPTION]]," ",REPT(" ",LEN(Table1[[#This Row],[DESCRIPTION]]))),LEN(Table1[[#This Row],[DESCRIPTION]])))</f>
        <v>wof</v>
      </c>
      <c r="I25" s="102">
        <f>(Table1[[#This Row],[SALE]]/24465)</f>
        <v>4.0138974044553445E-2</v>
      </c>
      <c r="J25" s="36">
        <f>RANK(Table1[[#This Row],[SALE]],(Table1[SALE]),0)</f>
        <v>12</v>
      </c>
    </row>
    <row r="26" spans="1:10" x14ac:dyDescent="0.35">
      <c r="A26" s="84">
        <v>41289</v>
      </c>
      <c r="B26" s="105" t="s">
        <v>103</v>
      </c>
      <c r="C26" s="86">
        <v>956</v>
      </c>
      <c r="D26" s="87" t="s">
        <v>108</v>
      </c>
      <c r="E26" s="33"/>
      <c r="F26" s="36">
        <f t="shared" si="0"/>
        <v>1</v>
      </c>
      <c r="G26" s="36" t="str">
        <f>MID(Table1[[#This Row],[DESCRIPTION]],FIND("[",Table1[[#This Row],[DESCRIPTION]])+1,FIND("]",Table1[[#This Row],[DESCRIPTION]])-FIND("[",Table1[[#This Row],[DESCRIPTION]])-1)</f>
        <v>d w</v>
      </c>
      <c r="H26" s="37" t="str">
        <f>TRIM(RIGHT(SUBSTITUTE(Table1[[#This Row],[DESCRIPTION]]," ",REPT(" ",LEN(Table1[[#This Row],[DESCRIPTION]]))),LEN(Table1[[#This Row],[DESCRIPTION]])))</f>
        <v>w]efj</v>
      </c>
      <c r="I26" s="102">
        <f>(Table1[[#This Row],[SALE]]/24465)</f>
        <v>3.9076231350909464E-2</v>
      </c>
      <c r="J26" s="36">
        <f>RANK(Table1[[#This Row],[SALE]],(Table1[SALE]),0)</f>
        <v>17</v>
      </c>
    </row>
    <row r="27" spans="1:10" x14ac:dyDescent="0.35">
      <c r="A27" s="84"/>
      <c r="B27" s="85"/>
      <c r="C27" s="86">
        <f>SUM(C2:C26)</f>
        <v>24465</v>
      </c>
      <c r="D27" s="87"/>
      <c r="E27" s="33"/>
    </row>
    <row r="28" spans="1:10" ht="13.75" customHeight="1" x14ac:dyDescent="0.35">
      <c r="A28" s="92" t="s">
        <v>115</v>
      </c>
      <c r="B28" s="93"/>
      <c r="C28" s="93"/>
      <c r="D28" s="94"/>
    </row>
    <row r="29" spans="1:10" x14ac:dyDescent="0.35">
      <c r="A29" s="36" cm="1">
        <f t="array" ref="A29">SUM(IF(COUNTIF(Table1[DATE],Table1[DATE])=1,1,0))</f>
        <v>21</v>
      </c>
      <c r="B29" s="103" cm="1">
        <f t="array" ref="B29">SUM(1/COUNTIFS(B2:B26,B2:B26))</f>
        <v>3.0000000000000004</v>
      </c>
      <c r="C29" s="106" cm="1">
        <f t="array" ref="C29">SUM(1/COUNTIFS(C2:C26,C2:C26))</f>
        <v>24</v>
      </c>
      <c r="D29" s="36" cm="1">
        <f t="array" ref="D29">SUM(1/COUNTIFS(D2:D26,D2:D26))</f>
        <v>13.000000000000002</v>
      </c>
    </row>
    <row r="30" spans="1:10" x14ac:dyDescent="0.35">
      <c r="A30" s="33"/>
      <c r="B30" s="33"/>
      <c r="C30" s="33"/>
      <c r="D30" s="46"/>
      <c r="E30" s="33"/>
    </row>
    <row r="31" spans="1:10" x14ac:dyDescent="0.35">
      <c r="A31" s="92" t="s">
        <v>116</v>
      </c>
      <c r="B31" s="93"/>
      <c r="C31" s="93"/>
      <c r="D31" s="94"/>
      <c r="E31" s="33"/>
    </row>
    <row r="32" spans="1:10" x14ac:dyDescent="0.35">
      <c r="A32" s="38">
        <f>MODE(Table1[DATE])</f>
        <v>41280</v>
      </c>
      <c r="B32" s="36" t="str" cm="1">
        <f t="array" ref="B32">INDEX(B2:B26,MODE(MATCH(B2:B26,B2:B26,0)))</f>
        <v>DAVID</v>
      </c>
      <c r="C32" s="39">
        <f>MODE(Table1[SALE])</f>
        <v>955</v>
      </c>
      <c r="D32" s="36" t="str" cm="1">
        <f t="array" ref="D32">INDEX(D2:D26,MODE(MATCH(D2:D26,D2:D26,0)))</f>
        <v>awefrwef [wq;le] wl;ef</v>
      </c>
      <c r="E32" s="33"/>
    </row>
    <row r="33" spans="1:5" x14ac:dyDescent="0.35">
      <c r="A33" s="33"/>
      <c r="B33" s="33"/>
      <c r="C33" s="33"/>
      <c r="D33" s="46"/>
      <c r="E33" s="33"/>
    </row>
    <row r="34" spans="1:5" x14ac:dyDescent="0.35">
      <c r="A34" s="95" t="s">
        <v>117</v>
      </c>
      <c r="B34" s="93"/>
      <c r="C34" s="93"/>
      <c r="D34" s="94"/>
      <c r="E34" s="43"/>
    </row>
    <row r="35" spans="1:5" ht="14.5" customHeight="1" x14ac:dyDescent="0.35">
      <c r="A35" s="40" t="s">
        <v>91</v>
      </c>
      <c r="B35" s="40" t="s">
        <v>103</v>
      </c>
      <c r="C35" s="40" t="s">
        <v>99</v>
      </c>
      <c r="D35" s="40" t="s">
        <v>101</v>
      </c>
      <c r="E35" s="43"/>
    </row>
    <row r="36" spans="1:5" x14ac:dyDescent="0.35">
      <c r="A36" s="40">
        <v>2012</v>
      </c>
      <c r="B36" s="41"/>
      <c r="C36" s="41"/>
      <c r="D36" s="41"/>
      <c r="E36" s="43"/>
    </row>
    <row r="37" spans="1:5" x14ac:dyDescent="0.35">
      <c r="A37" s="40">
        <v>2013</v>
      </c>
      <c r="B37" s="41"/>
      <c r="C37" s="41"/>
      <c r="D37" s="41"/>
      <c r="E37" s="43"/>
    </row>
    <row r="38" spans="1:5" x14ac:dyDescent="0.35">
      <c r="A38" s="40">
        <v>2014</v>
      </c>
      <c r="B38" s="41"/>
      <c r="C38" s="41"/>
      <c r="D38" s="41"/>
      <c r="E38" s="43"/>
    </row>
    <row r="39" spans="1:5" x14ac:dyDescent="0.35">
      <c r="A39" s="47"/>
      <c r="B39" s="48">
        <f>SUM(B36:B38)</f>
        <v>0</v>
      </c>
      <c r="C39" s="48">
        <f t="shared" ref="C39:D39" si="1">SUM(C36:C38)</f>
        <v>0</v>
      </c>
      <c r="D39" s="49">
        <f t="shared" si="1"/>
        <v>0</v>
      </c>
      <c r="E39" s="44"/>
    </row>
    <row r="40" spans="1:5" ht="22" customHeight="1" x14ac:dyDescent="0.35">
      <c r="A40" s="95" t="s">
        <v>118</v>
      </c>
      <c r="B40" s="96"/>
      <c r="C40" s="96"/>
      <c r="D40" s="97"/>
      <c r="E40" s="43"/>
    </row>
    <row r="41" spans="1:5" ht="14.5" customHeight="1" x14ac:dyDescent="0.35">
      <c r="A41" s="40" t="s">
        <v>91</v>
      </c>
      <c r="B41" s="40" t="str">
        <f>B35</f>
        <v>DAVID</v>
      </c>
      <c r="C41" s="40" t="str">
        <f>C35</f>
        <v>JAMES</v>
      </c>
      <c r="D41" s="40" t="str">
        <f>D35</f>
        <v>SARAH</v>
      </c>
      <c r="E41" s="43"/>
    </row>
    <row r="42" spans="1:5" ht="17.5" customHeight="1" x14ac:dyDescent="0.35">
      <c r="A42" s="40" t="s">
        <v>119</v>
      </c>
      <c r="B42" s="42"/>
      <c r="C42" s="42"/>
      <c r="D42" s="42"/>
      <c r="E42" s="45"/>
    </row>
    <row r="43" spans="1:5" x14ac:dyDescent="0.35">
      <c r="A43" s="40" t="s">
        <v>120</v>
      </c>
      <c r="B43" s="42"/>
      <c r="C43" s="42"/>
      <c r="D43" s="42"/>
      <c r="E43" s="43"/>
    </row>
    <row r="44" spans="1:5" x14ac:dyDescent="0.35">
      <c r="A44" s="40" t="s">
        <v>121</v>
      </c>
      <c r="B44" s="42"/>
      <c r="C44" s="42"/>
      <c r="D44" s="42"/>
      <c r="E44" s="43"/>
    </row>
    <row r="45" spans="1:5" x14ac:dyDescent="0.35">
      <c r="A45" s="40" t="s">
        <v>122</v>
      </c>
      <c r="B45" s="42"/>
      <c r="C45" s="42"/>
      <c r="D45" s="42"/>
      <c r="E45" s="43"/>
    </row>
    <row r="46" spans="1:5" x14ac:dyDescent="0.35">
      <c r="D46" s="50"/>
    </row>
    <row r="47" spans="1:5" ht="14.5" customHeight="1" x14ac:dyDescent="0.35">
      <c r="A47" s="51"/>
      <c r="B47" s="52"/>
      <c r="D47" s="50"/>
    </row>
    <row r="48" spans="1:5" ht="14.5" customHeight="1" x14ac:dyDescent="0.35">
      <c r="A48" s="98" t="s">
        <v>123</v>
      </c>
      <c r="B48" s="98"/>
      <c r="C48" s="98"/>
      <c r="D48" s="98"/>
      <c r="E48" s="43"/>
    </row>
    <row r="49" spans="1:13" ht="14.5" customHeight="1" x14ac:dyDescent="0.35">
      <c r="A49" s="40" t="s">
        <v>124</v>
      </c>
      <c r="B49" s="40">
        <v>1</v>
      </c>
      <c r="C49" s="40">
        <v>2</v>
      </c>
      <c r="D49" s="40">
        <v>3</v>
      </c>
      <c r="E49" s="43"/>
    </row>
    <row r="50" spans="1:13" ht="15" customHeight="1" x14ac:dyDescent="0.35">
      <c r="A50" s="40" t="s">
        <v>91</v>
      </c>
      <c r="B50" s="36"/>
      <c r="C50" s="36"/>
      <c r="D50" s="36"/>
      <c r="E50" s="43"/>
    </row>
    <row r="54" spans="1:13" ht="61" customHeight="1" x14ac:dyDescent="0.35">
      <c r="A54" s="107" t="s">
        <v>142</v>
      </c>
    </row>
    <row r="55" spans="1:13" ht="159.5" x14ac:dyDescent="0.35">
      <c r="A55" s="88" t="s">
        <v>140</v>
      </c>
      <c r="B55" s="73" t="s">
        <v>132</v>
      </c>
      <c r="C55" s="73" t="s">
        <v>133</v>
      </c>
      <c r="F55" s="88" t="s">
        <v>141</v>
      </c>
      <c r="G55" s="73" t="s">
        <v>132</v>
      </c>
      <c r="H55" s="73" t="s">
        <v>133</v>
      </c>
      <c r="K55" s="88" t="s">
        <v>139</v>
      </c>
      <c r="L55" s="73" t="s">
        <v>125</v>
      </c>
      <c r="M55" t="s">
        <v>132</v>
      </c>
    </row>
    <row r="56" spans="1:13" x14ac:dyDescent="0.35">
      <c r="B56" s="73" t="s">
        <v>125</v>
      </c>
      <c r="C56" t="s">
        <v>134</v>
      </c>
      <c r="D56" t="s">
        <v>135</v>
      </c>
      <c r="E56" t="s">
        <v>136</v>
      </c>
      <c r="H56" t="s">
        <v>134</v>
      </c>
      <c r="I56" t="s">
        <v>135</v>
      </c>
      <c r="J56" t="s">
        <v>136</v>
      </c>
      <c r="L56" s="7" t="s">
        <v>103</v>
      </c>
      <c r="M56" s="100">
        <v>11746</v>
      </c>
    </row>
    <row r="57" spans="1:13" x14ac:dyDescent="0.35">
      <c r="B57" s="7" t="s">
        <v>103</v>
      </c>
      <c r="C57" s="100">
        <v>3876</v>
      </c>
      <c r="D57" s="100">
        <v>5930</v>
      </c>
      <c r="E57" s="100">
        <v>1940</v>
      </c>
      <c r="L57" s="7" t="s">
        <v>101</v>
      </c>
      <c r="M57" s="100">
        <v>8894</v>
      </c>
    </row>
    <row r="58" spans="1:13" x14ac:dyDescent="0.35">
      <c r="B58" s="7" t="s">
        <v>99</v>
      </c>
      <c r="C58" s="100">
        <v>966</v>
      </c>
      <c r="D58" s="100">
        <v>2859</v>
      </c>
      <c r="E58" s="100"/>
      <c r="L58" s="7" t="s">
        <v>99</v>
      </c>
      <c r="M58" s="100">
        <v>3825</v>
      </c>
    </row>
    <row r="59" spans="1:13" x14ac:dyDescent="0.35">
      <c r="B59" s="7" t="s">
        <v>101</v>
      </c>
      <c r="C59" s="100">
        <v>4884</v>
      </c>
      <c r="D59" s="100">
        <v>4010</v>
      </c>
      <c r="E59" s="100"/>
      <c r="G59" s="73" t="s">
        <v>125</v>
      </c>
    </row>
    <row r="60" spans="1:13" x14ac:dyDescent="0.35">
      <c r="G60" s="7" t="s">
        <v>103</v>
      </c>
      <c r="H60" s="101">
        <v>0.32998467563425848</v>
      </c>
      <c r="I60" s="101">
        <v>0.50485271581815083</v>
      </c>
      <c r="J60" s="101">
        <v>0.16516260854759066</v>
      </c>
    </row>
    <row r="61" spans="1:13" x14ac:dyDescent="0.35">
      <c r="G61" s="7" t="s">
        <v>99</v>
      </c>
      <c r="H61" s="101">
        <v>0.25254901960784315</v>
      </c>
      <c r="I61" s="101">
        <v>0.74745098039215685</v>
      </c>
      <c r="J61" s="101">
        <v>0</v>
      </c>
    </row>
    <row r="62" spans="1:13" x14ac:dyDescent="0.35">
      <c r="G62" s="7" t="s">
        <v>101</v>
      </c>
      <c r="H62" s="101">
        <v>0.54913424780751063</v>
      </c>
      <c r="I62" s="101">
        <v>0.45086575219248931</v>
      </c>
      <c r="J62" s="101">
        <v>0</v>
      </c>
    </row>
  </sheetData>
  <mergeCells count="5">
    <mergeCell ref="A28:D28"/>
    <mergeCell ref="A31:D31"/>
    <mergeCell ref="A34:D34"/>
    <mergeCell ref="A40:D40"/>
    <mergeCell ref="A48:D48"/>
  </mergeCells>
  <conditionalFormatting sqref="A32:D32 B36:D38 B42:D45 B50:D50 A29:D29 F2:J26">
    <cfRule type="notContainsBlanks" dxfId="0" priority="1">
      <formula>LEN(TRIM(A2))&gt;0</formula>
    </cfRule>
  </conditionalFormatting>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73E3D2-2E73-44C0-961D-5B3A04D697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Questions</vt:lpstr>
      <vt:lpstr>Data</vt:lpstr>
      <vt:lpstr>1</vt:lpstr>
      <vt:lpstr>2</vt:lpstr>
      <vt:lpstr>3</vt:lpstr>
      <vt:lpstr>4</vt:lpstr>
      <vt:lpstr>5</vt:lpstr>
      <vt:lpstr>6</vt:lpstr>
      <vt:lpstr>7</vt:lpstr>
      <vt:lpstr>8</vt:lpstr>
      <vt:lpstr>solution _8</vt:lpstr>
      <vt:lpstr>9</vt:lpstr>
    </vt:vector>
  </TitlesOfParts>
  <Manager/>
  <Company>Adityabirla Minacs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Sungjem.Wati</dc:creator>
  <cp:keywords/>
  <dc:description/>
  <cp:lastModifiedBy>Sanjay H C</cp:lastModifiedBy>
  <cp:revision/>
  <dcterms:created xsi:type="dcterms:W3CDTF">2013-04-26T07:37:31Z</dcterms:created>
  <dcterms:modified xsi:type="dcterms:W3CDTF">2023-08-25T08:09:26Z</dcterms:modified>
  <cp:category/>
  <cp:contentStatus/>
</cp:coreProperties>
</file>