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D0F0F23A-2166-43DD-BAB5-9D0DEEF12F6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Notes" sheetId="17" r:id="rId1"/>
    <sheet name="Year 1 " sheetId="14" r:id="rId2"/>
    <sheet name="Year 2 " sheetId="16" r:id="rId3"/>
    <sheet name="Year 3" sheetId="15" r:id="rId4"/>
  </sheets>
  <definedNames>
    <definedName name="_xlnm.Print_Area" localSheetId="1">'Year 1 '!$A$1:$O$147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5" l="1"/>
  <c r="O9" i="14"/>
  <c r="O31" i="15"/>
  <c r="O30" i="15"/>
  <c r="O29" i="15"/>
  <c r="O28" i="15"/>
  <c r="O27" i="15"/>
  <c r="O26" i="15"/>
  <c r="O25" i="15"/>
  <c r="O24" i="15"/>
  <c r="O23" i="15"/>
  <c r="O22" i="15"/>
  <c r="O21" i="15"/>
  <c r="O21" i="16"/>
  <c r="O22" i="16"/>
  <c r="O23" i="16"/>
  <c r="O24" i="16"/>
  <c r="O25" i="16"/>
  <c r="O26" i="16"/>
  <c r="O27" i="16"/>
  <c r="O28" i="16"/>
  <c r="O29" i="16"/>
  <c r="O30" i="16"/>
  <c r="O31" i="16"/>
  <c r="O34" i="16"/>
  <c r="O35" i="16"/>
  <c r="O36" i="16"/>
  <c r="O37" i="16"/>
  <c r="O39" i="16"/>
  <c r="C34" i="16"/>
  <c r="D34" i="16"/>
  <c r="E34" i="16"/>
  <c r="F34" i="16"/>
  <c r="F37" i="16" s="1"/>
  <c r="F39" i="16" s="1"/>
  <c r="G34" i="16"/>
  <c r="G37" i="16" s="1"/>
  <c r="G39" i="16" s="1"/>
  <c r="H34" i="16"/>
  <c r="H37" i="16" s="1"/>
  <c r="H39" i="16" s="1"/>
  <c r="I34" i="16"/>
  <c r="I37" i="16" s="1"/>
  <c r="I39" i="16" s="1"/>
  <c r="J34" i="16"/>
  <c r="J37" i="16" s="1"/>
  <c r="J39" i="16" s="1"/>
  <c r="K34" i="16"/>
  <c r="L34" i="16"/>
  <c r="M34" i="16"/>
  <c r="N34" i="16"/>
  <c r="N37" i="16" s="1"/>
  <c r="N39" i="16" s="1"/>
  <c r="C37" i="16"/>
  <c r="C39" i="16" s="1"/>
  <c r="D37" i="16"/>
  <c r="D39" i="16" s="1"/>
  <c r="E37" i="16"/>
  <c r="E39" i="16" s="1"/>
  <c r="K37" i="16"/>
  <c r="K39" i="16" s="1"/>
  <c r="L37" i="16"/>
  <c r="L39" i="16" s="1"/>
  <c r="M37" i="16"/>
  <c r="M39" i="16" s="1"/>
  <c r="G16" i="15"/>
  <c r="H16" i="15"/>
  <c r="I16" i="15"/>
  <c r="J16" i="15"/>
  <c r="K16" i="15"/>
  <c r="L16" i="15"/>
  <c r="M16" i="15"/>
  <c r="N16" i="15"/>
  <c r="D16" i="15"/>
  <c r="E16" i="15"/>
  <c r="F16" i="15"/>
  <c r="C16" i="15"/>
  <c r="O15" i="14"/>
  <c r="O16" i="16"/>
  <c r="H134" i="14"/>
  <c r="H143" i="16"/>
  <c r="C55" i="15"/>
  <c r="C55" i="16"/>
  <c r="N71" i="15"/>
  <c r="M71" i="15"/>
  <c r="L71" i="15"/>
  <c r="K71" i="15"/>
  <c r="J71" i="15"/>
  <c r="I71" i="15"/>
  <c r="H71" i="15"/>
  <c r="G71" i="15"/>
  <c r="F71" i="15"/>
  <c r="E71" i="15"/>
  <c r="D71" i="15"/>
  <c r="C71" i="15"/>
  <c r="N71" i="16"/>
  <c r="M71" i="16"/>
  <c r="L71" i="16"/>
  <c r="K71" i="16"/>
  <c r="J71" i="16"/>
  <c r="I71" i="16"/>
  <c r="H71" i="16"/>
  <c r="G71" i="16"/>
  <c r="F71" i="16"/>
  <c r="E71" i="16"/>
  <c r="D71" i="16"/>
  <c r="C71" i="16"/>
  <c r="N67" i="14"/>
  <c r="M67" i="14"/>
  <c r="L67" i="14"/>
  <c r="K67" i="14"/>
  <c r="J67" i="14"/>
  <c r="I67" i="14"/>
  <c r="H67" i="14"/>
  <c r="G67" i="14"/>
  <c r="F67" i="14"/>
  <c r="E67" i="14"/>
  <c r="D67" i="14"/>
  <c r="C67" i="14"/>
  <c r="O8" i="14"/>
  <c r="H118" i="16"/>
  <c r="H117" i="16"/>
  <c r="A95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A93" i="16"/>
  <c r="N92" i="16"/>
  <c r="M92" i="16"/>
  <c r="L92" i="16"/>
  <c r="K92" i="16"/>
  <c r="J92" i="16"/>
  <c r="I92" i="16"/>
  <c r="H92" i="16"/>
  <c r="G92" i="16"/>
  <c r="F92" i="16"/>
  <c r="O92" i="16" s="1"/>
  <c r="E92" i="16"/>
  <c r="D92" i="16"/>
  <c r="C92" i="16"/>
  <c r="A92" i="16"/>
  <c r="N91" i="16"/>
  <c r="M91" i="16"/>
  <c r="L91" i="16"/>
  <c r="K91" i="16"/>
  <c r="J91" i="16"/>
  <c r="I91" i="16"/>
  <c r="H91" i="16"/>
  <c r="G91" i="16"/>
  <c r="F91" i="16"/>
  <c r="E91" i="16"/>
  <c r="D91" i="16"/>
  <c r="O91" i="16" s="1"/>
  <c r="C91" i="16"/>
  <c r="A91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O90" i="16" s="1"/>
  <c r="A90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O89" i="16" s="1"/>
  <c r="A89" i="16"/>
  <c r="N88" i="16"/>
  <c r="M88" i="16"/>
  <c r="L88" i="16"/>
  <c r="K88" i="16"/>
  <c r="J88" i="16"/>
  <c r="I88" i="16"/>
  <c r="H88" i="16"/>
  <c r="G88" i="16"/>
  <c r="F88" i="16"/>
  <c r="E88" i="16"/>
  <c r="O88" i="16" s="1"/>
  <c r="D88" i="16"/>
  <c r="C88" i="16"/>
  <c r="A88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A87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O86" i="16" s="1"/>
  <c r="A86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A85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A84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A83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A82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N75" i="16"/>
  <c r="M75" i="16"/>
  <c r="L75" i="16"/>
  <c r="K75" i="16"/>
  <c r="J75" i="16"/>
  <c r="I75" i="16"/>
  <c r="H75" i="16"/>
  <c r="G75" i="16"/>
  <c r="F75" i="16"/>
  <c r="F78" i="16"/>
  <c r="E75" i="16"/>
  <c r="D75" i="16"/>
  <c r="C75" i="16"/>
  <c r="N74" i="16"/>
  <c r="M74" i="16"/>
  <c r="L74" i="16"/>
  <c r="L78" i="16"/>
  <c r="K74" i="16"/>
  <c r="J74" i="16"/>
  <c r="I74" i="16"/>
  <c r="H74" i="16"/>
  <c r="G74" i="16"/>
  <c r="F74" i="16"/>
  <c r="E74" i="16"/>
  <c r="D74" i="16"/>
  <c r="C74" i="16"/>
  <c r="O74" i="16"/>
  <c r="N73" i="16"/>
  <c r="N78" i="16" s="1"/>
  <c r="M73" i="16"/>
  <c r="M78" i="16" s="1"/>
  <c r="L73" i="16"/>
  <c r="K73" i="16"/>
  <c r="K78" i="16"/>
  <c r="J73" i="16"/>
  <c r="J78" i="16" s="1"/>
  <c r="I73" i="16"/>
  <c r="I78" i="16"/>
  <c r="H73" i="16"/>
  <c r="H78" i="16" s="1"/>
  <c r="G73" i="16"/>
  <c r="G78" i="16" s="1"/>
  <c r="F73" i="16"/>
  <c r="E73" i="16"/>
  <c r="E78" i="16" s="1"/>
  <c r="D73" i="16"/>
  <c r="D78" i="16" s="1"/>
  <c r="C73" i="16"/>
  <c r="N55" i="16"/>
  <c r="N56" i="16" s="1"/>
  <c r="N96" i="16" s="1"/>
  <c r="M55" i="16"/>
  <c r="L55" i="16"/>
  <c r="K55" i="16"/>
  <c r="K56" i="16" s="1"/>
  <c r="K96" i="16" s="1"/>
  <c r="J55" i="16"/>
  <c r="I55" i="16"/>
  <c r="H55" i="16"/>
  <c r="H56" i="16" s="1"/>
  <c r="H96" i="16" s="1"/>
  <c r="G55" i="16"/>
  <c r="G56" i="16" s="1"/>
  <c r="G96" i="16" s="1"/>
  <c r="F55" i="16"/>
  <c r="E55" i="16"/>
  <c r="D55" i="16"/>
  <c r="N54" i="16"/>
  <c r="M54" i="16"/>
  <c r="L54" i="16"/>
  <c r="K54" i="16"/>
  <c r="J54" i="16"/>
  <c r="I54" i="16"/>
  <c r="H54" i="16"/>
  <c r="G54" i="16"/>
  <c r="F54" i="16"/>
  <c r="E54" i="16"/>
  <c r="E56" i="16" s="1"/>
  <c r="E96" i="16" s="1"/>
  <c r="D54" i="16"/>
  <c r="D56" i="16" s="1"/>
  <c r="D96" i="16" s="1"/>
  <c r="C54" i="16"/>
  <c r="O45" i="16"/>
  <c r="O14" i="16"/>
  <c r="N11" i="16"/>
  <c r="N18" i="16" s="1"/>
  <c r="M11" i="16"/>
  <c r="M18" i="16"/>
  <c r="L11" i="16"/>
  <c r="L18" i="16" s="1"/>
  <c r="K11" i="16"/>
  <c r="K18" i="16"/>
  <c r="J11" i="16"/>
  <c r="J18" i="16" s="1"/>
  <c r="I11" i="16"/>
  <c r="I18" i="16"/>
  <c r="H11" i="16"/>
  <c r="H18" i="16"/>
  <c r="G11" i="16"/>
  <c r="G18" i="16" s="1"/>
  <c r="F11" i="16"/>
  <c r="F18" i="16" s="1"/>
  <c r="E11" i="16"/>
  <c r="E18" i="16" s="1"/>
  <c r="D11" i="16"/>
  <c r="D18" i="16" s="1"/>
  <c r="C11" i="16"/>
  <c r="C18" i="16" s="1"/>
  <c r="O10" i="16"/>
  <c r="O11" i="16"/>
  <c r="C80" i="15"/>
  <c r="O45" i="15"/>
  <c r="H118" i="15"/>
  <c r="H117" i="15"/>
  <c r="A95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A93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A92" i="15"/>
  <c r="N91" i="15"/>
  <c r="M91" i="15"/>
  <c r="L91" i="15"/>
  <c r="K91" i="15"/>
  <c r="J91" i="15"/>
  <c r="I91" i="15"/>
  <c r="H91" i="15"/>
  <c r="G91" i="15"/>
  <c r="F91" i="15"/>
  <c r="O91" i="15" s="1"/>
  <c r="E91" i="15"/>
  <c r="D91" i="15"/>
  <c r="C91" i="15"/>
  <c r="A91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A90" i="15"/>
  <c r="N89" i="15"/>
  <c r="M89" i="15"/>
  <c r="L89" i="15"/>
  <c r="K89" i="15"/>
  <c r="J89" i="15"/>
  <c r="I89" i="15"/>
  <c r="H89" i="15"/>
  <c r="O89" i="15" s="1"/>
  <c r="G89" i="15"/>
  <c r="F89" i="15"/>
  <c r="E89" i="15"/>
  <c r="D89" i="15"/>
  <c r="C89" i="15"/>
  <c r="A89" i="15"/>
  <c r="N88" i="15"/>
  <c r="M88" i="15"/>
  <c r="L88" i="15"/>
  <c r="K88" i="15"/>
  <c r="J88" i="15"/>
  <c r="I88" i="15"/>
  <c r="H88" i="15"/>
  <c r="G88" i="15"/>
  <c r="F88" i="15"/>
  <c r="O88" i="15" s="1"/>
  <c r="E88" i="15"/>
  <c r="D88" i="15"/>
  <c r="C88" i="15"/>
  <c r="A88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O87" i="15" s="1"/>
  <c r="A87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O86" i="15" s="1"/>
  <c r="A86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A85" i="15"/>
  <c r="N84" i="15"/>
  <c r="M84" i="15"/>
  <c r="L84" i="15"/>
  <c r="K84" i="15"/>
  <c r="J84" i="15"/>
  <c r="I84" i="15"/>
  <c r="H84" i="15"/>
  <c r="G84" i="15"/>
  <c r="F84" i="15"/>
  <c r="E84" i="15"/>
  <c r="D84" i="15"/>
  <c r="O84" i="15" s="1"/>
  <c r="C84" i="15"/>
  <c r="A84" i="15"/>
  <c r="N83" i="15"/>
  <c r="M83" i="15"/>
  <c r="L83" i="15"/>
  <c r="K83" i="15"/>
  <c r="J83" i="15"/>
  <c r="I83" i="15"/>
  <c r="O83" i="15" s="1"/>
  <c r="H83" i="15"/>
  <c r="G83" i="15"/>
  <c r="F83" i="15"/>
  <c r="E83" i="15"/>
  <c r="D83" i="15"/>
  <c r="C83" i="15"/>
  <c r="A83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O82" i="15" s="1"/>
  <c r="A82" i="15"/>
  <c r="N81" i="15"/>
  <c r="M81" i="15"/>
  <c r="L81" i="15"/>
  <c r="K81" i="15"/>
  <c r="J81" i="15"/>
  <c r="I81" i="15"/>
  <c r="H81" i="15"/>
  <c r="O81" i="15" s="1"/>
  <c r="G81" i="15"/>
  <c r="F81" i="15"/>
  <c r="E81" i="15"/>
  <c r="D81" i="15"/>
  <c r="C81" i="15"/>
  <c r="N80" i="15"/>
  <c r="M80" i="15"/>
  <c r="L80" i="15"/>
  <c r="K80" i="15"/>
  <c r="J80" i="15"/>
  <c r="I80" i="15"/>
  <c r="H80" i="15"/>
  <c r="G80" i="15"/>
  <c r="F80" i="15"/>
  <c r="E80" i="15"/>
  <c r="D80" i="15"/>
  <c r="O77" i="15"/>
  <c r="O76" i="15"/>
  <c r="N75" i="15"/>
  <c r="M75" i="15"/>
  <c r="M78" i="15"/>
  <c r="L75" i="15"/>
  <c r="K75" i="15"/>
  <c r="J75" i="15"/>
  <c r="I75" i="15"/>
  <c r="H75" i="15"/>
  <c r="G75" i="15"/>
  <c r="F75" i="15"/>
  <c r="E75" i="15"/>
  <c r="O75" i="15"/>
  <c r="D75" i="15"/>
  <c r="C75" i="15"/>
  <c r="N74" i="15"/>
  <c r="N78" i="15"/>
  <c r="M74" i="15"/>
  <c r="L74" i="15"/>
  <c r="K74" i="15"/>
  <c r="J74" i="15"/>
  <c r="I74" i="15"/>
  <c r="H74" i="15"/>
  <c r="G74" i="15"/>
  <c r="F74" i="15"/>
  <c r="E74" i="15"/>
  <c r="D74" i="15"/>
  <c r="C74" i="15"/>
  <c r="N73" i="15"/>
  <c r="M73" i="15"/>
  <c r="L73" i="15"/>
  <c r="L78" i="15" s="1"/>
  <c r="K73" i="15"/>
  <c r="K78" i="15" s="1"/>
  <c r="J73" i="15"/>
  <c r="J78" i="15" s="1"/>
  <c r="I73" i="15"/>
  <c r="I78" i="15" s="1"/>
  <c r="H73" i="15"/>
  <c r="H78" i="15"/>
  <c r="G73" i="15"/>
  <c r="G78" i="15" s="1"/>
  <c r="F73" i="15"/>
  <c r="F78" i="15"/>
  <c r="E73" i="15"/>
  <c r="D73" i="15"/>
  <c r="C73" i="15"/>
  <c r="N55" i="15"/>
  <c r="M55" i="15"/>
  <c r="M56" i="15" s="1"/>
  <c r="M96" i="15" s="1"/>
  <c r="L55" i="15"/>
  <c r="L56" i="15" s="1"/>
  <c r="L96" i="15" s="1"/>
  <c r="K55" i="15"/>
  <c r="J55" i="15"/>
  <c r="J56" i="15" s="1"/>
  <c r="J96" i="15" s="1"/>
  <c r="I55" i="15"/>
  <c r="I56" i="15" s="1"/>
  <c r="I96" i="15" s="1"/>
  <c r="H55" i="15"/>
  <c r="H56" i="15" s="1"/>
  <c r="H96" i="15" s="1"/>
  <c r="G55" i="15"/>
  <c r="G56" i="15"/>
  <c r="G96" i="15"/>
  <c r="F55" i="15"/>
  <c r="F56" i="15" s="1"/>
  <c r="F96" i="15" s="1"/>
  <c r="E55" i="15"/>
  <c r="D55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O36" i="15"/>
  <c r="O35" i="15"/>
  <c r="O32" i="15"/>
  <c r="O14" i="15"/>
  <c r="N11" i="15"/>
  <c r="M11" i="15"/>
  <c r="L11" i="15"/>
  <c r="L18" i="15" s="1"/>
  <c r="K11" i="15"/>
  <c r="J11" i="15"/>
  <c r="I11" i="15"/>
  <c r="I18" i="15"/>
  <c r="H11" i="15"/>
  <c r="H18" i="15"/>
  <c r="G11" i="15"/>
  <c r="G18" i="15" s="1"/>
  <c r="F11" i="15"/>
  <c r="F18" i="15" s="1"/>
  <c r="E11" i="15"/>
  <c r="E18" i="15"/>
  <c r="D11" i="15"/>
  <c r="D18" i="15" s="1"/>
  <c r="C11" i="15"/>
  <c r="C18" i="15" s="1"/>
  <c r="O10" i="15"/>
  <c r="O9" i="15"/>
  <c r="O11" i="15" s="1"/>
  <c r="H116" i="14"/>
  <c r="H115" i="14"/>
  <c r="O99" i="14"/>
  <c r="A92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A90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A89" i="14"/>
  <c r="N88" i="14"/>
  <c r="M88" i="14"/>
  <c r="L88" i="14"/>
  <c r="K88" i="14"/>
  <c r="J88" i="14"/>
  <c r="I88" i="14"/>
  <c r="H88" i="14"/>
  <c r="O88" i="14" s="1"/>
  <c r="G88" i="14"/>
  <c r="F88" i="14"/>
  <c r="E88" i="14"/>
  <c r="D88" i="14"/>
  <c r="C88" i="14"/>
  <c r="A88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A87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A86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A85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A84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A83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82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A81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A80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O79" i="14" s="1"/>
  <c r="A79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O77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H143" i="15"/>
  <c r="N71" i="14"/>
  <c r="M71" i="14"/>
  <c r="L71" i="14"/>
  <c r="K71" i="14"/>
  <c r="J71" i="14"/>
  <c r="I71" i="14"/>
  <c r="I74" i="14"/>
  <c r="H71" i="14"/>
  <c r="G71" i="14"/>
  <c r="F71" i="14"/>
  <c r="E71" i="14"/>
  <c r="D71" i="14"/>
  <c r="C71" i="14"/>
  <c r="O71" i="14" s="1"/>
  <c r="N70" i="14"/>
  <c r="N74" i="14"/>
  <c r="M70" i="14"/>
  <c r="L70" i="14"/>
  <c r="K70" i="14"/>
  <c r="J70" i="14"/>
  <c r="I70" i="14"/>
  <c r="H70" i="14"/>
  <c r="G70" i="14"/>
  <c r="G74" i="14"/>
  <c r="F70" i="14"/>
  <c r="E70" i="14"/>
  <c r="D70" i="14"/>
  <c r="C70" i="14"/>
  <c r="N69" i="14"/>
  <c r="M69" i="14"/>
  <c r="M74" i="14" s="1"/>
  <c r="L69" i="14"/>
  <c r="L74" i="14" s="1"/>
  <c r="K69" i="14"/>
  <c r="K74" i="14" s="1"/>
  <c r="J69" i="14"/>
  <c r="J74" i="14" s="1"/>
  <c r="I69" i="14"/>
  <c r="H69" i="14"/>
  <c r="H74" i="14"/>
  <c r="G69" i="14"/>
  <c r="F69" i="14"/>
  <c r="F74" i="14" s="1"/>
  <c r="E69" i="14"/>
  <c r="D69" i="14"/>
  <c r="D74" i="14"/>
  <c r="C69" i="14"/>
  <c r="C58" i="14"/>
  <c r="C62" i="16" s="1"/>
  <c r="D58" i="14"/>
  <c r="E58" i="14" s="1"/>
  <c r="C57" i="14"/>
  <c r="C61" i="16" s="1"/>
  <c r="N51" i="14"/>
  <c r="M51" i="14"/>
  <c r="L51" i="14"/>
  <c r="K51" i="14"/>
  <c r="J51" i="14"/>
  <c r="I51" i="14"/>
  <c r="I52" i="14" s="1"/>
  <c r="I93" i="14" s="1"/>
  <c r="H51" i="14"/>
  <c r="G51" i="14"/>
  <c r="G52" i="14" s="1"/>
  <c r="G93" i="14" s="1"/>
  <c r="F51" i="14"/>
  <c r="E51" i="14"/>
  <c r="D51" i="14"/>
  <c r="C51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C46" i="14"/>
  <c r="C33" i="14" s="1"/>
  <c r="D46" i="14"/>
  <c r="D33" i="14" s="1"/>
  <c r="O44" i="14"/>
  <c r="D114" i="14"/>
  <c r="D117" i="14" s="1"/>
  <c r="O35" i="14"/>
  <c r="O34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N10" i="14"/>
  <c r="N17" i="14" s="1"/>
  <c r="M10" i="14"/>
  <c r="M17" i="14" s="1"/>
  <c r="L10" i="14"/>
  <c r="L17" i="14" s="1"/>
  <c r="K10" i="14"/>
  <c r="K17" i="14" s="1"/>
  <c r="J10" i="14"/>
  <c r="J17" i="14" s="1"/>
  <c r="I10" i="14"/>
  <c r="I17" i="14" s="1"/>
  <c r="H10" i="14"/>
  <c r="H17" i="14" s="1"/>
  <c r="G10" i="14"/>
  <c r="G17" i="14"/>
  <c r="F10" i="14"/>
  <c r="F17" i="14" s="1"/>
  <c r="E10" i="14"/>
  <c r="E17" i="14" s="1"/>
  <c r="D10" i="14"/>
  <c r="D17" i="14" s="1"/>
  <c r="C10" i="14"/>
  <c r="C17" i="14" s="1"/>
  <c r="C92" i="14"/>
  <c r="C62" i="15"/>
  <c r="C32" i="14"/>
  <c r="C44" i="16"/>
  <c r="C46" i="16" s="1"/>
  <c r="O80" i="16"/>
  <c r="D32" i="14"/>
  <c r="O90" i="14"/>
  <c r="J18" i="15"/>
  <c r="C78" i="15"/>
  <c r="O74" i="15"/>
  <c r="O76" i="14"/>
  <c r="D62" i="15"/>
  <c r="M18" i="15"/>
  <c r="D78" i="15"/>
  <c r="O80" i="15"/>
  <c r="C95" i="15"/>
  <c r="C33" i="15"/>
  <c r="O93" i="15"/>
  <c r="O75" i="16"/>
  <c r="E62" i="15"/>
  <c r="D95" i="15"/>
  <c r="D33" i="15"/>
  <c r="F62" i="15"/>
  <c r="E95" i="15"/>
  <c r="E33" i="15"/>
  <c r="F33" i="15"/>
  <c r="F95" i="15"/>
  <c r="G62" i="15"/>
  <c r="G33" i="15" s="1"/>
  <c r="G95" i="15"/>
  <c r="C74" i="14" l="1"/>
  <c r="O70" i="14"/>
  <c r="E56" i="15"/>
  <c r="E96" i="15" s="1"/>
  <c r="O90" i="15"/>
  <c r="O92" i="15"/>
  <c r="N56" i="15"/>
  <c r="N96" i="15" s="1"/>
  <c r="O85" i="15"/>
  <c r="C56" i="15"/>
  <c r="C96" i="15" s="1"/>
  <c r="O73" i="15"/>
  <c r="O78" i="15" s="1"/>
  <c r="O16" i="15"/>
  <c r="O18" i="15" s="1"/>
  <c r="O55" i="15"/>
  <c r="K56" i="15"/>
  <c r="K96" i="15" s="1"/>
  <c r="O93" i="16"/>
  <c r="N18" i="15"/>
  <c r="K18" i="15"/>
  <c r="O54" i="15"/>
  <c r="E78" i="15"/>
  <c r="D56" i="15"/>
  <c r="D96" i="15" s="1"/>
  <c r="L56" i="16"/>
  <c r="L96" i="16" s="1"/>
  <c r="J56" i="16"/>
  <c r="J96" i="16" s="1"/>
  <c r="O81" i="16"/>
  <c r="O85" i="16"/>
  <c r="F56" i="16"/>
  <c r="F96" i="16" s="1"/>
  <c r="I56" i="16"/>
  <c r="I96" i="16" s="1"/>
  <c r="O87" i="16"/>
  <c r="O55" i="16"/>
  <c r="M56" i="16"/>
  <c r="M96" i="16" s="1"/>
  <c r="O82" i="16"/>
  <c r="O84" i="16"/>
  <c r="O83" i="16"/>
  <c r="C56" i="16"/>
  <c r="C96" i="16" s="1"/>
  <c r="O18" i="16"/>
  <c r="O54" i="16"/>
  <c r="O73" i="16"/>
  <c r="O78" i="16" s="1"/>
  <c r="C78" i="16"/>
  <c r="O78" i="14"/>
  <c r="C48" i="16"/>
  <c r="O46" i="16"/>
  <c r="O44" i="16"/>
  <c r="E46" i="14"/>
  <c r="C36" i="14"/>
  <c r="C38" i="14" s="1"/>
  <c r="D36" i="14"/>
  <c r="D38" i="14" s="1"/>
  <c r="O89" i="14"/>
  <c r="C94" i="16"/>
  <c r="D61" i="16"/>
  <c r="F58" i="14"/>
  <c r="E32" i="14"/>
  <c r="E92" i="14"/>
  <c r="C95" i="16"/>
  <c r="D62" i="16"/>
  <c r="H62" i="15"/>
  <c r="D57" i="14"/>
  <c r="D92" i="14"/>
  <c r="C91" i="14"/>
  <c r="C61" i="15"/>
  <c r="O87" i="14"/>
  <c r="O86" i="14"/>
  <c r="O84" i="14"/>
  <c r="O82" i="14"/>
  <c r="O85" i="14"/>
  <c r="N52" i="14"/>
  <c r="N93" i="14" s="1"/>
  <c r="M52" i="14"/>
  <c r="M93" i="14" s="1"/>
  <c r="K52" i="14"/>
  <c r="K93" i="14" s="1"/>
  <c r="H52" i="14"/>
  <c r="H93" i="14" s="1"/>
  <c r="J52" i="14"/>
  <c r="J93" i="14" s="1"/>
  <c r="L52" i="14"/>
  <c r="L93" i="14" s="1"/>
  <c r="O83" i="14"/>
  <c r="F52" i="14"/>
  <c r="F93" i="14" s="1"/>
  <c r="E52" i="14"/>
  <c r="E93" i="14" s="1"/>
  <c r="D52" i="14"/>
  <c r="D93" i="14" s="1"/>
  <c r="O51" i="14"/>
  <c r="O80" i="14"/>
  <c r="O81" i="14"/>
  <c r="C52" i="14"/>
  <c r="C93" i="14" s="1"/>
  <c r="C96" i="14" s="1"/>
  <c r="O10" i="14"/>
  <c r="O17" i="14" s="1"/>
  <c r="E74" i="14"/>
  <c r="O69" i="14"/>
  <c r="O74" i="14" s="1"/>
  <c r="O50" i="14"/>
  <c r="O96" i="15" l="1"/>
  <c r="O56" i="15"/>
  <c r="O56" i="16"/>
  <c r="O96" i="16"/>
  <c r="F46" i="14"/>
  <c r="E33" i="14"/>
  <c r="D116" i="16"/>
  <c r="C44" i="15"/>
  <c r="D48" i="16"/>
  <c r="H95" i="15"/>
  <c r="I62" i="15"/>
  <c r="H33" i="15"/>
  <c r="C94" i="15"/>
  <c r="D61" i="15"/>
  <c r="G58" i="14"/>
  <c r="F92" i="14"/>
  <c r="F32" i="14"/>
  <c r="D96" i="14"/>
  <c r="D98" i="14" s="1"/>
  <c r="E61" i="16"/>
  <c r="D94" i="16"/>
  <c r="D99" i="16" s="1"/>
  <c r="D101" i="16" s="1"/>
  <c r="E57" i="14"/>
  <c r="D91" i="14"/>
  <c r="E62" i="16"/>
  <c r="D95" i="16"/>
  <c r="C99" i="16"/>
  <c r="C101" i="16" s="1"/>
  <c r="O52" i="14"/>
  <c r="O93" i="14"/>
  <c r="C98" i="14"/>
  <c r="C100" i="14" s="1"/>
  <c r="D99" i="14" s="1"/>
  <c r="C46" i="15" l="1"/>
  <c r="O44" i="15"/>
  <c r="E48" i="16"/>
  <c r="D119" i="16"/>
  <c r="G46" i="14"/>
  <c r="F33" i="14"/>
  <c r="F36" i="14" s="1"/>
  <c r="E36" i="14"/>
  <c r="E38" i="14" s="1"/>
  <c r="C99" i="15"/>
  <c r="I95" i="15"/>
  <c r="J62" i="15"/>
  <c r="I33" i="15"/>
  <c r="G92" i="14"/>
  <c r="G32" i="14"/>
  <c r="H58" i="14"/>
  <c r="E91" i="14"/>
  <c r="F57" i="14"/>
  <c r="D100" i="14"/>
  <c r="E99" i="14" s="1"/>
  <c r="F62" i="16"/>
  <c r="E95" i="16"/>
  <c r="E94" i="16"/>
  <c r="F61" i="16"/>
  <c r="D94" i="15"/>
  <c r="D99" i="15" s="1"/>
  <c r="D101" i="15" s="1"/>
  <c r="E61" i="15"/>
  <c r="F48" i="16" l="1"/>
  <c r="G36" i="14"/>
  <c r="G38" i="14" s="1"/>
  <c r="O46" i="15"/>
  <c r="D116" i="15" s="1"/>
  <c r="C48" i="15"/>
  <c r="H46" i="14"/>
  <c r="G33" i="14"/>
  <c r="E94" i="15"/>
  <c r="E99" i="15" s="1"/>
  <c r="E101" i="15" s="1"/>
  <c r="F61" i="15"/>
  <c r="E96" i="14"/>
  <c r="F95" i="16"/>
  <c r="G62" i="16"/>
  <c r="F94" i="16"/>
  <c r="G61" i="16"/>
  <c r="E99" i="16"/>
  <c r="E101" i="16" s="1"/>
  <c r="H92" i="14"/>
  <c r="H32" i="14"/>
  <c r="I58" i="14"/>
  <c r="C101" i="15"/>
  <c r="J33" i="15"/>
  <c r="K62" i="15"/>
  <c r="J95" i="15"/>
  <c r="G57" i="14"/>
  <c r="F91" i="14"/>
  <c r="F96" i="14" s="1"/>
  <c r="F98" i="14" s="1"/>
  <c r="F38" i="14"/>
  <c r="C34" i="15" l="1"/>
  <c r="D48" i="15"/>
  <c r="D119" i="15"/>
  <c r="G48" i="16"/>
  <c r="H33" i="14"/>
  <c r="I46" i="14"/>
  <c r="J58" i="14"/>
  <c r="I92" i="14"/>
  <c r="I32" i="14"/>
  <c r="H36" i="14"/>
  <c r="G61" i="15"/>
  <c r="F94" i="15"/>
  <c r="K95" i="15"/>
  <c r="K33" i="15"/>
  <c r="L62" i="15"/>
  <c r="G95" i="16"/>
  <c r="H62" i="16"/>
  <c r="G91" i="14"/>
  <c r="H57" i="14"/>
  <c r="G94" i="16"/>
  <c r="G99" i="16" s="1"/>
  <c r="G101" i="16" s="1"/>
  <c r="H61" i="16"/>
  <c r="E98" i="14"/>
  <c r="E100" i="14" s="1"/>
  <c r="F99" i="14" s="1"/>
  <c r="F100" i="14" s="1"/>
  <c r="G99" i="14" s="1"/>
  <c r="H48" i="16" l="1"/>
  <c r="I33" i="14"/>
  <c r="I36" i="14" s="1"/>
  <c r="I38" i="14" s="1"/>
  <c r="J46" i="14"/>
  <c r="E48" i="15"/>
  <c r="D34" i="15"/>
  <c r="D37" i="15" s="1"/>
  <c r="D39" i="15" s="1"/>
  <c r="C37" i="15"/>
  <c r="C39" i="15" s="1"/>
  <c r="H91" i="14"/>
  <c r="H96" i="14" s="1"/>
  <c r="H98" i="14" s="1"/>
  <c r="I57" i="14"/>
  <c r="H38" i="14"/>
  <c r="G96" i="14"/>
  <c r="H61" i="15"/>
  <c r="G94" i="15"/>
  <c r="G99" i="15" s="1"/>
  <c r="G101" i="15" s="1"/>
  <c r="H95" i="16"/>
  <c r="I62" i="16"/>
  <c r="J92" i="14"/>
  <c r="K58" i="14"/>
  <c r="J32" i="14"/>
  <c r="H94" i="16"/>
  <c r="H99" i="16" s="1"/>
  <c r="H101" i="16" s="1"/>
  <c r="I61" i="16"/>
  <c r="M62" i="15"/>
  <c r="L33" i="15"/>
  <c r="L95" i="15"/>
  <c r="J33" i="14" l="1"/>
  <c r="K46" i="14"/>
  <c r="I48" i="16"/>
  <c r="F48" i="15"/>
  <c r="E34" i="15"/>
  <c r="G98" i="14"/>
  <c r="G100" i="14" s="1"/>
  <c r="H99" i="14" s="1"/>
  <c r="H100" i="14" s="1"/>
  <c r="I99" i="14" s="1"/>
  <c r="H94" i="15"/>
  <c r="H99" i="15" s="1"/>
  <c r="H101" i="15" s="1"/>
  <c r="I61" i="15"/>
  <c r="L58" i="14"/>
  <c r="K32" i="14"/>
  <c r="K92" i="14"/>
  <c r="J57" i="14"/>
  <c r="I91" i="14"/>
  <c r="J61" i="16"/>
  <c r="I94" i="16"/>
  <c r="I99" i="16" s="1"/>
  <c r="I101" i="16" s="1"/>
  <c r="I95" i="16"/>
  <c r="J62" i="16"/>
  <c r="M33" i="15"/>
  <c r="N62" i="15"/>
  <c r="M95" i="15"/>
  <c r="J36" i="14"/>
  <c r="G48" i="15" l="1"/>
  <c r="F34" i="15"/>
  <c r="F37" i="15" s="1"/>
  <c r="F39" i="15" s="1"/>
  <c r="J48" i="16"/>
  <c r="K33" i="14"/>
  <c r="K36" i="14" s="1"/>
  <c r="K38" i="14" s="1"/>
  <c r="L46" i="14"/>
  <c r="E37" i="15"/>
  <c r="E39" i="15" s="1"/>
  <c r="K61" i="16"/>
  <c r="J94" i="16"/>
  <c r="L92" i="14"/>
  <c r="M58" i="14"/>
  <c r="L32" i="14"/>
  <c r="J38" i="14"/>
  <c r="N33" i="15"/>
  <c r="N95" i="15"/>
  <c r="O95" i="15" s="1"/>
  <c r="O62" i="15"/>
  <c r="K57" i="14"/>
  <c r="J91" i="14"/>
  <c r="J96" i="14" s="1"/>
  <c r="J98" i="14" s="1"/>
  <c r="I94" i="15"/>
  <c r="J61" i="15"/>
  <c r="I96" i="14"/>
  <c r="K62" i="16"/>
  <c r="J95" i="16"/>
  <c r="K48" i="16" l="1"/>
  <c r="G34" i="15"/>
  <c r="H48" i="15"/>
  <c r="L36" i="14"/>
  <c r="L38" i="14" s="1"/>
  <c r="M46" i="14"/>
  <c r="L33" i="14"/>
  <c r="I98" i="14"/>
  <c r="I100" i="14" s="1"/>
  <c r="J99" i="14" s="1"/>
  <c r="J100" i="14" s="1"/>
  <c r="K99" i="14" s="1"/>
  <c r="O33" i="15"/>
  <c r="I99" i="15"/>
  <c r="I101" i="15" s="1"/>
  <c r="K91" i="14"/>
  <c r="K96" i="14" s="1"/>
  <c r="K98" i="14" s="1"/>
  <c r="L57" i="14"/>
  <c r="K61" i="15"/>
  <c r="J94" i="15"/>
  <c r="J99" i="15" s="1"/>
  <c r="J101" i="15" s="1"/>
  <c r="M92" i="14"/>
  <c r="N58" i="14"/>
  <c r="M32" i="14"/>
  <c r="K95" i="16"/>
  <c r="L62" i="16"/>
  <c r="J99" i="16"/>
  <c r="J101" i="16" s="1"/>
  <c r="L61" i="16"/>
  <c r="K94" i="16"/>
  <c r="M33" i="14" l="1"/>
  <c r="N46" i="14"/>
  <c r="G37" i="15"/>
  <c r="G39" i="15" s="1"/>
  <c r="H34" i="15"/>
  <c r="H37" i="15" s="1"/>
  <c r="H39" i="15" s="1"/>
  <c r="I48" i="15"/>
  <c r="M36" i="14"/>
  <c r="M38" i="14" s="1"/>
  <c r="L48" i="16"/>
  <c r="T15" i="16"/>
  <c r="L95" i="16"/>
  <c r="M62" i="16"/>
  <c r="N32" i="14"/>
  <c r="N92" i="14"/>
  <c r="O92" i="14" s="1"/>
  <c r="O58" i="14"/>
  <c r="L91" i="14"/>
  <c r="L96" i="14" s="1"/>
  <c r="L98" i="14" s="1"/>
  <c r="M57" i="14"/>
  <c r="M61" i="16"/>
  <c r="L94" i="16"/>
  <c r="L99" i="16" s="1"/>
  <c r="L101" i="16" s="1"/>
  <c r="K99" i="16"/>
  <c r="K101" i="16" s="1"/>
  <c r="K94" i="15"/>
  <c r="K99" i="15" s="1"/>
  <c r="K101" i="15" s="1"/>
  <c r="L61" i="15"/>
  <c r="K100" i="14"/>
  <c r="L99" i="14" s="1"/>
  <c r="I34" i="15" l="1"/>
  <c r="I37" i="15" s="1"/>
  <c r="J48" i="15"/>
  <c r="N33" i="14"/>
  <c r="O33" i="14" s="1"/>
  <c r="O46" i="14"/>
  <c r="T16" i="16"/>
  <c r="M48" i="16"/>
  <c r="M61" i="15"/>
  <c r="L94" i="15"/>
  <c r="L99" i="15" s="1"/>
  <c r="L101" i="15" s="1"/>
  <c r="N62" i="16"/>
  <c r="M95" i="16"/>
  <c r="N57" i="14"/>
  <c r="M91" i="14"/>
  <c r="M96" i="14" s="1"/>
  <c r="M98" i="14" s="1"/>
  <c r="O32" i="14"/>
  <c r="L100" i="14"/>
  <c r="M99" i="14" s="1"/>
  <c r="N61" i="16"/>
  <c r="M94" i="16"/>
  <c r="M99" i="16" s="1"/>
  <c r="M101" i="16" s="1"/>
  <c r="N36" i="14" l="1"/>
  <c r="J34" i="15"/>
  <c r="K48" i="15"/>
  <c r="T17" i="16"/>
  <c r="N48" i="16"/>
  <c r="C47" i="16"/>
  <c r="O47" i="16" s="1"/>
  <c r="F114" i="14"/>
  <c r="I39" i="15"/>
  <c r="M100" i="14"/>
  <c r="N99" i="14" s="1"/>
  <c r="N91" i="14"/>
  <c r="O57" i="14"/>
  <c r="N95" i="16"/>
  <c r="O95" i="16" s="1"/>
  <c r="O62" i="16"/>
  <c r="N94" i="16"/>
  <c r="O61" i="16"/>
  <c r="N38" i="14"/>
  <c r="O36" i="14"/>
  <c r="O38" i="14" s="1"/>
  <c r="M94" i="15"/>
  <c r="M99" i="15" s="1"/>
  <c r="M101" i="15" s="1"/>
  <c r="N61" i="15"/>
  <c r="J37" i="15" l="1"/>
  <c r="L48" i="15"/>
  <c r="K34" i="15"/>
  <c r="K37" i="15" s="1"/>
  <c r="K39" i="15" s="1"/>
  <c r="O48" i="16"/>
  <c r="O49" i="16" s="1"/>
  <c r="F117" i="14"/>
  <c r="H114" i="14"/>
  <c r="H117" i="14" s="1"/>
  <c r="N99" i="16"/>
  <c r="N101" i="16" s="1"/>
  <c r="O94" i="16"/>
  <c r="H136" i="16" s="1"/>
  <c r="H136" i="15" s="1"/>
  <c r="F129" i="14"/>
  <c r="N94" i="15"/>
  <c r="O61" i="15"/>
  <c r="N96" i="14"/>
  <c r="O91" i="14"/>
  <c r="H142" i="14" l="1"/>
  <c r="H143" i="14" s="1"/>
  <c r="C47" i="15"/>
  <c r="O47" i="15" s="1"/>
  <c r="F116" i="16"/>
  <c r="L34" i="15"/>
  <c r="L37" i="15" s="1"/>
  <c r="L39" i="15" s="1"/>
  <c r="M48" i="15"/>
  <c r="J39" i="15"/>
  <c r="H144" i="16"/>
  <c r="N99" i="15"/>
  <c r="N101" i="15" s="1"/>
  <c r="O94" i="15"/>
  <c r="F97" i="16"/>
  <c r="N98" i="14"/>
  <c r="N100" i="14" s="1"/>
  <c r="O96" i="14"/>
  <c r="O98" i="14" s="1"/>
  <c r="O100" i="14" s="1"/>
  <c r="F123" i="14" s="1"/>
  <c r="F124" i="14" s="1"/>
  <c r="T18" i="16" l="1"/>
  <c r="N48" i="15"/>
  <c r="M34" i="15"/>
  <c r="M37" i="15" s="1"/>
  <c r="F119" i="16"/>
  <c r="H116" i="16"/>
  <c r="H119" i="16" s="1"/>
  <c r="C102" i="16"/>
  <c r="F99" i="16"/>
  <c r="O97" i="16"/>
  <c r="F131" i="16"/>
  <c r="H145" i="16" s="1"/>
  <c r="H146" i="16" l="1"/>
  <c r="H144" i="15"/>
  <c r="M39" i="15"/>
  <c r="N34" i="15"/>
  <c r="O48" i="15"/>
  <c r="O49" i="15" s="1"/>
  <c r="F116" i="15" s="1"/>
  <c r="F101" i="16"/>
  <c r="O99" i="16"/>
  <c r="O101" i="16" s="1"/>
  <c r="F97" i="15"/>
  <c r="F132" i="16"/>
  <c r="O102" i="16"/>
  <c r="C103" i="16"/>
  <c r="D102" i="16" s="1"/>
  <c r="D103" i="16" s="1"/>
  <c r="E102" i="16" s="1"/>
  <c r="E103" i="16" s="1"/>
  <c r="F102" i="16" s="1"/>
  <c r="N37" i="15" l="1"/>
  <c r="O34" i="15"/>
  <c r="F119" i="15"/>
  <c r="H116" i="15"/>
  <c r="H119" i="15" s="1"/>
  <c r="O97" i="15"/>
  <c r="F99" i="15"/>
  <c r="O103" i="16"/>
  <c r="F103" i="16"/>
  <c r="G102" i="16" s="1"/>
  <c r="G103" i="16" s="1"/>
  <c r="H102" i="16" s="1"/>
  <c r="H103" i="16" s="1"/>
  <c r="I102" i="16" s="1"/>
  <c r="I103" i="16" s="1"/>
  <c r="J102" i="16" s="1"/>
  <c r="J103" i="16" s="1"/>
  <c r="K102" i="16" s="1"/>
  <c r="K103" i="16" s="1"/>
  <c r="L102" i="16" s="1"/>
  <c r="L103" i="16" s="1"/>
  <c r="M102" i="16" s="1"/>
  <c r="M103" i="16" s="1"/>
  <c r="N102" i="16" s="1"/>
  <c r="N103" i="16" s="1"/>
  <c r="N39" i="15" l="1"/>
  <c r="O37" i="15"/>
  <c r="O39" i="15" s="1"/>
  <c r="C102" i="15"/>
  <c r="F125" i="16"/>
  <c r="F126" i="16" s="1"/>
  <c r="H133" i="16" s="1"/>
  <c r="H138" i="16" s="1"/>
  <c r="H148" i="16" s="1"/>
  <c r="F101" i="15"/>
  <c r="O99" i="15"/>
  <c r="O101" i="15" s="1"/>
  <c r="F131" i="15" l="1"/>
  <c r="F132" i="15" s="1"/>
  <c r="O102" i="15"/>
  <c r="O103" i="15" s="1"/>
  <c r="F125" i="15" s="1"/>
  <c r="F126" i="15" s="1"/>
  <c r="C103" i="15"/>
  <c r="D102" i="15" s="1"/>
  <c r="D103" i="15" s="1"/>
  <c r="E102" i="15" s="1"/>
  <c r="E103" i="15" s="1"/>
  <c r="F102" i="15" s="1"/>
  <c r="F103" i="15" s="1"/>
  <c r="G102" i="15" s="1"/>
  <c r="G103" i="15" s="1"/>
  <c r="H102" i="15" s="1"/>
  <c r="H103" i="15" s="1"/>
  <c r="I102" i="15" s="1"/>
  <c r="I103" i="15" s="1"/>
  <c r="J102" i="15" s="1"/>
  <c r="J103" i="15" s="1"/>
  <c r="K102" i="15" s="1"/>
  <c r="K103" i="15" s="1"/>
  <c r="L102" i="15" s="1"/>
  <c r="L103" i="15" s="1"/>
  <c r="M102" i="15" s="1"/>
  <c r="M103" i="15" s="1"/>
  <c r="N102" i="15" s="1"/>
  <c r="N103" i="15" s="1"/>
  <c r="F130" i="14"/>
  <c r="H131" i="14" s="1"/>
  <c r="H136" i="14" s="1"/>
  <c r="H145" i="14" s="1"/>
  <c r="H133" i="15" l="1"/>
  <c r="H138" i="15" s="1"/>
  <c r="H145" i="15"/>
  <c r="H146" i="15" s="1"/>
  <c r="H148" i="15" l="1"/>
</calcChain>
</file>

<file path=xl/sharedStrings.xml><?xml version="1.0" encoding="utf-8"?>
<sst xmlns="http://schemas.openxmlformats.org/spreadsheetml/2006/main" count="350" uniqueCount="143">
  <si>
    <t>Total</t>
  </si>
  <si>
    <t>Cash Flow Projection Year 1</t>
  </si>
  <si>
    <t>Total Income</t>
  </si>
  <si>
    <t>Opening Bank Balance</t>
  </si>
  <si>
    <t>Direct costs - materials</t>
  </si>
  <si>
    <t>Wages &amp; Salaries</t>
  </si>
  <si>
    <t>Closing Balance</t>
  </si>
  <si>
    <t>Capital Expenditure</t>
  </si>
  <si>
    <t>Miscellaneous</t>
  </si>
  <si>
    <t>Telephone</t>
  </si>
  <si>
    <t>VAT</t>
  </si>
  <si>
    <t>Advertising</t>
  </si>
  <si>
    <t>Materials</t>
  </si>
  <si>
    <t>Total Cost of Sales</t>
  </si>
  <si>
    <t>Gross Profit</t>
  </si>
  <si>
    <t>Professional Fees</t>
  </si>
  <si>
    <t>Depreciation</t>
  </si>
  <si>
    <t>Total Overheads</t>
  </si>
  <si>
    <t>Historic</t>
  </si>
  <si>
    <t>Accumulated</t>
  </si>
  <si>
    <t>Net Book</t>
  </si>
  <si>
    <t>Cost</t>
  </si>
  <si>
    <t>Value</t>
  </si>
  <si>
    <t>£</t>
  </si>
  <si>
    <t>Plant and Equipment</t>
  </si>
  <si>
    <t>Current Assets</t>
  </si>
  <si>
    <t>Stock</t>
  </si>
  <si>
    <t>Debtors</t>
  </si>
  <si>
    <t>Cash on hand and at bank</t>
  </si>
  <si>
    <t>Creditors</t>
  </si>
  <si>
    <t>Bank Loan</t>
  </si>
  <si>
    <t>Net Assets</t>
  </si>
  <si>
    <t>Shareholders' funds</t>
  </si>
  <si>
    <t>May</t>
  </si>
  <si>
    <t>Business Name</t>
  </si>
  <si>
    <t>Sales</t>
  </si>
  <si>
    <t>Net Profit</t>
  </si>
  <si>
    <t>Net Cash Flow</t>
  </si>
  <si>
    <t>Light, Heat &amp; Power</t>
  </si>
  <si>
    <t>Loan interest</t>
  </si>
  <si>
    <t>VAT Calculation</t>
  </si>
  <si>
    <t>Output Tax</t>
  </si>
  <si>
    <t>Input Tax</t>
  </si>
  <si>
    <t>Bank Charges</t>
  </si>
  <si>
    <t>Net Current Assets</t>
  </si>
  <si>
    <t>Current Liabilities</t>
  </si>
  <si>
    <t>Non-Current Assets</t>
  </si>
  <si>
    <t>Share Capital</t>
  </si>
  <si>
    <t>Vat Liability</t>
  </si>
  <si>
    <t>Retained Profit for Year</t>
  </si>
  <si>
    <t>Other Income</t>
  </si>
  <si>
    <t xml:space="preserve">Motor &amp; Travel </t>
  </si>
  <si>
    <t>Profit &amp; Loss Year 1</t>
  </si>
  <si>
    <t>Cost of Sales:</t>
  </si>
  <si>
    <t>Turnover</t>
  </si>
  <si>
    <t>Overheads:</t>
  </si>
  <si>
    <t>v</t>
  </si>
  <si>
    <t>Equipment</t>
  </si>
  <si>
    <t>Repayment</t>
  </si>
  <si>
    <t>Interest</t>
  </si>
  <si>
    <t>Loan Schedule</t>
  </si>
  <si>
    <t>Amount</t>
  </si>
  <si>
    <t>Interest %</t>
  </si>
  <si>
    <t>Period Months</t>
  </si>
  <si>
    <t>Depreciation  20%</t>
  </si>
  <si>
    <t>loan repayment</t>
  </si>
  <si>
    <t>Total Cash Inflow</t>
  </si>
  <si>
    <t>Total Cash Outflow</t>
  </si>
  <si>
    <t>Print, Post, Stationery</t>
  </si>
  <si>
    <t>Opening &amp; Closing Stock</t>
  </si>
  <si>
    <t>Equipment cost b/f</t>
  </si>
  <si>
    <t>Additions</t>
  </si>
  <si>
    <t>Depreciation  b/f</t>
  </si>
  <si>
    <t>Year dep</t>
  </si>
  <si>
    <t>Total dep</t>
  </si>
  <si>
    <t>Corp Tax</t>
  </si>
  <si>
    <t>Reserves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</si>
  <si>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</si>
  <si>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</si>
  <si>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</si>
  <si>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</si>
  <si>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</si>
  <si>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</si>
  <si>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</si>
  <si>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</si>
  <si>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</si>
  <si>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</si>
  <si>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</si>
  <si>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 y2</t>
  </si>
  <si>
    <t>Feb y2</t>
  </si>
  <si>
    <t>Mar y2</t>
  </si>
  <si>
    <t>Apr y2</t>
  </si>
  <si>
    <t>May y2</t>
  </si>
  <si>
    <t>Jun y2</t>
  </si>
  <si>
    <t>Jul y2</t>
  </si>
  <si>
    <t>Aug y2</t>
  </si>
  <si>
    <t>Sep y2</t>
  </si>
  <si>
    <t>Oct y2</t>
  </si>
  <si>
    <t>N0v y2</t>
  </si>
  <si>
    <t>Dec y2</t>
  </si>
  <si>
    <t>Profit &amp; Loss Year 2</t>
  </si>
  <si>
    <t>Calculations Y2</t>
  </si>
  <si>
    <t>Cash Flow Projection Year 2</t>
  </si>
  <si>
    <t>Balance Sheet  at End of Year 1</t>
  </si>
  <si>
    <t>Representing:</t>
  </si>
  <si>
    <t>Profit &amp; Loss Year 3</t>
  </si>
  <si>
    <t>Jan y3</t>
  </si>
  <si>
    <t>Feb y3</t>
  </si>
  <si>
    <t>Mar y3</t>
  </si>
  <si>
    <t>Apr y3</t>
  </si>
  <si>
    <t>May y3</t>
  </si>
  <si>
    <t>Jun y3</t>
  </si>
  <si>
    <t>Jul y3</t>
  </si>
  <si>
    <t>Aug y3</t>
  </si>
  <si>
    <t>Sep y3</t>
  </si>
  <si>
    <t>Oct y3</t>
  </si>
  <si>
    <t>Nov y3</t>
  </si>
  <si>
    <t>Dec y3</t>
  </si>
  <si>
    <t>Calculations Y3</t>
  </si>
  <si>
    <t>Cash Flow Projection Year 3</t>
  </si>
  <si>
    <t>Balance Sheet at End of Y3</t>
  </si>
  <si>
    <t>Corporation Tax Payable</t>
  </si>
  <si>
    <t>This automatically inputs depreciation in the profit and loss.</t>
  </si>
  <si>
    <t>Complete calculation for loan, loan repayment, interest. This also completes the loan interest in the P&amp;L</t>
  </si>
  <si>
    <t>Do not alter VAT calculations</t>
  </si>
  <si>
    <t>Balance Sheet is also complete</t>
  </si>
  <si>
    <t>If you alter any item in the layout etc. have a look and make sure the balance sheet remains balanced</t>
  </si>
  <si>
    <t>Closing balances get carried to year 2 in balance. Complete Profit &amp; loss as for year 1</t>
  </si>
  <si>
    <t>Same for year 3.</t>
  </si>
  <si>
    <t xml:space="preserve">These projections have to be supported by a schedule of underlying assumptions, including any assumption embedded in the </t>
  </si>
  <si>
    <t>blank projections and accepted by the user. Eg. Loan 60 months at 5 % interest. These can be altered.</t>
  </si>
  <si>
    <t xml:space="preserve">Feel free to add any further analysis and notes to your final presentation. </t>
  </si>
  <si>
    <t>This proforma layout is only intended as an aid to providing the minimum set of projections with double entry accounting integrity.</t>
  </si>
  <si>
    <t>BRIEF NOTES ON THE USE OF THIS PROFORMA LAYOUT.</t>
  </si>
  <si>
    <t>Calculations Y1</t>
  </si>
  <si>
    <t>Balance Sheet  at End of Year 2</t>
  </si>
  <si>
    <t>Rent &amp; Rates</t>
  </si>
  <si>
    <t>Insurance</t>
  </si>
  <si>
    <r>
      <t xml:space="preserve"> First complete the </t>
    </r>
    <r>
      <rPr>
        <b/>
        <sz val="12"/>
        <rFont val="Arial"/>
        <family val="2"/>
      </rPr>
      <t>profit and loss account</t>
    </r>
    <r>
      <rPr>
        <sz val="12"/>
        <rFont val="Arial"/>
        <family val="2"/>
      </rPr>
      <t xml:space="preserve">, turnover, cost of sales and overheads, </t>
    </r>
    <r>
      <rPr>
        <b/>
        <sz val="12"/>
        <rFont val="Arial"/>
        <family val="2"/>
      </rPr>
      <t>excluding loan interest and depreciation.</t>
    </r>
  </si>
  <si>
    <t xml:space="preserve">Complete calculations for Fixed Assets purchases and depreciation. </t>
  </si>
  <si>
    <t>Cash flow is now fully populated.</t>
  </si>
  <si>
    <t>Enter Share Capital and Opening Stock in Cash Flow  Month 1 (Closing Stock assumed same in Balance Sheet)</t>
  </si>
  <si>
    <t>Non-Current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</si>
</sst>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1" x14ac:knownFonts="1">
    <font>
      <sz val="10"/>
      <name val="Arial"/>
    </font>
    <font>
      <sz val="10"/>
      <name val="Arial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3" fillId="0" borderId="0" xfId="0" applyNumberFormat="1" applyFont="1" applyAlignment="1">
      <alignment horizontal="center"/>
    </xf>
    <xf numFmtId="164" fontId="4" fillId="0" borderId="2" xfId="0" applyNumberFormat="1" applyFont="1" applyBorder="1"/>
    <xf numFmtId="164" fontId="3" fillId="0" borderId="3" xfId="0" applyNumberFormat="1" applyFont="1" applyBorder="1"/>
    <xf numFmtId="9" fontId="3" fillId="0" borderId="0" xfId="1" applyFont="1" applyAlignment="1">
      <alignment horizontal="center"/>
    </xf>
    <xf numFmtId="164" fontId="10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4" fillId="0" borderId="3" xfId="0" applyNumberFormat="1" applyFont="1" applyBorder="1"/>
    <xf numFmtId="164" fontId="4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3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30"/>
  <sheetViews>
    <sheetView zoomScaleNormal="100" workbookViewId="0">
      <selection activeCell="B3" sqref="B3"/>
    </sheetView>
  </sheetViews>
  <sheetFormatPr defaultRowHeight="15.5" x14ac:dyDescent="0.35"/>
  <cols>
    <col min="1" max="1" width="9.1796875" style="18" customWidth="1"/>
  </cols>
  <sheetData>
    <row r="3" spans="1:11" x14ac:dyDescent="0.35">
      <c r="B3" s="19" t="s">
        <v>133</v>
      </c>
    </row>
    <row r="5" spans="1:11" x14ac:dyDescent="0.35">
      <c r="A5" s="18">
        <v>1</v>
      </c>
      <c r="B5" s="17" t="s">
        <v>138</v>
      </c>
      <c r="K5" s="21"/>
    </row>
    <row r="7" spans="1:11" x14ac:dyDescent="0.35">
      <c r="A7" s="18">
        <v>2</v>
      </c>
      <c r="B7" s="17" t="s">
        <v>139</v>
      </c>
    </row>
    <row r="8" spans="1:11" x14ac:dyDescent="0.35">
      <c r="B8" s="17" t="s">
        <v>122</v>
      </c>
    </row>
    <row r="10" spans="1:11" x14ac:dyDescent="0.35">
      <c r="A10" s="18">
        <v>3</v>
      </c>
      <c r="B10" s="17" t="s">
        <v>123</v>
      </c>
    </row>
    <row r="12" spans="1:11" x14ac:dyDescent="0.35">
      <c r="A12" s="18">
        <v>4</v>
      </c>
      <c r="B12" s="18" t="s">
        <v>124</v>
      </c>
      <c r="C12" s="20"/>
      <c r="D12" s="20"/>
      <c r="E12" s="20"/>
    </row>
    <row r="13" spans="1:11" x14ac:dyDescent="0.35">
      <c r="B13" s="18"/>
      <c r="C13" s="20"/>
      <c r="D13" s="20"/>
      <c r="E13" s="20"/>
    </row>
    <row r="14" spans="1:11" x14ac:dyDescent="0.35">
      <c r="A14" s="18">
        <v>5</v>
      </c>
      <c r="B14" s="17" t="s">
        <v>141</v>
      </c>
      <c r="C14" s="20"/>
      <c r="D14" s="20"/>
      <c r="E14" s="20"/>
    </row>
    <row r="16" spans="1:11" x14ac:dyDescent="0.35">
      <c r="A16" s="18">
        <v>6</v>
      </c>
      <c r="B16" s="17" t="s">
        <v>140</v>
      </c>
    </row>
    <row r="18" spans="1:2" x14ac:dyDescent="0.35">
      <c r="A18" s="18">
        <v>7</v>
      </c>
      <c r="B18" s="17" t="s">
        <v>125</v>
      </c>
    </row>
    <row r="19" spans="1:2" x14ac:dyDescent="0.35">
      <c r="B19" s="17"/>
    </row>
    <row r="20" spans="1:2" x14ac:dyDescent="0.35">
      <c r="A20" s="18">
        <v>8</v>
      </c>
      <c r="B20" s="17" t="s">
        <v>126</v>
      </c>
    </row>
    <row r="22" spans="1:2" x14ac:dyDescent="0.35">
      <c r="A22" s="18">
        <v>9</v>
      </c>
      <c r="B22" s="17" t="s">
        <v>127</v>
      </c>
    </row>
    <row r="23" spans="1:2" x14ac:dyDescent="0.35">
      <c r="B23" s="17"/>
    </row>
    <row r="24" spans="1:2" x14ac:dyDescent="0.35">
      <c r="A24" s="18">
        <v>10</v>
      </c>
      <c r="B24" s="17" t="s">
        <v>128</v>
      </c>
    </row>
    <row r="26" spans="1:2" x14ac:dyDescent="0.35">
      <c r="A26" s="18">
        <v>11</v>
      </c>
      <c r="B26" s="17" t="s">
        <v>129</v>
      </c>
    </row>
    <row r="27" spans="1:2" x14ac:dyDescent="0.35">
      <c r="B27" s="17" t="s">
        <v>130</v>
      </c>
    </row>
    <row r="29" spans="1:2" x14ac:dyDescent="0.35">
      <c r="A29" s="18">
        <v>12</v>
      </c>
      <c r="B29" s="17" t="s">
        <v>131</v>
      </c>
    </row>
    <row r="30" spans="1:2" x14ac:dyDescent="0.35">
      <c r="B30" s="17" t="s">
        <v>132</v>
      </c>
    </row>
  </sheetData>
  <pageMargins left="0.70866141732283472" right="0.51181102362204722" top="0.74803149606299213" bottom="0.74803149606299213" header="0.31496062992125984" footer="0.31496062992125984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46"/>
  <sheetViews>
    <sheetView topLeftCell="A107" zoomScale="53" zoomScaleNormal="100" workbookViewId="0">
      <selection activeCell="K143" sqref="K143"/>
    </sheetView>
  </sheetViews>
  <sheetFormatPr defaultColWidth="8.90625" defaultRowHeight="14" x14ac:dyDescent="0.3"/>
  <cols>
    <col min="1" max="1" width="26.81640625" style="3" customWidth="1"/>
    <col min="2" max="2" width="4.54296875" style="5" customWidth="1"/>
    <col min="3" max="3" width="11.1796875" style="3" customWidth="1"/>
    <col min="4" max="4" width="10.36328125" style="3" customWidth="1"/>
    <col min="5" max="7" width="10.6328125" style="3" customWidth="1"/>
    <col min="8" max="8" width="14.08984375" style="3" customWidth="1"/>
    <col min="9" max="9" width="10.6328125" style="3" customWidth="1"/>
    <col min="10" max="10" width="10.36328125" style="3" customWidth="1"/>
    <col min="11" max="11" width="12.26953125" style="3" customWidth="1"/>
    <col min="12" max="12" width="13.6328125" style="3" customWidth="1"/>
    <col min="13" max="13" width="11.7265625" style="3" customWidth="1"/>
    <col min="14" max="14" width="11.6328125" style="3" customWidth="1"/>
    <col min="15" max="15" width="12.90625" style="3" customWidth="1"/>
    <col min="16" max="21" width="8.90625" style="3"/>
    <col min="22" max="22" width="10.54296875" style="3" bestFit="1" customWidth="1"/>
    <col min="23" max="16384" width="8.90625" style="3"/>
  </cols>
  <sheetData>
    <row r="2" spans="1:15" x14ac:dyDescent="0.3">
      <c r="A2" s="1" t="s">
        <v>34</v>
      </c>
      <c r="B2" s="2"/>
    </row>
    <row r="3" spans="1:15" x14ac:dyDescent="0.3">
      <c r="A3" s="1"/>
      <c r="B3" s="2"/>
    </row>
    <row r="4" spans="1:15" x14ac:dyDescent="0.3">
      <c r="A4" s="4" t="s">
        <v>52</v>
      </c>
    </row>
    <row r="5" spans="1:15" x14ac:dyDescent="0.3">
      <c r="B5" s="2"/>
    </row>
    <row r="6" spans="1:15" x14ac:dyDescent="0.3">
      <c r="A6" s="5"/>
      <c r="C6" s="5" t="s">
        <v>77</v>
      </c>
      <c r="D6" s="5" t="s">
        <v>78</v>
      </c>
      <c r="E6" s="5" t="s">
        <v>79</v>
      </c>
      <c r="F6" s="5" t="s">
        <v>80</v>
      </c>
      <c r="G6" s="5" t="s">
        <v>33</v>
      </c>
      <c r="H6" s="5" t="s">
        <v>81</v>
      </c>
      <c r="I6" s="5" t="s">
        <v>82</v>
      </c>
      <c r="J6" s="5" t="s">
        <v>83</v>
      </c>
      <c r="K6" s="5" t="s">
        <v>84</v>
      </c>
      <c r="L6" s="5" t="s">
        <v>85</v>
      </c>
      <c r="M6" s="5" t="s">
        <v>86</v>
      </c>
      <c r="N6" s="5" t="s">
        <v>87</v>
      </c>
      <c r="O6" s="5" t="s">
        <v>0</v>
      </c>
    </row>
    <row r="7" spans="1:15" x14ac:dyDescent="0.3">
      <c r="A7" s="1" t="s">
        <v>54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"/>
    </row>
    <row r="8" spans="1:15" x14ac:dyDescent="0.3">
      <c r="A8" s="3" t="s">
        <v>35</v>
      </c>
      <c r="B8" s="5" t="s">
        <v>56</v>
      </c>
      <c r="C8" s="3">
        <v>27407</v>
      </c>
      <c r="D8" s="3">
        <v>62576</v>
      </c>
      <c r="E8" s="3">
        <v>54329</v>
      </c>
      <c r="F8" s="3">
        <v>76450</v>
      </c>
      <c r="G8" s="3">
        <v>93770</v>
      </c>
      <c r="H8" s="3">
        <v>82370</v>
      </c>
      <c r="I8" s="3">
        <v>72936</v>
      </c>
      <c r="J8" s="3">
        <v>61349</v>
      </c>
      <c r="K8" s="3">
        <v>89356</v>
      </c>
      <c r="L8" s="3">
        <v>74261</v>
      </c>
      <c r="M8" s="3">
        <v>64267</v>
      </c>
      <c r="N8" s="3">
        <v>99320</v>
      </c>
      <c r="O8" s="3">
        <f>SUM(C8:N8)</f>
        <v>858391</v>
      </c>
    </row>
    <row r="9" spans="1:15" x14ac:dyDescent="0.3">
      <c r="A9" s="3" t="s">
        <v>50</v>
      </c>
      <c r="C9" s="3">
        <v>18271</v>
      </c>
      <c r="O9" s="3">
        <f>SUM(C9:N9)</f>
        <v>18271</v>
      </c>
    </row>
    <row r="10" spans="1:15" x14ac:dyDescent="0.3">
      <c r="A10" s="4" t="s">
        <v>2</v>
      </c>
      <c r="C10" s="7">
        <f t="shared" ref="C10:O10" si="0">SUM(C8:C9)</f>
        <v>45678</v>
      </c>
      <c r="D10" s="7">
        <f t="shared" si="0"/>
        <v>62576</v>
      </c>
      <c r="E10" s="7">
        <f t="shared" si="0"/>
        <v>54329</v>
      </c>
      <c r="F10" s="7">
        <f t="shared" si="0"/>
        <v>76450</v>
      </c>
      <c r="G10" s="7">
        <f t="shared" si="0"/>
        <v>93770</v>
      </c>
      <c r="H10" s="7">
        <f t="shared" si="0"/>
        <v>82370</v>
      </c>
      <c r="I10" s="7">
        <f t="shared" si="0"/>
        <v>72936</v>
      </c>
      <c r="J10" s="7">
        <f t="shared" si="0"/>
        <v>61349</v>
      </c>
      <c r="K10" s="7">
        <f t="shared" si="0"/>
        <v>89356</v>
      </c>
      <c r="L10" s="7">
        <f t="shared" si="0"/>
        <v>74261</v>
      </c>
      <c r="M10" s="7">
        <f t="shared" si="0"/>
        <v>64267</v>
      </c>
      <c r="N10" s="7">
        <f t="shared" si="0"/>
        <v>99320</v>
      </c>
      <c r="O10" s="7">
        <f t="shared" si="0"/>
        <v>876662</v>
      </c>
    </row>
    <row r="11" spans="1:15" x14ac:dyDescent="0.3">
      <c r="A11" s="4"/>
    </row>
    <row r="12" spans="1:15" x14ac:dyDescent="0.3">
      <c r="A12" s="1" t="s">
        <v>53</v>
      </c>
    </row>
    <row r="13" spans="1:15" x14ac:dyDescent="0.3">
      <c r="A13" s="3" t="s">
        <v>12</v>
      </c>
      <c r="B13" s="5" t="s">
        <v>56</v>
      </c>
      <c r="C13" s="3">
        <v>58234</v>
      </c>
      <c r="D13" s="3">
        <v>47583</v>
      </c>
      <c r="E13" s="3">
        <v>34876</v>
      </c>
      <c r="F13" s="3">
        <v>57868</v>
      </c>
      <c r="G13" s="3">
        <v>85764</v>
      </c>
      <c r="H13" s="3">
        <v>67345</v>
      </c>
      <c r="I13" s="3">
        <v>39887</v>
      </c>
      <c r="J13" s="3">
        <v>77654</v>
      </c>
      <c r="K13" s="3">
        <v>87678</v>
      </c>
      <c r="L13" s="3">
        <v>34654</v>
      </c>
      <c r="M13" s="3">
        <v>56334</v>
      </c>
      <c r="N13" s="3">
        <v>45663</v>
      </c>
    </row>
    <row r="14" spans="1:15" x14ac:dyDescent="0.3">
      <c r="A14" s="4"/>
    </row>
    <row r="15" spans="1:15" x14ac:dyDescent="0.3">
      <c r="A15" s="4" t="s">
        <v>13</v>
      </c>
      <c r="C15" s="3">
        <v>27406</v>
      </c>
      <c r="D15" s="3">
        <v>37546</v>
      </c>
      <c r="E15" s="3">
        <v>32597</v>
      </c>
      <c r="F15" s="3">
        <v>45870</v>
      </c>
      <c r="G15" s="3">
        <v>56262</v>
      </c>
      <c r="H15" s="3">
        <v>49422</v>
      </c>
      <c r="I15" s="3">
        <v>43762</v>
      </c>
      <c r="J15" s="3">
        <v>36809</v>
      </c>
      <c r="K15" s="3">
        <v>53614</v>
      </c>
      <c r="L15" s="3">
        <v>44557</v>
      </c>
      <c r="M15" s="3">
        <v>38560</v>
      </c>
      <c r="N15" s="3">
        <v>59592</v>
      </c>
      <c r="O15" s="3">
        <f>Q22</f>
        <v>0</v>
      </c>
    </row>
    <row r="16" spans="1:15" x14ac:dyDescent="0.3">
      <c r="A16" s="4"/>
    </row>
    <row r="17" spans="1:15" x14ac:dyDescent="0.3">
      <c r="A17" s="4" t="s">
        <v>14</v>
      </c>
      <c r="C17" s="7">
        <f>+C10-C15</f>
        <v>18272</v>
      </c>
      <c r="D17" s="7">
        <f t="shared" ref="D17:O17" si="1">+D10-D15</f>
        <v>25030</v>
      </c>
      <c r="E17" s="7">
        <f t="shared" si="1"/>
        <v>21732</v>
      </c>
      <c r="F17" s="7">
        <f t="shared" si="1"/>
        <v>30580</v>
      </c>
      <c r="G17" s="7">
        <f t="shared" si="1"/>
        <v>37508</v>
      </c>
      <c r="H17" s="7">
        <f t="shared" si="1"/>
        <v>32948</v>
      </c>
      <c r="I17" s="7">
        <f t="shared" si="1"/>
        <v>29174</v>
      </c>
      <c r="J17" s="7">
        <f t="shared" si="1"/>
        <v>24540</v>
      </c>
      <c r="K17" s="7">
        <f t="shared" si="1"/>
        <v>35742</v>
      </c>
      <c r="L17" s="7">
        <f t="shared" si="1"/>
        <v>29704</v>
      </c>
      <c r="M17" s="7">
        <f t="shared" si="1"/>
        <v>25707</v>
      </c>
      <c r="N17" s="7">
        <f t="shared" si="1"/>
        <v>39728</v>
      </c>
      <c r="O17" s="7">
        <f t="shared" si="1"/>
        <v>876662</v>
      </c>
    </row>
    <row r="18" spans="1:15" x14ac:dyDescent="0.3">
      <c r="A18" s="4"/>
    </row>
    <row r="19" spans="1:15" x14ac:dyDescent="0.3">
      <c r="A19" s="4" t="s">
        <v>55</v>
      </c>
    </row>
    <row r="20" spans="1:15" x14ac:dyDescent="0.3">
      <c r="A20" s="3" t="s">
        <v>5</v>
      </c>
      <c r="C20" s="3">
        <v>45830</v>
      </c>
      <c r="D20" s="3">
        <v>45830</v>
      </c>
      <c r="E20" s="3">
        <v>45830</v>
      </c>
      <c r="F20" s="3">
        <v>45830</v>
      </c>
      <c r="G20" s="3">
        <v>45830</v>
      </c>
      <c r="H20" s="3">
        <v>45830</v>
      </c>
      <c r="I20" s="3">
        <v>45830</v>
      </c>
      <c r="J20" s="3">
        <v>45830</v>
      </c>
      <c r="K20" s="3">
        <v>45830</v>
      </c>
      <c r="L20" s="3">
        <v>45830</v>
      </c>
      <c r="M20" s="3">
        <v>45830</v>
      </c>
      <c r="N20" s="3">
        <v>45830</v>
      </c>
      <c r="O20" s="3">
        <f t="shared" ref="O20:O35" si="2">SUM(C20:N20)</f>
        <v>549960</v>
      </c>
    </row>
    <row r="21" spans="1:15" x14ac:dyDescent="0.3">
      <c r="A21" s="3" t="s">
        <v>136</v>
      </c>
      <c r="C21" s="3">
        <v>30500</v>
      </c>
      <c r="D21" s="3">
        <v>30500</v>
      </c>
      <c r="E21" s="3">
        <v>30500</v>
      </c>
      <c r="F21" s="3">
        <v>30500</v>
      </c>
      <c r="G21" s="3">
        <v>30500</v>
      </c>
      <c r="H21" s="3">
        <v>30500</v>
      </c>
      <c r="I21" s="3">
        <v>30500</v>
      </c>
      <c r="J21" s="3">
        <v>30500</v>
      </c>
      <c r="K21" s="3">
        <v>30500</v>
      </c>
      <c r="L21" s="3">
        <v>30500</v>
      </c>
      <c r="M21" s="3">
        <v>30500</v>
      </c>
      <c r="N21" s="3">
        <v>30500</v>
      </c>
      <c r="O21" s="3">
        <f t="shared" si="2"/>
        <v>366000</v>
      </c>
    </row>
    <row r="22" spans="1:15" x14ac:dyDescent="0.3">
      <c r="A22" s="3" t="s">
        <v>137</v>
      </c>
      <c r="C22" s="3">
        <v>300</v>
      </c>
      <c r="D22" s="3">
        <v>300</v>
      </c>
      <c r="E22" s="3">
        <v>300</v>
      </c>
      <c r="F22" s="3">
        <v>300</v>
      </c>
      <c r="G22" s="3">
        <v>300</v>
      </c>
      <c r="H22" s="3">
        <v>300</v>
      </c>
      <c r="I22" s="3">
        <v>300</v>
      </c>
      <c r="J22" s="3">
        <v>300</v>
      </c>
      <c r="K22" s="3">
        <v>300</v>
      </c>
      <c r="L22" s="3">
        <v>300</v>
      </c>
      <c r="M22" s="3">
        <v>300</v>
      </c>
      <c r="N22" s="3">
        <v>300</v>
      </c>
      <c r="O22" s="3">
        <f t="shared" si="2"/>
        <v>3600</v>
      </c>
    </row>
    <row r="23" spans="1:15" x14ac:dyDescent="0.3">
      <c r="A23" s="3" t="s">
        <v>43</v>
      </c>
      <c r="C23" s="3">
        <v>4</v>
      </c>
      <c r="D23" s="3">
        <v>8</v>
      </c>
      <c r="E23" s="3">
        <v>11</v>
      </c>
      <c r="F23" s="3">
        <v>15</v>
      </c>
      <c r="G23" s="3">
        <v>6</v>
      </c>
      <c r="H23" s="3">
        <v>9</v>
      </c>
      <c r="I23" s="3">
        <v>12</v>
      </c>
      <c r="J23" s="3">
        <v>17</v>
      </c>
      <c r="K23" s="3">
        <v>22</v>
      </c>
      <c r="L23" s="3">
        <v>14</v>
      </c>
      <c r="M23" s="3">
        <v>20</v>
      </c>
      <c r="N23" s="3">
        <v>23</v>
      </c>
      <c r="O23" s="3">
        <f t="shared" si="2"/>
        <v>161</v>
      </c>
    </row>
    <row r="24" spans="1:15" x14ac:dyDescent="0.3">
      <c r="A24" s="3" t="s">
        <v>38</v>
      </c>
      <c r="B24" s="8" t="s">
        <v>56</v>
      </c>
      <c r="C24" s="3">
        <v>160</v>
      </c>
      <c r="D24" s="3">
        <v>170</v>
      </c>
      <c r="E24" s="3">
        <v>230</v>
      </c>
      <c r="F24" s="3">
        <v>250</v>
      </c>
      <c r="G24" s="3">
        <v>320</v>
      </c>
      <c r="H24" s="3">
        <v>380</v>
      </c>
      <c r="I24" s="3">
        <v>395</v>
      </c>
      <c r="J24" s="3">
        <v>410</v>
      </c>
      <c r="K24" s="3">
        <v>465</v>
      </c>
      <c r="L24" s="3">
        <v>540</v>
      </c>
      <c r="M24" s="3">
        <v>570</v>
      </c>
      <c r="N24" s="3">
        <v>600</v>
      </c>
      <c r="O24" s="3">
        <f t="shared" si="2"/>
        <v>4490</v>
      </c>
    </row>
    <row r="25" spans="1:15" x14ac:dyDescent="0.3">
      <c r="A25" s="3" t="s">
        <v>9</v>
      </c>
      <c r="B25" s="8" t="s">
        <v>56</v>
      </c>
      <c r="C25" s="3">
        <v>134</v>
      </c>
      <c r="D25" s="3">
        <v>234</v>
      </c>
      <c r="E25" s="3">
        <v>278</v>
      </c>
      <c r="F25" s="3">
        <v>150</v>
      </c>
      <c r="G25" s="3">
        <v>263</v>
      </c>
      <c r="H25" s="3">
        <v>360</v>
      </c>
      <c r="I25" s="3">
        <v>379</v>
      </c>
      <c r="J25" s="3">
        <v>461</v>
      </c>
      <c r="K25" s="3">
        <v>328</v>
      </c>
      <c r="L25" s="3">
        <v>355</v>
      </c>
      <c r="M25" s="3">
        <v>410</v>
      </c>
      <c r="N25" s="3">
        <v>478</v>
      </c>
      <c r="O25" s="3">
        <f t="shared" si="2"/>
        <v>3830</v>
      </c>
    </row>
    <row r="26" spans="1:15" x14ac:dyDescent="0.3">
      <c r="A26" s="3" t="s">
        <v>11</v>
      </c>
      <c r="B26" s="8" t="s">
        <v>56</v>
      </c>
      <c r="C26" s="3">
        <v>150</v>
      </c>
      <c r="D26" s="3">
        <v>150</v>
      </c>
      <c r="E26" s="3">
        <v>150</v>
      </c>
      <c r="F26" s="3">
        <v>150</v>
      </c>
      <c r="G26" s="3">
        <v>150</v>
      </c>
      <c r="H26" s="3">
        <v>150</v>
      </c>
      <c r="I26" s="3">
        <v>150</v>
      </c>
      <c r="J26" s="3">
        <v>150</v>
      </c>
      <c r="K26" s="3">
        <v>150</v>
      </c>
      <c r="L26" s="3">
        <v>150</v>
      </c>
      <c r="M26" s="3">
        <v>150</v>
      </c>
      <c r="N26" s="3">
        <v>150</v>
      </c>
      <c r="O26" s="3">
        <f t="shared" si="2"/>
        <v>1800</v>
      </c>
    </row>
    <row r="27" spans="1:15" x14ac:dyDescent="0.3">
      <c r="A27" s="3" t="s">
        <v>68</v>
      </c>
      <c r="B27" s="8" t="s">
        <v>56</v>
      </c>
      <c r="C27" s="3">
        <v>132</v>
      </c>
      <c r="D27" s="3">
        <v>109</v>
      </c>
      <c r="E27" s="3">
        <v>111</v>
      </c>
      <c r="F27" s="3">
        <v>164</v>
      </c>
      <c r="G27" s="3">
        <v>200</v>
      </c>
      <c r="H27" s="3">
        <v>145</v>
      </c>
      <c r="I27" s="3">
        <v>212</v>
      </c>
      <c r="J27" s="3">
        <v>193</v>
      </c>
      <c r="K27" s="3">
        <v>123</v>
      </c>
      <c r="L27" s="3">
        <v>204</v>
      </c>
      <c r="M27" s="3">
        <v>148</v>
      </c>
      <c r="N27" s="3">
        <v>175</v>
      </c>
      <c r="O27" s="3">
        <f t="shared" si="2"/>
        <v>1916</v>
      </c>
    </row>
    <row r="28" spans="1:15" x14ac:dyDescent="0.3">
      <c r="A28" s="3" t="s">
        <v>51</v>
      </c>
      <c r="B28" s="8" t="s">
        <v>56</v>
      </c>
      <c r="C28" s="3">
        <v>4652</v>
      </c>
      <c r="D28" s="3">
        <v>4511</v>
      </c>
      <c r="E28" s="3">
        <v>5290</v>
      </c>
      <c r="F28" s="3">
        <v>3766</v>
      </c>
      <c r="G28" s="3">
        <v>4316</v>
      </c>
      <c r="H28" s="3">
        <v>3834</v>
      </c>
      <c r="I28" s="3">
        <v>5933</v>
      </c>
      <c r="J28" s="3">
        <v>3231</v>
      </c>
      <c r="K28" s="3">
        <v>6767</v>
      </c>
      <c r="L28" s="3">
        <v>2965</v>
      </c>
      <c r="M28" s="3">
        <v>4287</v>
      </c>
      <c r="N28" s="3">
        <v>3458</v>
      </c>
      <c r="O28" s="3">
        <f t="shared" si="2"/>
        <v>53010</v>
      </c>
    </row>
    <row r="29" spans="1:15" x14ac:dyDescent="0.3">
      <c r="A29" s="3" t="s">
        <v>15</v>
      </c>
      <c r="B29" s="8" t="s">
        <v>56</v>
      </c>
      <c r="C29" s="3">
        <v>2500</v>
      </c>
      <c r="D29" s="3">
        <v>2500</v>
      </c>
      <c r="E29" s="3">
        <v>2500</v>
      </c>
      <c r="F29" s="3">
        <v>2500</v>
      </c>
      <c r="G29" s="3">
        <v>2500</v>
      </c>
      <c r="H29" s="3">
        <v>2500</v>
      </c>
      <c r="I29" s="3">
        <v>2500</v>
      </c>
      <c r="J29" s="3">
        <v>2500</v>
      </c>
      <c r="K29" s="3">
        <v>2500</v>
      </c>
      <c r="L29" s="3">
        <v>2500</v>
      </c>
      <c r="M29" s="3">
        <v>2500</v>
      </c>
      <c r="N29" s="3">
        <v>2500</v>
      </c>
      <c r="O29" s="3">
        <f t="shared" si="2"/>
        <v>30000</v>
      </c>
    </row>
    <row r="30" spans="1:15" x14ac:dyDescent="0.3">
      <c r="A30" s="3" t="s">
        <v>8</v>
      </c>
      <c r="B30" s="8" t="s">
        <v>56</v>
      </c>
      <c r="C30" s="3">
        <v>163</v>
      </c>
      <c r="D30" s="3">
        <v>143</v>
      </c>
      <c r="E30" s="3">
        <v>354</v>
      </c>
      <c r="F30" s="3">
        <v>243</v>
      </c>
      <c r="G30" s="3">
        <v>156</v>
      </c>
      <c r="H30" s="3">
        <v>132</v>
      </c>
      <c r="I30" s="3">
        <v>206</v>
      </c>
      <c r="J30" s="3">
        <v>322</v>
      </c>
      <c r="K30" s="3">
        <v>132</v>
      </c>
      <c r="L30" s="3">
        <v>321</v>
      </c>
      <c r="M30" s="3">
        <v>291</v>
      </c>
      <c r="N30" s="3">
        <v>136</v>
      </c>
      <c r="O30" s="3">
        <f t="shared" si="2"/>
        <v>2599</v>
      </c>
    </row>
    <row r="31" spans="1:15" x14ac:dyDescent="0.3">
      <c r="B31" s="8" t="s">
        <v>56</v>
      </c>
      <c r="O31" s="3">
        <f t="shared" si="2"/>
        <v>0</v>
      </c>
    </row>
    <row r="32" spans="1:15" x14ac:dyDescent="0.3">
      <c r="A32" s="3" t="s">
        <v>39</v>
      </c>
      <c r="C32" s="3">
        <f t="shared" ref="C32:N32" si="3">+C58</f>
        <v>2500</v>
      </c>
      <c r="D32" s="3">
        <f t="shared" si="3"/>
        <v>2500</v>
      </c>
      <c r="E32" s="3">
        <f t="shared" si="3"/>
        <v>2500</v>
      </c>
      <c r="F32" s="3">
        <f t="shared" si="3"/>
        <v>2500</v>
      </c>
      <c r="G32" s="3">
        <f t="shared" si="3"/>
        <v>2500</v>
      </c>
      <c r="H32" s="3">
        <f t="shared" si="3"/>
        <v>2500</v>
      </c>
      <c r="I32" s="3">
        <f t="shared" si="3"/>
        <v>2500</v>
      </c>
      <c r="J32" s="3">
        <f t="shared" si="3"/>
        <v>2500</v>
      </c>
      <c r="K32" s="3">
        <f t="shared" si="3"/>
        <v>2500</v>
      </c>
      <c r="L32" s="3">
        <f t="shared" si="3"/>
        <v>2500</v>
      </c>
      <c r="M32" s="3">
        <f t="shared" si="3"/>
        <v>2500</v>
      </c>
      <c r="N32" s="3">
        <f t="shared" si="3"/>
        <v>2500</v>
      </c>
      <c r="O32" s="3">
        <f t="shared" si="2"/>
        <v>30000</v>
      </c>
    </row>
    <row r="33" spans="1:15" x14ac:dyDescent="0.3">
      <c r="A33" s="3" t="s">
        <v>16</v>
      </c>
      <c r="C33" s="3">
        <f>+C46</f>
        <v>13333.333333333334</v>
      </c>
      <c r="D33" s="3">
        <f t="shared" ref="D33:N33" si="4">+D46</f>
        <v>13333.333333333334</v>
      </c>
      <c r="E33" s="3">
        <f t="shared" si="4"/>
        <v>13333.333333333334</v>
      </c>
      <c r="F33" s="3">
        <f t="shared" si="4"/>
        <v>13333.333333333334</v>
      </c>
      <c r="G33" s="3">
        <f t="shared" si="4"/>
        <v>13333.333333333334</v>
      </c>
      <c r="H33" s="3">
        <f t="shared" si="4"/>
        <v>13333.333333333334</v>
      </c>
      <c r="I33" s="3">
        <f t="shared" si="4"/>
        <v>13333.333333333334</v>
      </c>
      <c r="J33" s="3">
        <f t="shared" si="4"/>
        <v>13333.333333333334</v>
      </c>
      <c r="K33" s="3">
        <f t="shared" si="4"/>
        <v>13333.333333333334</v>
      </c>
      <c r="L33" s="3">
        <f t="shared" si="4"/>
        <v>13333.333333333334</v>
      </c>
      <c r="M33" s="3">
        <f t="shared" si="4"/>
        <v>13333.333333333334</v>
      </c>
      <c r="N33" s="3">
        <f t="shared" si="4"/>
        <v>13333.333333333334</v>
      </c>
      <c r="O33" s="3">
        <f t="shared" si="2"/>
        <v>160000</v>
      </c>
    </row>
    <row r="34" spans="1:15" x14ac:dyDescent="0.3">
      <c r="O34" s="3">
        <f t="shared" si="2"/>
        <v>0</v>
      </c>
    </row>
    <row r="35" spans="1:15" x14ac:dyDescent="0.3">
      <c r="O35" s="3">
        <f t="shared" si="2"/>
        <v>0</v>
      </c>
    </row>
    <row r="36" spans="1:15" x14ac:dyDescent="0.3">
      <c r="A36" s="4" t="s">
        <v>17</v>
      </c>
      <c r="C36" s="7">
        <f t="shared" ref="C36:N36" si="5">SUM(C20:C35)</f>
        <v>100358.33333333333</v>
      </c>
      <c r="D36" s="7">
        <f t="shared" si="5"/>
        <v>100288.33333333333</v>
      </c>
      <c r="E36" s="7">
        <f t="shared" si="5"/>
        <v>101387.33333333333</v>
      </c>
      <c r="F36" s="7">
        <f t="shared" si="5"/>
        <v>99701.333333333328</v>
      </c>
      <c r="G36" s="7">
        <f t="shared" si="5"/>
        <v>100374.33333333333</v>
      </c>
      <c r="H36" s="7">
        <f t="shared" si="5"/>
        <v>99973.333333333328</v>
      </c>
      <c r="I36" s="7">
        <f t="shared" si="5"/>
        <v>102250.33333333333</v>
      </c>
      <c r="J36" s="7">
        <f t="shared" si="5"/>
        <v>99747.333333333328</v>
      </c>
      <c r="K36" s="7">
        <f t="shared" si="5"/>
        <v>102950.33333333333</v>
      </c>
      <c r="L36" s="7">
        <f t="shared" si="5"/>
        <v>99512.333333333328</v>
      </c>
      <c r="M36" s="7">
        <f t="shared" si="5"/>
        <v>100839.33333333333</v>
      </c>
      <c r="N36" s="7">
        <f t="shared" si="5"/>
        <v>99983.333333333328</v>
      </c>
      <c r="O36" s="7">
        <f>SUM(C36:N36)</f>
        <v>1207366</v>
      </c>
    </row>
    <row r="37" spans="1:15" x14ac:dyDescent="0.3">
      <c r="A37" s="4"/>
    </row>
    <row r="38" spans="1:15" x14ac:dyDescent="0.3">
      <c r="A38" s="9" t="s">
        <v>36</v>
      </c>
      <c r="C38" s="3">
        <f t="shared" ref="C38:O38" si="6">+C17-C36</f>
        <v>-82086.333333333328</v>
      </c>
      <c r="D38" s="3">
        <f t="shared" si="6"/>
        <v>-75258.333333333328</v>
      </c>
      <c r="E38" s="3">
        <f t="shared" si="6"/>
        <v>-79655.333333333328</v>
      </c>
      <c r="F38" s="3">
        <f t="shared" si="6"/>
        <v>-69121.333333333328</v>
      </c>
      <c r="G38" s="3">
        <f t="shared" si="6"/>
        <v>-62866.333333333328</v>
      </c>
      <c r="H38" s="3">
        <f t="shared" si="6"/>
        <v>-67025.333333333328</v>
      </c>
      <c r="I38" s="3">
        <f t="shared" si="6"/>
        <v>-73076.333333333328</v>
      </c>
      <c r="J38" s="3">
        <f t="shared" si="6"/>
        <v>-75207.333333333328</v>
      </c>
      <c r="K38" s="3">
        <f t="shared" si="6"/>
        <v>-67208.333333333328</v>
      </c>
      <c r="L38" s="3">
        <f t="shared" si="6"/>
        <v>-69808.333333333328</v>
      </c>
      <c r="M38" s="3">
        <f t="shared" si="6"/>
        <v>-75132.333333333328</v>
      </c>
      <c r="N38" s="3">
        <f t="shared" si="6"/>
        <v>-60255.333333333328</v>
      </c>
      <c r="O38" s="3">
        <f t="shared" si="6"/>
        <v>-330704</v>
      </c>
    </row>
    <row r="42" spans="1:15" x14ac:dyDescent="0.3">
      <c r="A42" s="4" t="s">
        <v>134</v>
      </c>
    </row>
    <row r="43" spans="1:15" x14ac:dyDescent="0.3">
      <c r="A43" s="4" t="s">
        <v>7</v>
      </c>
    </row>
    <row r="44" spans="1:15" x14ac:dyDescent="0.3">
      <c r="A44" s="3" t="s">
        <v>57</v>
      </c>
      <c r="B44" s="8" t="s">
        <v>56</v>
      </c>
      <c r="C44" s="22">
        <v>800000</v>
      </c>
      <c r="O44" s="3">
        <f>SUM(C44:N44)</f>
        <v>800000</v>
      </c>
    </row>
    <row r="45" spans="1:15" x14ac:dyDescent="0.3">
      <c r="B45" s="8"/>
    </row>
    <row r="46" spans="1:15" x14ac:dyDescent="0.3">
      <c r="A46" s="3" t="s">
        <v>64</v>
      </c>
      <c r="B46" s="8"/>
      <c r="C46" s="3">
        <f>+C44*20%/12</f>
        <v>13333.333333333334</v>
      </c>
      <c r="D46" s="3">
        <f>+C46</f>
        <v>13333.333333333334</v>
      </c>
      <c r="E46" s="3">
        <f>+D46</f>
        <v>13333.333333333334</v>
      </c>
      <c r="F46" s="3">
        <f>+E46</f>
        <v>13333.333333333334</v>
      </c>
      <c r="G46" s="3">
        <f t="shared" ref="G46:N46" si="7">+F46</f>
        <v>13333.333333333334</v>
      </c>
      <c r="H46" s="3">
        <f t="shared" si="7"/>
        <v>13333.333333333334</v>
      </c>
      <c r="I46" s="3">
        <f t="shared" si="7"/>
        <v>13333.333333333334</v>
      </c>
      <c r="J46" s="3">
        <f t="shared" si="7"/>
        <v>13333.333333333334</v>
      </c>
      <c r="K46" s="3">
        <f t="shared" si="7"/>
        <v>13333.333333333334</v>
      </c>
      <c r="L46" s="3">
        <f t="shared" si="7"/>
        <v>13333.333333333334</v>
      </c>
      <c r="M46" s="3">
        <f t="shared" si="7"/>
        <v>13333.333333333334</v>
      </c>
      <c r="N46" s="3">
        <f t="shared" si="7"/>
        <v>13333.333333333334</v>
      </c>
      <c r="O46" s="3">
        <f>SUM(C46:N46)</f>
        <v>160000</v>
      </c>
    </row>
    <row r="47" spans="1:15" x14ac:dyDescent="0.3">
      <c r="B47" s="8"/>
    </row>
    <row r="48" spans="1:15" x14ac:dyDescent="0.3">
      <c r="B48" s="8"/>
    </row>
    <row r="49" spans="1:15" x14ac:dyDescent="0.3">
      <c r="A49" s="4" t="s">
        <v>40</v>
      </c>
      <c r="B49" s="8"/>
    </row>
    <row r="50" spans="1:15" x14ac:dyDescent="0.3">
      <c r="A50" s="3" t="s">
        <v>41</v>
      </c>
      <c r="B50" s="8" t="s">
        <v>56</v>
      </c>
      <c r="C50" s="3">
        <f>+C8*20%</f>
        <v>5481.4000000000005</v>
      </c>
      <c r="D50" s="3">
        <f t="shared" ref="D50:N50" si="8">+D8*20%</f>
        <v>12515.2</v>
      </c>
      <c r="E50" s="3">
        <f t="shared" si="8"/>
        <v>10865.800000000001</v>
      </c>
      <c r="F50" s="3">
        <f t="shared" si="8"/>
        <v>15290</v>
      </c>
      <c r="G50" s="3">
        <f t="shared" si="8"/>
        <v>18754</v>
      </c>
      <c r="H50" s="3">
        <f t="shared" si="8"/>
        <v>16474</v>
      </c>
      <c r="I50" s="3">
        <f t="shared" si="8"/>
        <v>14587.2</v>
      </c>
      <c r="J50" s="3">
        <f t="shared" si="8"/>
        <v>12269.800000000001</v>
      </c>
      <c r="K50" s="3">
        <f t="shared" si="8"/>
        <v>17871.2</v>
      </c>
      <c r="L50" s="3">
        <f t="shared" si="8"/>
        <v>14852.2</v>
      </c>
      <c r="M50" s="3">
        <f t="shared" si="8"/>
        <v>12853.400000000001</v>
      </c>
      <c r="N50" s="3">
        <f t="shared" si="8"/>
        <v>19864</v>
      </c>
      <c r="O50" s="3">
        <f>SUM(C50:N50)</f>
        <v>171678.19999999998</v>
      </c>
    </row>
    <row r="51" spans="1:15" x14ac:dyDescent="0.3">
      <c r="A51" s="3" t="s">
        <v>42</v>
      </c>
      <c r="B51" s="8" t="s">
        <v>56</v>
      </c>
      <c r="C51" s="3">
        <f>(SUM(C24:C31)+C44+C13)*20%</f>
        <v>173225</v>
      </c>
      <c r="D51" s="3">
        <f t="shared" ref="D51:N51" si="9">(SUM(D24:D31)+D44+D13)*20%</f>
        <v>11080</v>
      </c>
      <c r="E51" s="3">
        <f t="shared" si="9"/>
        <v>8757.8000000000011</v>
      </c>
      <c r="F51" s="3">
        <f t="shared" si="9"/>
        <v>13018.2</v>
      </c>
      <c r="G51" s="3">
        <f t="shared" si="9"/>
        <v>18733.8</v>
      </c>
      <c r="H51" s="3">
        <f t="shared" si="9"/>
        <v>14969.2</v>
      </c>
      <c r="I51" s="3">
        <f t="shared" si="9"/>
        <v>9932.4000000000015</v>
      </c>
      <c r="J51" s="3">
        <f t="shared" si="9"/>
        <v>16984.2</v>
      </c>
      <c r="K51" s="3">
        <f t="shared" si="9"/>
        <v>19628.600000000002</v>
      </c>
      <c r="L51" s="3">
        <f t="shared" si="9"/>
        <v>8337.8000000000011</v>
      </c>
      <c r="M51" s="3">
        <f t="shared" si="9"/>
        <v>12938</v>
      </c>
      <c r="N51" s="3">
        <f t="shared" si="9"/>
        <v>10632</v>
      </c>
      <c r="O51" s="3">
        <f>SUM(C51:N51)</f>
        <v>318236.99999999994</v>
      </c>
    </row>
    <row r="52" spans="1:15" ht="14.5" thickBot="1" x14ac:dyDescent="0.35">
      <c r="A52" s="3" t="s">
        <v>48</v>
      </c>
      <c r="B52" s="8"/>
      <c r="C52" s="10">
        <f>C50-C51</f>
        <v>-167743.6</v>
      </c>
      <c r="D52" s="10">
        <f t="shared" ref="D52:O52" si="10">D50-D51</f>
        <v>1435.2000000000007</v>
      </c>
      <c r="E52" s="10">
        <f t="shared" si="10"/>
        <v>2108</v>
      </c>
      <c r="F52" s="10">
        <f t="shared" si="10"/>
        <v>2271.7999999999993</v>
      </c>
      <c r="G52" s="10">
        <f t="shared" si="10"/>
        <v>20.200000000000728</v>
      </c>
      <c r="H52" s="10">
        <f t="shared" si="10"/>
        <v>1504.7999999999993</v>
      </c>
      <c r="I52" s="10">
        <f t="shared" si="10"/>
        <v>4654.7999999999993</v>
      </c>
      <c r="J52" s="10">
        <f t="shared" si="10"/>
        <v>-4714.3999999999996</v>
      </c>
      <c r="K52" s="10">
        <f t="shared" si="10"/>
        <v>-1757.4000000000015</v>
      </c>
      <c r="L52" s="10">
        <f t="shared" si="10"/>
        <v>6514.4</v>
      </c>
      <c r="M52" s="10">
        <f t="shared" si="10"/>
        <v>-84.599999999998545</v>
      </c>
      <c r="N52" s="10">
        <f t="shared" si="10"/>
        <v>9232</v>
      </c>
      <c r="O52" s="10">
        <f t="shared" si="10"/>
        <v>-146558.79999999996</v>
      </c>
    </row>
    <row r="53" spans="1:15" ht="14.5" thickTop="1" x14ac:dyDescent="0.3">
      <c r="B53" s="8"/>
    </row>
    <row r="54" spans="1:15" x14ac:dyDescent="0.3">
      <c r="B54" s="8"/>
    </row>
    <row r="55" spans="1:15" x14ac:dyDescent="0.3">
      <c r="A55" s="4" t="s">
        <v>60</v>
      </c>
      <c r="B55" s="8"/>
    </row>
    <row r="56" spans="1:15" x14ac:dyDescent="0.3">
      <c r="A56" s="3" t="s">
        <v>61</v>
      </c>
      <c r="B56" s="8"/>
      <c r="C56" s="22">
        <v>600000</v>
      </c>
    </row>
    <row r="57" spans="1:15" x14ac:dyDescent="0.3">
      <c r="A57" s="3" t="s">
        <v>58</v>
      </c>
      <c r="B57" s="8"/>
      <c r="C57" s="3">
        <f>+C56/B59</f>
        <v>10000</v>
      </c>
      <c r="D57" s="3">
        <f>+C57</f>
        <v>10000</v>
      </c>
      <c r="E57" s="3">
        <f t="shared" ref="E57:N58" si="11">+D57</f>
        <v>10000</v>
      </c>
      <c r="F57" s="3">
        <f t="shared" si="11"/>
        <v>10000</v>
      </c>
      <c r="G57" s="3">
        <f t="shared" si="11"/>
        <v>10000</v>
      </c>
      <c r="H57" s="3">
        <f t="shared" si="11"/>
        <v>10000</v>
      </c>
      <c r="I57" s="3">
        <f t="shared" si="11"/>
        <v>10000</v>
      </c>
      <c r="J57" s="3">
        <f t="shared" si="11"/>
        <v>10000</v>
      </c>
      <c r="K57" s="3">
        <f t="shared" si="11"/>
        <v>10000</v>
      </c>
      <c r="L57" s="3">
        <f t="shared" si="11"/>
        <v>10000</v>
      </c>
      <c r="M57" s="3">
        <f t="shared" si="11"/>
        <v>10000</v>
      </c>
      <c r="N57" s="3">
        <f t="shared" si="11"/>
        <v>10000</v>
      </c>
      <c r="O57" s="3">
        <f>SUM(C57:N57)</f>
        <v>120000</v>
      </c>
    </row>
    <row r="58" spans="1:15" x14ac:dyDescent="0.3">
      <c r="A58" s="3" t="s">
        <v>59</v>
      </c>
      <c r="B58" s="8"/>
      <c r="C58" s="3">
        <f>+C56*B60/12</f>
        <v>2500</v>
      </c>
      <c r="D58" s="3">
        <f>+C58</f>
        <v>2500</v>
      </c>
      <c r="E58" s="3">
        <f t="shared" si="11"/>
        <v>2500</v>
      </c>
      <c r="F58" s="3">
        <f t="shared" si="11"/>
        <v>2500</v>
      </c>
      <c r="G58" s="3">
        <f t="shared" si="11"/>
        <v>2500</v>
      </c>
      <c r="H58" s="3">
        <f t="shared" si="11"/>
        <v>2500</v>
      </c>
      <c r="I58" s="3">
        <f t="shared" si="11"/>
        <v>2500</v>
      </c>
      <c r="J58" s="3">
        <f t="shared" si="11"/>
        <v>2500</v>
      </c>
      <c r="K58" s="3">
        <f t="shared" si="11"/>
        <v>2500</v>
      </c>
      <c r="L58" s="3">
        <f t="shared" si="11"/>
        <v>2500</v>
      </c>
      <c r="M58" s="3">
        <f t="shared" si="11"/>
        <v>2500</v>
      </c>
      <c r="N58" s="3">
        <f t="shared" si="11"/>
        <v>2500</v>
      </c>
      <c r="O58" s="3">
        <f>SUM(C58:N58)</f>
        <v>30000</v>
      </c>
    </row>
    <row r="59" spans="1:15" x14ac:dyDescent="0.3">
      <c r="A59" s="3" t="s">
        <v>63</v>
      </c>
      <c r="B59" s="8">
        <v>60</v>
      </c>
    </row>
    <row r="60" spans="1:15" x14ac:dyDescent="0.3">
      <c r="A60" s="3" t="s">
        <v>62</v>
      </c>
      <c r="B60" s="11">
        <v>0.05</v>
      </c>
    </row>
    <row r="63" spans="1:15" x14ac:dyDescent="0.3">
      <c r="A63" s="1" t="s">
        <v>34</v>
      </c>
      <c r="B63" s="2"/>
    </row>
    <row r="64" spans="1:15" x14ac:dyDescent="0.3">
      <c r="A64" s="1"/>
      <c r="B64" s="2"/>
    </row>
    <row r="65" spans="1:15" x14ac:dyDescent="0.3">
      <c r="A65" s="4" t="s">
        <v>1</v>
      </c>
    </row>
    <row r="66" spans="1:15" x14ac:dyDescent="0.3">
      <c r="B66" s="2"/>
    </row>
    <row r="67" spans="1:15" x14ac:dyDescent="0.3">
      <c r="A67" s="5"/>
      <c r="C67" s="5" t="str">
        <f>+C6</f>
        <v>Jan</v>
      </c>
      <c r="D67" s="5" t="str">
        <f t="shared" ref="D67:N67" si="12">+D6</f>
        <v>Feb</v>
      </c>
      <c r="E67" s="5" t="str">
        <f t="shared" si="12"/>
        <v>Mar</v>
      </c>
      <c r="F67" s="5" t="str">
        <f t="shared" si="12"/>
        <v>Apr</v>
      </c>
      <c r="G67" s="5" t="str">
        <f t="shared" si="12"/>
        <v>May</v>
      </c>
      <c r="H67" s="5" t="str">
        <f t="shared" si="12"/>
        <v>Jun</v>
      </c>
      <c r="I67" s="5" t="str">
        <f t="shared" si="12"/>
        <v>Jul</v>
      </c>
      <c r="J67" s="5" t="str">
        <f t="shared" si="12"/>
        <v>Aug</v>
      </c>
      <c r="K67" s="5" t="str">
        <f t="shared" si="12"/>
        <v>Sep</v>
      </c>
      <c r="L67" s="5" t="str">
        <f t="shared" si="12"/>
        <v>Oct</v>
      </c>
      <c r="M67" s="5" t="str">
        <f t="shared" si="12"/>
        <v>Nov</v>
      </c>
      <c r="N67" s="5" t="str">
        <f t="shared" si="12"/>
        <v>Dec</v>
      </c>
      <c r="O67" s="5" t="s">
        <v>0</v>
      </c>
    </row>
    <row r="68" spans="1:15" x14ac:dyDescent="0.3">
      <c r="A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6"/>
    </row>
    <row r="69" spans="1:15" x14ac:dyDescent="0.3">
      <c r="A69" s="3" t="s">
        <v>35</v>
      </c>
      <c r="C69" s="3">
        <f>+C8*120%</f>
        <v>32888.400000000001</v>
      </c>
      <c r="D69" s="3">
        <f t="shared" ref="D69:N69" si="13">+D8*120%</f>
        <v>75091.199999999997</v>
      </c>
      <c r="E69" s="3">
        <f t="shared" si="13"/>
        <v>65194.799999999996</v>
      </c>
      <c r="F69" s="3">
        <f t="shared" si="13"/>
        <v>91740</v>
      </c>
      <c r="G69" s="3">
        <f t="shared" si="13"/>
        <v>112524</v>
      </c>
      <c r="H69" s="3">
        <f t="shared" si="13"/>
        <v>98844</v>
      </c>
      <c r="I69" s="3">
        <f t="shared" si="13"/>
        <v>87523.199999999997</v>
      </c>
      <c r="J69" s="3">
        <f t="shared" si="13"/>
        <v>73618.8</v>
      </c>
      <c r="K69" s="3">
        <f t="shared" si="13"/>
        <v>107227.2</v>
      </c>
      <c r="L69" s="3">
        <f t="shared" si="13"/>
        <v>89113.2</v>
      </c>
      <c r="M69" s="3">
        <f t="shared" si="13"/>
        <v>77120.399999999994</v>
      </c>
      <c r="N69" s="3">
        <f t="shared" si="13"/>
        <v>119184</v>
      </c>
      <c r="O69" s="3">
        <f>SUM(C69:N69)</f>
        <v>1030069.2</v>
      </c>
    </row>
    <row r="70" spans="1:15" x14ac:dyDescent="0.3">
      <c r="A70" s="3" t="s">
        <v>50</v>
      </c>
      <c r="C70" s="3">
        <f>+C9</f>
        <v>18271</v>
      </c>
      <c r="D70" s="3">
        <f t="shared" ref="D70:N70" si="14">+D9</f>
        <v>0</v>
      </c>
      <c r="E70" s="3">
        <f t="shared" si="14"/>
        <v>0</v>
      </c>
      <c r="F70" s="3">
        <f t="shared" si="14"/>
        <v>0</v>
      </c>
      <c r="G70" s="3">
        <f t="shared" si="14"/>
        <v>0</v>
      </c>
      <c r="H70" s="3">
        <f t="shared" si="14"/>
        <v>0</v>
      </c>
      <c r="I70" s="3">
        <f t="shared" si="14"/>
        <v>0</v>
      </c>
      <c r="J70" s="3">
        <f t="shared" si="14"/>
        <v>0</v>
      </c>
      <c r="K70" s="3">
        <f t="shared" si="14"/>
        <v>0</v>
      </c>
      <c r="L70" s="3">
        <f t="shared" si="14"/>
        <v>0</v>
      </c>
      <c r="M70" s="3">
        <f t="shared" si="14"/>
        <v>0</v>
      </c>
      <c r="N70" s="3">
        <f t="shared" si="14"/>
        <v>0</v>
      </c>
      <c r="O70" s="3">
        <f>SUM(C70:N70)</f>
        <v>18271</v>
      </c>
    </row>
    <row r="71" spans="1:15" x14ac:dyDescent="0.3">
      <c r="A71" s="3" t="s">
        <v>30</v>
      </c>
      <c r="C71" s="3">
        <f>+C56</f>
        <v>600000</v>
      </c>
      <c r="D71" s="3">
        <f t="shared" ref="D71:N71" si="15">+D56</f>
        <v>0</v>
      </c>
      <c r="E71" s="3">
        <f t="shared" si="15"/>
        <v>0</v>
      </c>
      <c r="F71" s="3">
        <f t="shared" si="15"/>
        <v>0</v>
      </c>
      <c r="G71" s="3">
        <f t="shared" si="15"/>
        <v>0</v>
      </c>
      <c r="H71" s="3">
        <f t="shared" si="15"/>
        <v>0</v>
      </c>
      <c r="I71" s="3">
        <f t="shared" si="15"/>
        <v>0</v>
      </c>
      <c r="J71" s="3">
        <f t="shared" si="15"/>
        <v>0</v>
      </c>
      <c r="K71" s="3">
        <f t="shared" si="15"/>
        <v>0</v>
      </c>
      <c r="L71" s="3">
        <f t="shared" si="15"/>
        <v>0</v>
      </c>
      <c r="M71" s="3">
        <f t="shared" si="15"/>
        <v>0</v>
      </c>
      <c r="N71" s="3">
        <f t="shared" si="15"/>
        <v>0</v>
      </c>
      <c r="O71" s="3">
        <f>SUM(C71:N71)</f>
        <v>600000</v>
      </c>
    </row>
    <row r="72" spans="1:15" x14ac:dyDescent="0.3">
      <c r="A72" s="3" t="s">
        <v>47</v>
      </c>
      <c r="C72" s="3">
        <v>900000</v>
      </c>
      <c r="O72" s="3">
        <v>900000</v>
      </c>
    </row>
    <row r="74" spans="1:15" x14ac:dyDescent="0.3">
      <c r="A74" s="4" t="s">
        <v>66</v>
      </c>
      <c r="C74" s="7">
        <f>SUM(C69:C73)</f>
        <v>1551159.4</v>
      </c>
      <c r="D74" s="7">
        <f t="shared" ref="D74:N74" si="16">SUM(D69:D73)</f>
        <v>75091.199999999997</v>
      </c>
      <c r="E74" s="7">
        <f t="shared" si="16"/>
        <v>65194.799999999996</v>
      </c>
      <c r="F74" s="7">
        <f t="shared" si="16"/>
        <v>91740</v>
      </c>
      <c r="G74" s="7">
        <f t="shared" si="16"/>
        <v>112524</v>
      </c>
      <c r="H74" s="7">
        <f t="shared" si="16"/>
        <v>98844</v>
      </c>
      <c r="I74" s="7">
        <f t="shared" si="16"/>
        <v>87523.199999999997</v>
      </c>
      <c r="J74" s="7">
        <f t="shared" si="16"/>
        <v>73618.8</v>
      </c>
      <c r="K74" s="7">
        <f t="shared" si="16"/>
        <v>107227.2</v>
      </c>
      <c r="L74" s="7">
        <f t="shared" si="16"/>
        <v>89113.2</v>
      </c>
      <c r="M74" s="7">
        <f t="shared" si="16"/>
        <v>77120.399999999994</v>
      </c>
      <c r="N74" s="7">
        <f t="shared" si="16"/>
        <v>119184</v>
      </c>
      <c r="O74" s="7">
        <f>SUM(O69:O73)</f>
        <v>2548340.2000000002</v>
      </c>
    </row>
    <row r="75" spans="1:15" x14ac:dyDescent="0.3">
      <c r="A75" s="4"/>
    </row>
    <row r="76" spans="1:15" x14ac:dyDescent="0.3">
      <c r="A76" s="3" t="s">
        <v>7</v>
      </c>
      <c r="C76" s="3">
        <f>+C44*120%</f>
        <v>960000</v>
      </c>
      <c r="D76" s="3">
        <f t="shared" ref="D76:N76" si="17">+D44*120%</f>
        <v>0</v>
      </c>
      <c r="E76" s="3">
        <f t="shared" si="17"/>
        <v>0</v>
      </c>
      <c r="F76" s="3">
        <f t="shared" si="17"/>
        <v>0</v>
      </c>
      <c r="G76" s="3">
        <f t="shared" si="17"/>
        <v>0</v>
      </c>
      <c r="H76" s="3">
        <f t="shared" si="17"/>
        <v>0</v>
      </c>
      <c r="I76" s="3">
        <f t="shared" si="17"/>
        <v>0</v>
      </c>
      <c r="J76" s="3">
        <f t="shared" si="17"/>
        <v>0</v>
      </c>
      <c r="K76" s="3">
        <f t="shared" si="17"/>
        <v>0</v>
      </c>
      <c r="L76" s="3">
        <f t="shared" si="17"/>
        <v>0</v>
      </c>
      <c r="M76" s="3">
        <f t="shared" si="17"/>
        <v>0</v>
      </c>
      <c r="N76" s="3">
        <f t="shared" si="17"/>
        <v>0</v>
      </c>
      <c r="O76" s="3">
        <f t="shared" ref="O76:O93" si="18">SUM(C76:N76)</f>
        <v>960000</v>
      </c>
    </row>
    <row r="77" spans="1:15" x14ac:dyDescent="0.3">
      <c r="A77" s="3" t="s">
        <v>69</v>
      </c>
      <c r="O77" s="3">
        <f t="shared" si="18"/>
        <v>0</v>
      </c>
    </row>
    <row r="78" spans="1:15" x14ac:dyDescent="0.3">
      <c r="A78" s="3" t="s">
        <v>4</v>
      </c>
      <c r="C78" s="3">
        <f>+C13*120%</f>
        <v>69880.800000000003</v>
      </c>
      <c r="D78" s="3">
        <f t="shared" ref="D78:N78" si="19">+D13*120%</f>
        <v>57099.6</v>
      </c>
      <c r="E78" s="3">
        <f t="shared" si="19"/>
        <v>41851.199999999997</v>
      </c>
      <c r="F78" s="3">
        <f t="shared" si="19"/>
        <v>69441.599999999991</v>
      </c>
      <c r="G78" s="3">
        <f t="shared" si="19"/>
        <v>102916.8</v>
      </c>
      <c r="H78" s="3">
        <f t="shared" si="19"/>
        <v>80814</v>
      </c>
      <c r="I78" s="3">
        <f t="shared" si="19"/>
        <v>47864.4</v>
      </c>
      <c r="J78" s="3">
        <f t="shared" si="19"/>
        <v>93184.8</v>
      </c>
      <c r="K78" s="3">
        <f t="shared" si="19"/>
        <v>105213.59999999999</v>
      </c>
      <c r="L78" s="3">
        <f t="shared" si="19"/>
        <v>41584.799999999996</v>
      </c>
      <c r="M78" s="3">
        <f t="shared" si="19"/>
        <v>67600.800000000003</v>
      </c>
      <c r="N78" s="3">
        <f t="shared" si="19"/>
        <v>54795.6</v>
      </c>
      <c r="O78" s="3">
        <f t="shared" si="18"/>
        <v>832248</v>
      </c>
    </row>
    <row r="79" spans="1:15" x14ac:dyDescent="0.3">
      <c r="A79" s="3" t="str">
        <f>+A20</f>
        <v>Wages &amp; Salaries</v>
      </c>
      <c r="C79" s="3">
        <f>+C20</f>
        <v>45830</v>
      </c>
      <c r="D79" s="3">
        <f t="shared" ref="D79:N79" si="20">+D20</f>
        <v>45830</v>
      </c>
      <c r="E79" s="3">
        <f t="shared" si="20"/>
        <v>45830</v>
      </c>
      <c r="F79" s="3">
        <f t="shared" si="20"/>
        <v>45830</v>
      </c>
      <c r="G79" s="3">
        <f t="shared" si="20"/>
        <v>45830</v>
      </c>
      <c r="H79" s="3">
        <f t="shared" si="20"/>
        <v>45830</v>
      </c>
      <c r="I79" s="3">
        <f t="shared" si="20"/>
        <v>45830</v>
      </c>
      <c r="J79" s="3">
        <f t="shared" si="20"/>
        <v>45830</v>
      </c>
      <c r="K79" s="3">
        <f t="shared" si="20"/>
        <v>45830</v>
      </c>
      <c r="L79" s="3">
        <f t="shared" si="20"/>
        <v>45830</v>
      </c>
      <c r="M79" s="3">
        <f t="shared" si="20"/>
        <v>45830</v>
      </c>
      <c r="N79" s="3">
        <f t="shared" si="20"/>
        <v>45830</v>
      </c>
      <c r="O79" s="3">
        <f t="shared" si="18"/>
        <v>549960</v>
      </c>
    </row>
    <row r="80" spans="1:15" x14ac:dyDescent="0.3">
      <c r="A80" s="3" t="str">
        <f t="shared" ref="A80:A90" si="21">+A21</f>
        <v>Rent &amp; Rates</v>
      </c>
      <c r="C80" s="3">
        <f t="shared" ref="C80:N82" si="22">+C21</f>
        <v>30500</v>
      </c>
      <c r="D80" s="3">
        <f t="shared" si="22"/>
        <v>30500</v>
      </c>
      <c r="E80" s="3">
        <f t="shared" si="22"/>
        <v>30500</v>
      </c>
      <c r="F80" s="3">
        <f t="shared" si="22"/>
        <v>30500</v>
      </c>
      <c r="G80" s="3">
        <f t="shared" si="22"/>
        <v>30500</v>
      </c>
      <c r="H80" s="3">
        <f t="shared" si="22"/>
        <v>30500</v>
      </c>
      <c r="I80" s="3">
        <f t="shared" si="22"/>
        <v>30500</v>
      </c>
      <c r="J80" s="3">
        <f t="shared" si="22"/>
        <v>30500</v>
      </c>
      <c r="K80" s="3">
        <f t="shared" si="22"/>
        <v>30500</v>
      </c>
      <c r="L80" s="3">
        <f t="shared" si="22"/>
        <v>30500</v>
      </c>
      <c r="M80" s="3">
        <f t="shared" si="22"/>
        <v>30500</v>
      </c>
      <c r="N80" s="3">
        <f t="shared" si="22"/>
        <v>30500</v>
      </c>
      <c r="O80" s="3">
        <f t="shared" si="18"/>
        <v>366000</v>
      </c>
    </row>
    <row r="81" spans="1:15" x14ac:dyDescent="0.3">
      <c r="A81" s="3" t="str">
        <f t="shared" si="21"/>
        <v>Insurance</v>
      </c>
      <c r="C81" s="3">
        <f t="shared" si="22"/>
        <v>300</v>
      </c>
      <c r="D81" s="3">
        <f t="shared" si="22"/>
        <v>300</v>
      </c>
      <c r="E81" s="3">
        <f t="shared" si="22"/>
        <v>300</v>
      </c>
      <c r="F81" s="3">
        <f t="shared" si="22"/>
        <v>300</v>
      </c>
      <c r="G81" s="3">
        <f t="shared" si="22"/>
        <v>300</v>
      </c>
      <c r="H81" s="3">
        <f t="shared" si="22"/>
        <v>300</v>
      </c>
      <c r="I81" s="3">
        <f t="shared" si="22"/>
        <v>300</v>
      </c>
      <c r="J81" s="3">
        <f t="shared" si="22"/>
        <v>300</v>
      </c>
      <c r="K81" s="3">
        <f t="shared" si="22"/>
        <v>300</v>
      </c>
      <c r="L81" s="3">
        <f t="shared" si="22"/>
        <v>300</v>
      </c>
      <c r="M81" s="3">
        <f t="shared" si="22"/>
        <v>300</v>
      </c>
      <c r="N81" s="3">
        <f t="shared" si="22"/>
        <v>300</v>
      </c>
      <c r="O81" s="3">
        <f t="shared" si="18"/>
        <v>3600</v>
      </c>
    </row>
    <row r="82" spans="1:15" x14ac:dyDescent="0.3">
      <c r="A82" s="3" t="str">
        <f t="shared" si="21"/>
        <v>Bank Charges</v>
      </c>
      <c r="C82" s="3">
        <f t="shared" si="22"/>
        <v>4</v>
      </c>
      <c r="D82" s="3">
        <f t="shared" si="22"/>
        <v>8</v>
      </c>
      <c r="E82" s="3">
        <f t="shared" si="22"/>
        <v>11</v>
      </c>
      <c r="F82" s="3">
        <f t="shared" si="22"/>
        <v>15</v>
      </c>
      <c r="G82" s="3">
        <f t="shared" si="22"/>
        <v>6</v>
      </c>
      <c r="H82" s="3">
        <f t="shared" si="22"/>
        <v>9</v>
      </c>
      <c r="I82" s="3">
        <f t="shared" si="22"/>
        <v>12</v>
      </c>
      <c r="J82" s="3">
        <f t="shared" si="22"/>
        <v>17</v>
      </c>
      <c r="K82" s="3">
        <f t="shared" si="22"/>
        <v>22</v>
      </c>
      <c r="L82" s="3">
        <f t="shared" si="22"/>
        <v>14</v>
      </c>
      <c r="M82" s="3">
        <f t="shared" si="22"/>
        <v>20</v>
      </c>
      <c r="N82" s="3">
        <f t="shared" si="22"/>
        <v>23</v>
      </c>
      <c r="O82" s="3">
        <f t="shared" si="18"/>
        <v>161</v>
      </c>
    </row>
    <row r="83" spans="1:15" x14ac:dyDescent="0.3">
      <c r="A83" s="3" t="str">
        <f t="shared" si="21"/>
        <v>Light, Heat &amp; Power</v>
      </c>
      <c r="C83" s="3">
        <f>+C24*120%</f>
        <v>192</v>
      </c>
      <c r="D83" s="3">
        <f t="shared" ref="D83:N83" si="23">+D24*120%</f>
        <v>204</v>
      </c>
      <c r="E83" s="3">
        <f t="shared" si="23"/>
        <v>276</v>
      </c>
      <c r="F83" s="3">
        <f t="shared" si="23"/>
        <v>300</v>
      </c>
      <c r="G83" s="3">
        <f t="shared" si="23"/>
        <v>384</v>
      </c>
      <c r="H83" s="3">
        <f t="shared" si="23"/>
        <v>456</v>
      </c>
      <c r="I83" s="3">
        <f t="shared" si="23"/>
        <v>474</v>
      </c>
      <c r="J83" s="3">
        <f t="shared" si="23"/>
        <v>492</v>
      </c>
      <c r="K83" s="3">
        <f t="shared" si="23"/>
        <v>558</v>
      </c>
      <c r="L83" s="3">
        <f t="shared" si="23"/>
        <v>648</v>
      </c>
      <c r="M83" s="3">
        <f t="shared" si="23"/>
        <v>684</v>
      </c>
      <c r="N83" s="3">
        <f t="shared" si="23"/>
        <v>720</v>
      </c>
      <c r="O83" s="3">
        <f t="shared" si="18"/>
        <v>5388</v>
      </c>
    </row>
    <row r="84" spans="1:15" x14ac:dyDescent="0.3">
      <c r="A84" s="3" t="str">
        <f t="shared" si="21"/>
        <v>Telephone</v>
      </c>
      <c r="C84" s="3">
        <f t="shared" ref="C84:N90" si="24">+C25*120%</f>
        <v>160.79999999999998</v>
      </c>
      <c r="D84" s="3">
        <f t="shared" si="24"/>
        <v>280.8</v>
      </c>
      <c r="E84" s="3">
        <f t="shared" si="24"/>
        <v>333.59999999999997</v>
      </c>
      <c r="F84" s="3">
        <f t="shared" si="24"/>
        <v>180</v>
      </c>
      <c r="G84" s="3">
        <f t="shared" si="24"/>
        <v>315.59999999999997</v>
      </c>
      <c r="H84" s="3">
        <f t="shared" si="24"/>
        <v>432</v>
      </c>
      <c r="I84" s="3">
        <f t="shared" si="24"/>
        <v>454.8</v>
      </c>
      <c r="J84" s="3">
        <f t="shared" si="24"/>
        <v>553.19999999999993</v>
      </c>
      <c r="K84" s="3">
        <f t="shared" si="24"/>
        <v>393.59999999999997</v>
      </c>
      <c r="L84" s="3">
        <f t="shared" si="24"/>
        <v>426</v>
      </c>
      <c r="M84" s="3">
        <f t="shared" si="24"/>
        <v>492</v>
      </c>
      <c r="N84" s="3">
        <f t="shared" si="24"/>
        <v>573.6</v>
      </c>
      <c r="O84" s="3">
        <f t="shared" si="18"/>
        <v>4596</v>
      </c>
    </row>
    <row r="85" spans="1:15" x14ac:dyDescent="0.3">
      <c r="A85" s="3" t="str">
        <f t="shared" si="21"/>
        <v>Advertising</v>
      </c>
      <c r="C85" s="3">
        <f t="shared" si="24"/>
        <v>180</v>
      </c>
      <c r="D85" s="3">
        <f t="shared" si="24"/>
        <v>180</v>
      </c>
      <c r="E85" s="3">
        <f t="shared" si="24"/>
        <v>180</v>
      </c>
      <c r="F85" s="3">
        <f t="shared" si="24"/>
        <v>180</v>
      </c>
      <c r="G85" s="3">
        <f t="shared" si="24"/>
        <v>180</v>
      </c>
      <c r="H85" s="3">
        <f t="shared" si="24"/>
        <v>180</v>
      </c>
      <c r="I85" s="3">
        <f t="shared" si="24"/>
        <v>180</v>
      </c>
      <c r="J85" s="3">
        <f t="shared" si="24"/>
        <v>180</v>
      </c>
      <c r="K85" s="3">
        <f t="shared" si="24"/>
        <v>180</v>
      </c>
      <c r="L85" s="3">
        <f t="shared" si="24"/>
        <v>180</v>
      </c>
      <c r="M85" s="3">
        <f t="shared" si="24"/>
        <v>180</v>
      </c>
      <c r="N85" s="3">
        <f t="shared" si="24"/>
        <v>180</v>
      </c>
      <c r="O85" s="3">
        <f t="shared" si="18"/>
        <v>2160</v>
      </c>
    </row>
    <row r="86" spans="1:15" x14ac:dyDescent="0.3">
      <c r="A86" s="3" t="str">
        <f t="shared" si="21"/>
        <v>Print, Post, Stationery</v>
      </c>
      <c r="C86" s="3">
        <f t="shared" si="24"/>
        <v>158.4</v>
      </c>
      <c r="D86" s="3">
        <f t="shared" si="24"/>
        <v>130.79999999999998</v>
      </c>
      <c r="E86" s="3">
        <f t="shared" si="24"/>
        <v>133.19999999999999</v>
      </c>
      <c r="F86" s="3">
        <f t="shared" si="24"/>
        <v>196.79999999999998</v>
      </c>
      <c r="G86" s="3">
        <f t="shared" si="24"/>
        <v>240</v>
      </c>
      <c r="H86" s="3">
        <f t="shared" si="24"/>
        <v>174</v>
      </c>
      <c r="I86" s="3">
        <f t="shared" si="24"/>
        <v>254.39999999999998</v>
      </c>
      <c r="J86" s="3">
        <f t="shared" si="24"/>
        <v>231.6</v>
      </c>
      <c r="K86" s="3">
        <f t="shared" si="24"/>
        <v>147.6</v>
      </c>
      <c r="L86" s="3">
        <f t="shared" si="24"/>
        <v>244.79999999999998</v>
      </c>
      <c r="M86" s="3">
        <f t="shared" si="24"/>
        <v>177.6</v>
      </c>
      <c r="N86" s="3">
        <f t="shared" si="24"/>
        <v>210</v>
      </c>
      <c r="O86" s="3">
        <f t="shared" si="18"/>
        <v>2299.1999999999998</v>
      </c>
    </row>
    <row r="87" spans="1:15" x14ac:dyDescent="0.3">
      <c r="A87" s="3" t="str">
        <f t="shared" si="21"/>
        <v xml:space="preserve">Motor &amp; Travel </v>
      </c>
      <c r="C87" s="3">
        <f t="shared" si="24"/>
        <v>5582.4</v>
      </c>
      <c r="D87" s="3">
        <f t="shared" si="24"/>
        <v>5413.2</v>
      </c>
      <c r="E87" s="3">
        <f t="shared" si="24"/>
        <v>6348</v>
      </c>
      <c r="F87" s="3">
        <f t="shared" si="24"/>
        <v>4519.2</v>
      </c>
      <c r="G87" s="3">
        <f t="shared" si="24"/>
        <v>5179.2</v>
      </c>
      <c r="H87" s="3">
        <f t="shared" si="24"/>
        <v>4600.8</v>
      </c>
      <c r="I87" s="3">
        <f t="shared" si="24"/>
        <v>7119.5999999999995</v>
      </c>
      <c r="J87" s="3">
        <f t="shared" si="24"/>
        <v>3877.2</v>
      </c>
      <c r="K87" s="3">
        <f t="shared" si="24"/>
        <v>8120.4</v>
      </c>
      <c r="L87" s="3">
        <f t="shared" si="24"/>
        <v>3558</v>
      </c>
      <c r="M87" s="3">
        <f t="shared" si="24"/>
        <v>5144.3999999999996</v>
      </c>
      <c r="N87" s="3">
        <f t="shared" si="24"/>
        <v>4149.5999999999995</v>
      </c>
      <c r="O87" s="3">
        <f t="shared" si="18"/>
        <v>63612</v>
      </c>
    </row>
    <row r="88" spans="1:15" x14ac:dyDescent="0.3">
      <c r="A88" s="3" t="str">
        <f t="shared" si="21"/>
        <v>Professional Fees</v>
      </c>
      <c r="C88" s="3">
        <f t="shared" si="24"/>
        <v>3000</v>
      </c>
      <c r="D88" s="3">
        <f t="shared" si="24"/>
        <v>3000</v>
      </c>
      <c r="E88" s="3">
        <f t="shared" si="24"/>
        <v>3000</v>
      </c>
      <c r="F88" s="3">
        <f t="shared" si="24"/>
        <v>3000</v>
      </c>
      <c r="G88" s="3">
        <f t="shared" si="24"/>
        <v>3000</v>
      </c>
      <c r="H88" s="3">
        <f t="shared" si="24"/>
        <v>3000</v>
      </c>
      <c r="I88" s="3">
        <f t="shared" si="24"/>
        <v>3000</v>
      </c>
      <c r="J88" s="3">
        <f t="shared" si="24"/>
        <v>3000</v>
      </c>
      <c r="K88" s="3">
        <f t="shared" si="24"/>
        <v>3000</v>
      </c>
      <c r="L88" s="3">
        <f t="shared" si="24"/>
        <v>3000</v>
      </c>
      <c r="M88" s="3">
        <f t="shared" si="24"/>
        <v>3000</v>
      </c>
      <c r="N88" s="3">
        <f t="shared" si="24"/>
        <v>3000</v>
      </c>
      <c r="O88" s="3">
        <f t="shared" si="18"/>
        <v>36000</v>
      </c>
    </row>
    <row r="89" spans="1:15" x14ac:dyDescent="0.3">
      <c r="A89" s="3" t="str">
        <f t="shared" si="21"/>
        <v>Miscellaneous</v>
      </c>
      <c r="C89" s="3">
        <f t="shared" si="24"/>
        <v>195.6</v>
      </c>
      <c r="D89" s="3">
        <f t="shared" si="24"/>
        <v>171.6</v>
      </c>
      <c r="E89" s="3">
        <f t="shared" si="24"/>
        <v>424.8</v>
      </c>
      <c r="F89" s="3">
        <f t="shared" si="24"/>
        <v>291.59999999999997</v>
      </c>
      <c r="G89" s="3">
        <f t="shared" si="24"/>
        <v>187.2</v>
      </c>
      <c r="H89" s="3">
        <f t="shared" si="24"/>
        <v>158.4</v>
      </c>
      <c r="I89" s="3">
        <f t="shared" si="24"/>
        <v>247.2</v>
      </c>
      <c r="J89" s="3">
        <f t="shared" si="24"/>
        <v>386.4</v>
      </c>
      <c r="K89" s="3">
        <f t="shared" si="24"/>
        <v>158.4</v>
      </c>
      <c r="L89" s="3">
        <f t="shared" si="24"/>
        <v>385.2</v>
      </c>
      <c r="M89" s="3">
        <f t="shared" si="24"/>
        <v>349.2</v>
      </c>
      <c r="N89" s="3">
        <f t="shared" si="24"/>
        <v>163.19999999999999</v>
      </c>
      <c r="O89" s="3">
        <f t="shared" si="18"/>
        <v>3118.7999999999997</v>
      </c>
    </row>
    <row r="90" spans="1:15" x14ac:dyDescent="0.3">
      <c r="A90" s="3">
        <f t="shared" si="21"/>
        <v>0</v>
      </c>
      <c r="C90" s="3">
        <f t="shared" si="24"/>
        <v>0</v>
      </c>
      <c r="D90" s="3">
        <f t="shared" si="24"/>
        <v>0</v>
      </c>
      <c r="E90" s="3">
        <f t="shared" si="24"/>
        <v>0</v>
      </c>
      <c r="F90" s="3">
        <f t="shared" si="24"/>
        <v>0</v>
      </c>
      <c r="G90" s="3">
        <f t="shared" si="24"/>
        <v>0</v>
      </c>
      <c r="H90" s="3">
        <f t="shared" si="24"/>
        <v>0</v>
      </c>
      <c r="I90" s="3">
        <f t="shared" si="24"/>
        <v>0</v>
      </c>
      <c r="J90" s="3">
        <f t="shared" si="24"/>
        <v>0</v>
      </c>
      <c r="K90" s="3">
        <f t="shared" si="24"/>
        <v>0</v>
      </c>
      <c r="L90" s="3">
        <f t="shared" si="24"/>
        <v>0</v>
      </c>
      <c r="M90" s="3">
        <f t="shared" si="24"/>
        <v>0</v>
      </c>
      <c r="N90" s="3">
        <f t="shared" si="24"/>
        <v>0</v>
      </c>
      <c r="O90" s="3">
        <f t="shared" si="18"/>
        <v>0</v>
      </c>
    </row>
    <row r="91" spans="1:15" x14ac:dyDescent="0.3">
      <c r="A91" s="3" t="s">
        <v>65</v>
      </c>
      <c r="C91" s="3">
        <f>+C57</f>
        <v>10000</v>
      </c>
      <c r="D91" s="3">
        <f t="shared" ref="D91:N92" si="25">+D57</f>
        <v>10000</v>
      </c>
      <c r="E91" s="3">
        <f t="shared" si="25"/>
        <v>10000</v>
      </c>
      <c r="F91" s="3">
        <f t="shared" si="25"/>
        <v>10000</v>
      </c>
      <c r="G91" s="3">
        <f t="shared" si="25"/>
        <v>10000</v>
      </c>
      <c r="H91" s="3">
        <f t="shared" si="25"/>
        <v>10000</v>
      </c>
      <c r="I91" s="3">
        <f t="shared" si="25"/>
        <v>10000</v>
      </c>
      <c r="J91" s="3">
        <f t="shared" si="25"/>
        <v>10000</v>
      </c>
      <c r="K91" s="3">
        <f t="shared" si="25"/>
        <v>10000</v>
      </c>
      <c r="L91" s="3">
        <f t="shared" si="25"/>
        <v>10000</v>
      </c>
      <c r="M91" s="3">
        <f t="shared" si="25"/>
        <v>10000</v>
      </c>
      <c r="N91" s="3">
        <f t="shared" si="25"/>
        <v>10000</v>
      </c>
      <c r="O91" s="3">
        <f t="shared" si="18"/>
        <v>120000</v>
      </c>
    </row>
    <row r="92" spans="1:15" x14ac:dyDescent="0.3">
      <c r="A92" s="3" t="str">
        <f>+A32</f>
        <v>Loan interest</v>
      </c>
      <c r="C92" s="3">
        <f>+C58</f>
        <v>2500</v>
      </c>
      <c r="D92" s="3">
        <f t="shared" si="25"/>
        <v>2500</v>
      </c>
      <c r="E92" s="3">
        <f t="shared" si="25"/>
        <v>2500</v>
      </c>
      <c r="F92" s="3">
        <f t="shared" si="25"/>
        <v>2500</v>
      </c>
      <c r="G92" s="3">
        <f t="shared" si="25"/>
        <v>2500</v>
      </c>
      <c r="H92" s="3">
        <f t="shared" si="25"/>
        <v>2500</v>
      </c>
      <c r="I92" s="3">
        <f t="shared" si="25"/>
        <v>2500</v>
      </c>
      <c r="J92" s="3">
        <f t="shared" si="25"/>
        <v>2500</v>
      </c>
      <c r="K92" s="3">
        <f t="shared" si="25"/>
        <v>2500</v>
      </c>
      <c r="L92" s="3">
        <f t="shared" si="25"/>
        <v>2500</v>
      </c>
      <c r="M92" s="3">
        <f t="shared" si="25"/>
        <v>2500</v>
      </c>
      <c r="N92" s="3">
        <f t="shared" si="25"/>
        <v>2500</v>
      </c>
      <c r="O92" s="3">
        <f t="shared" si="18"/>
        <v>30000</v>
      </c>
    </row>
    <row r="93" spans="1:15" x14ac:dyDescent="0.3">
      <c r="A93" s="3" t="s">
        <v>10</v>
      </c>
      <c r="C93" s="3">
        <f>+C52</f>
        <v>-167743.6</v>
      </c>
      <c r="D93" s="3">
        <f t="shared" ref="D93:N93" si="26">+D52</f>
        <v>1435.2000000000007</v>
      </c>
      <c r="E93" s="3">
        <f t="shared" si="26"/>
        <v>2108</v>
      </c>
      <c r="F93" s="3">
        <f t="shared" si="26"/>
        <v>2271.7999999999993</v>
      </c>
      <c r="G93" s="3">
        <f t="shared" si="26"/>
        <v>20.200000000000728</v>
      </c>
      <c r="H93" s="3">
        <f t="shared" si="26"/>
        <v>1504.7999999999993</v>
      </c>
      <c r="I93" s="3">
        <f t="shared" si="26"/>
        <v>4654.7999999999993</v>
      </c>
      <c r="J93" s="3">
        <f t="shared" si="26"/>
        <v>-4714.3999999999996</v>
      </c>
      <c r="K93" s="3">
        <f t="shared" si="26"/>
        <v>-1757.4000000000015</v>
      </c>
      <c r="L93" s="3">
        <f t="shared" si="26"/>
        <v>6514.4</v>
      </c>
      <c r="M93" s="3">
        <f t="shared" si="26"/>
        <v>-84.599999999998545</v>
      </c>
      <c r="N93" s="3">
        <f t="shared" si="26"/>
        <v>9232</v>
      </c>
      <c r="O93" s="3">
        <f t="shared" si="18"/>
        <v>-146558.80000000002</v>
      </c>
    </row>
    <row r="96" spans="1:15" x14ac:dyDescent="0.3">
      <c r="A96" s="4" t="s">
        <v>67</v>
      </c>
      <c r="C96" s="7">
        <f t="shared" ref="C96:N96" si="27">SUM(C76:C95)</f>
        <v>960740.4</v>
      </c>
      <c r="D96" s="7">
        <f t="shared" si="27"/>
        <v>157053.20000000001</v>
      </c>
      <c r="E96" s="7">
        <f t="shared" si="27"/>
        <v>143795.79999999999</v>
      </c>
      <c r="F96" s="7">
        <f t="shared" si="27"/>
        <v>169525.99999999997</v>
      </c>
      <c r="G96" s="7">
        <f t="shared" si="27"/>
        <v>201559.00000000003</v>
      </c>
      <c r="H96" s="7">
        <f t="shared" si="27"/>
        <v>180458.99999999997</v>
      </c>
      <c r="I96" s="7">
        <f t="shared" si="27"/>
        <v>153391.19999999998</v>
      </c>
      <c r="J96" s="7">
        <f t="shared" si="27"/>
        <v>186337.80000000002</v>
      </c>
      <c r="K96" s="7">
        <f t="shared" si="27"/>
        <v>205166.19999999998</v>
      </c>
      <c r="L96" s="7">
        <f t="shared" si="27"/>
        <v>145685.19999999998</v>
      </c>
      <c r="M96" s="7">
        <f t="shared" si="27"/>
        <v>166693.4</v>
      </c>
      <c r="N96" s="7">
        <f t="shared" si="27"/>
        <v>162177.00000000003</v>
      </c>
      <c r="O96" s="7">
        <f>SUM(C96:N96)</f>
        <v>2832584.2</v>
      </c>
    </row>
    <row r="97" spans="1:15" x14ac:dyDescent="0.3">
      <c r="A97" s="4"/>
    </row>
    <row r="98" spans="1:15" x14ac:dyDescent="0.3">
      <c r="A98" s="9" t="s">
        <v>37</v>
      </c>
      <c r="C98" s="3">
        <f t="shared" ref="C98:O98" si="28">C74-C96</f>
        <v>590418.99999999988</v>
      </c>
      <c r="D98" s="3">
        <f t="shared" si="28"/>
        <v>-81962.000000000015</v>
      </c>
      <c r="E98" s="3">
        <f t="shared" si="28"/>
        <v>-78601</v>
      </c>
      <c r="F98" s="3">
        <f t="shared" si="28"/>
        <v>-77785.999999999971</v>
      </c>
      <c r="G98" s="3">
        <f t="shared" si="28"/>
        <v>-89035.000000000029</v>
      </c>
      <c r="H98" s="3">
        <f t="shared" si="28"/>
        <v>-81614.999999999971</v>
      </c>
      <c r="I98" s="3">
        <f t="shared" si="28"/>
        <v>-65867.999999999985</v>
      </c>
      <c r="J98" s="3">
        <f t="shared" si="28"/>
        <v>-112719.00000000001</v>
      </c>
      <c r="K98" s="3">
        <f t="shared" si="28"/>
        <v>-97938.999999999985</v>
      </c>
      <c r="L98" s="3">
        <f t="shared" si="28"/>
        <v>-56571.999999999985</v>
      </c>
      <c r="M98" s="3">
        <f t="shared" si="28"/>
        <v>-89573</v>
      </c>
      <c r="N98" s="3">
        <f t="shared" si="28"/>
        <v>-42993.000000000029</v>
      </c>
      <c r="O98" s="3">
        <f t="shared" si="28"/>
        <v>-284244</v>
      </c>
    </row>
    <row r="99" spans="1:15" x14ac:dyDescent="0.3">
      <c r="A99" s="4" t="s">
        <v>3</v>
      </c>
      <c r="C99" s="3">
        <v>1500000</v>
      </c>
      <c r="D99" s="3">
        <f>C100</f>
        <v>2090419</v>
      </c>
      <c r="E99" s="3">
        <f t="shared" ref="E99:N99" si="29">D100</f>
        <v>2008457</v>
      </c>
      <c r="F99" s="3">
        <f t="shared" si="29"/>
        <v>1929856</v>
      </c>
      <c r="G99" s="3">
        <f t="shared" si="29"/>
        <v>1852070</v>
      </c>
      <c r="H99" s="3">
        <f t="shared" si="29"/>
        <v>1763035</v>
      </c>
      <c r="I99" s="3">
        <f t="shared" si="29"/>
        <v>1681420</v>
      </c>
      <c r="J99" s="3">
        <f t="shared" si="29"/>
        <v>1615552</v>
      </c>
      <c r="K99" s="3">
        <f t="shared" si="29"/>
        <v>1502833</v>
      </c>
      <c r="L99" s="3">
        <f t="shared" si="29"/>
        <v>1404894</v>
      </c>
      <c r="M99" s="3">
        <f t="shared" si="29"/>
        <v>1348322</v>
      </c>
      <c r="N99" s="3">
        <f t="shared" si="29"/>
        <v>1258749</v>
      </c>
      <c r="O99" s="13">
        <f>C99</f>
        <v>1500000</v>
      </c>
    </row>
    <row r="100" spans="1:15" ht="14.5" thickBot="1" x14ac:dyDescent="0.35">
      <c r="A100" s="4" t="s">
        <v>6</v>
      </c>
      <c r="C100" s="10">
        <f>SUM(C98:C99)</f>
        <v>2090419</v>
      </c>
      <c r="D100" s="10">
        <f t="shared" ref="D100:O100" si="30">SUM(D98:D99)</f>
        <v>2008457</v>
      </c>
      <c r="E100" s="10">
        <f t="shared" si="30"/>
        <v>1929856</v>
      </c>
      <c r="F100" s="10">
        <f t="shared" si="30"/>
        <v>1852070</v>
      </c>
      <c r="G100" s="10">
        <f t="shared" si="30"/>
        <v>1763035</v>
      </c>
      <c r="H100" s="10">
        <f t="shared" si="30"/>
        <v>1681420</v>
      </c>
      <c r="I100" s="10">
        <f t="shared" si="30"/>
        <v>1615552</v>
      </c>
      <c r="J100" s="10">
        <f t="shared" si="30"/>
        <v>1502833</v>
      </c>
      <c r="K100" s="10">
        <f t="shared" si="30"/>
        <v>1404894</v>
      </c>
      <c r="L100" s="10">
        <f t="shared" si="30"/>
        <v>1348322</v>
      </c>
      <c r="M100" s="10">
        <f t="shared" si="30"/>
        <v>1258749</v>
      </c>
      <c r="N100" s="10">
        <f t="shared" si="30"/>
        <v>1215756</v>
      </c>
      <c r="O100" s="10">
        <f t="shared" si="30"/>
        <v>1215756</v>
      </c>
    </row>
    <row r="101" spans="1:15" ht="14.5" thickTop="1" x14ac:dyDescent="0.3"/>
    <row r="106" spans="1:15" x14ac:dyDescent="0.3">
      <c r="A106" s="1" t="s">
        <v>34</v>
      </c>
      <c r="B106" s="3"/>
      <c r="I106" s="14"/>
    </row>
    <row r="107" spans="1:15" x14ac:dyDescent="0.3">
      <c r="A107" s="1"/>
      <c r="B107" s="3"/>
      <c r="I107" s="14"/>
    </row>
    <row r="108" spans="1:15" x14ac:dyDescent="0.3">
      <c r="A108" s="1" t="s">
        <v>103</v>
      </c>
      <c r="B108" s="3"/>
      <c r="I108" s="14"/>
    </row>
    <row r="109" spans="1:15" x14ac:dyDescent="0.3">
      <c r="A109" s="1"/>
      <c r="B109" s="3"/>
      <c r="I109" s="14"/>
    </row>
    <row r="110" spans="1:15" x14ac:dyDescent="0.3">
      <c r="B110" s="3"/>
      <c r="I110" s="14"/>
    </row>
    <row r="111" spans="1:15" x14ac:dyDescent="0.3">
      <c r="A111" s="4" t="s">
        <v>46</v>
      </c>
      <c r="B111" s="3"/>
      <c r="D111" s="5" t="s">
        <v>18</v>
      </c>
      <c r="E111" s="5"/>
      <c r="F111" s="5" t="s">
        <v>19</v>
      </c>
      <c r="G111" s="5"/>
      <c r="H111" s="5" t="s">
        <v>20</v>
      </c>
      <c r="I111" s="14"/>
    </row>
    <row r="112" spans="1:15" x14ac:dyDescent="0.3">
      <c r="B112" s="3"/>
      <c r="D112" s="5" t="s">
        <v>21</v>
      </c>
      <c r="E112" s="5"/>
      <c r="F112" s="5" t="s">
        <v>16</v>
      </c>
      <c r="G112" s="5"/>
      <c r="H112" s="5" t="s">
        <v>22</v>
      </c>
      <c r="I112" s="14"/>
    </row>
    <row r="113" spans="1:9" x14ac:dyDescent="0.3">
      <c r="B113" s="3"/>
      <c r="D113" s="8" t="s">
        <v>23</v>
      </c>
      <c r="E113" s="8"/>
      <c r="F113" s="8" t="s">
        <v>23</v>
      </c>
      <c r="G113" s="8"/>
      <c r="H113" s="8" t="s">
        <v>23</v>
      </c>
      <c r="I113" s="14"/>
    </row>
    <row r="114" spans="1:9" x14ac:dyDescent="0.3">
      <c r="A114" s="3" t="s">
        <v>24</v>
      </c>
      <c r="B114" s="3"/>
      <c r="D114" s="3">
        <f>+O44</f>
        <v>800000</v>
      </c>
      <c r="F114" s="3">
        <f>+O46</f>
        <v>160000</v>
      </c>
      <c r="H114" s="3">
        <f>+D114-F114</f>
        <v>640000</v>
      </c>
      <c r="I114" s="14"/>
    </row>
    <row r="115" spans="1:9" x14ac:dyDescent="0.3">
      <c r="B115" s="3"/>
      <c r="H115" s="3">
        <f>D115-F115</f>
        <v>0</v>
      </c>
      <c r="I115" s="14"/>
    </row>
    <row r="116" spans="1:9" x14ac:dyDescent="0.3">
      <c r="B116" s="3"/>
      <c r="H116" s="3">
        <f>D116-F116</f>
        <v>0</v>
      </c>
      <c r="I116" s="14"/>
    </row>
    <row r="117" spans="1:9" ht="14.5" thickBot="1" x14ac:dyDescent="0.35">
      <c r="B117" s="3"/>
      <c r="D117" s="10">
        <f>SUM(D114:D116)</f>
        <v>800000</v>
      </c>
      <c r="F117" s="10">
        <f>SUM(F114:F116)</f>
        <v>160000</v>
      </c>
      <c r="H117" s="16">
        <f>SUM(H114:H116)</f>
        <v>640000</v>
      </c>
      <c r="I117" s="14"/>
    </row>
    <row r="118" spans="1:9" ht="14.5" thickTop="1" x14ac:dyDescent="0.3">
      <c r="B118" s="3"/>
      <c r="I118" s="14"/>
    </row>
    <row r="119" spans="1:9" x14ac:dyDescent="0.3">
      <c r="B119" s="3"/>
      <c r="I119" s="14"/>
    </row>
    <row r="120" spans="1:9" x14ac:dyDescent="0.3">
      <c r="A120" s="4" t="s">
        <v>25</v>
      </c>
      <c r="B120" s="3"/>
      <c r="I120" s="14"/>
    </row>
    <row r="121" spans="1:9" x14ac:dyDescent="0.3">
      <c r="A121" s="3" t="s">
        <v>26</v>
      </c>
      <c r="B121" s="3"/>
      <c r="F121" s="3">
        <v>167543</v>
      </c>
      <c r="I121" s="14"/>
    </row>
    <row r="122" spans="1:9" x14ac:dyDescent="0.3">
      <c r="A122" s="3" t="s">
        <v>27</v>
      </c>
      <c r="B122" s="3"/>
      <c r="F122" s="3">
        <v>43000</v>
      </c>
      <c r="I122" s="14"/>
    </row>
    <row r="123" spans="1:9" x14ac:dyDescent="0.3">
      <c r="A123" s="3" t="s">
        <v>28</v>
      </c>
      <c r="B123" s="3"/>
      <c r="F123" s="3">
        <f>+O100 - 800000</f>
        <v>415756</v>
      </c>
      <c r="I123" s="14"/>
    </row>
    <row r="124" spans="1:9" x14ac:dyDescent="0.3">
      <c r="B124" s="3"/>
      <c r="F124" s="16">
        <f>SUM(F121:F123)</f>
        <v>626299</v>
      </c>
      <c r="I124" s="14"/>
    </row>
    <row r="125" spans="1:9" x14ac:dyDescent="0.3">
      <c r="B125" s="3"/>
      <c r="I125" s="14"/>
    </row>
    <row r="126" spans="1:9" x14ac:dyDescent="0.3">
      <c r="A126" s="4" t="s">
        <v>45</v>
      </c>
      <c r="B126" s="3"/>
      <c r="I126" s="14"/>
    </row>
    <row r="127" spans="1:9" x14ac:dyDescent="0.3">
      <c r="B127" s="3"/>
      <c r="I127" s="14"/>
    </row>
    <row r="128" spans="1:9" x14ac:dyDescent="0.3">
      <c r="A128" s="3" t="s">
        <v>29</v>
      </c>
      <c r="B128" s="3"/>
      <c r="F128" s="3">
        <v>217003</v>
      </c>
      <c r="I128" s="14"/>
    </row>
    <row r="129" spans="1:9" x14ac:dyDescent="0.3">
      <c r="A129" s="3" t="s">
        <v>121</v>
      </c>
      <c r="B129" s="3"/>
      <c r="F129" s="3">
        <f>+O38*20%</f>
        <v>-66140.800000000003</v>
      </c>
      <c r="I129" s="14"/>
    </row>
    <row r="130" spans="1:9" x14ac:dyDescent="0.3">
      <c r="B130" s="3"/>
      <c r="F130" s="16">
        <f>SUM(F127:F129)</f>
        <v>150862.20000000001</v>
      </c>
      <c r="I130" s="14"/>
    </row>
    <row r="131" spans="1:9" x14ac:dyDescent="0.3">
      <c r="A131" s="4" t="s">
        <v>44</v>
      </c>
      <c r="B131" s="3"/>
      <c r="H131" s="4">
        <f>F124-F130</f>
        <v>475436.79999999999</v>
      </c>
      <c r="I131" s="14"/>
    </row>
    <row r="132" spans="1:9" x14ac:dyDescent="0.3">
      <c r="B132" s="3"/>
      <c r="I132" s="14"/>
    </row>
    <row r="133" spans="1:9" x14ac:dyDescent="0.3">
      <c r="A133" s="4" t="s">
        <v>142</v>
      </c>
      <c r="B133" s="3"/>
      <c r="I133" s="14"/>
    </row>
    <row r="134" spans="1:9" x14ac:dyDescent="0.3">
      <c r="A134" s="3" t="s">
        <v>30</v>
      </c>
      <c r="B134" s="3"/>
      <c r="H134" s="4">
        <f>+O71-O57</f>
        <v>480000</v>
      </c>
      <c r="I134" s="14"/>
    </row>
    <row r="135" spans="1:9" x14ac:dyDescent="0.3">
      <c r="B135" s="3"/>
      <c r="I135" s="14"/>
    </row>
    <row r="136" spans="1:9" ht="14.5" thickBot="1" x14ac:dyDescent="0.35">
      <c r="A136" s="4" t="s">
        <v>31</v>
      </c>
      <c r="B136" s="3"/>
      <c r="H136" s="15">
        <f>+H117+H131-H134</f>
        <v>635436.80000000005</v>
      </c>
      <c r="I136" s="14"/>
    </row>
    <row r="137" spans="1:9" ht="14.5" thickTop="1" x14ac:dyDescent="0.3">
      <c r="A137" s="4"/>
      <c r="B137" s="3"/>
      <c r="H137" s="4"/>
      <c r="I137" s="14"/>
    </row>
    <row r="138" spans="1:9" x14ac:dyDescent="0.3">
      <c r="B138" s="3"/>
      <c r="I138" s="14"/>
    </row>
    <row r="139" spans="1:9" x14ac:dyDescent="0.3">
      <c r="A139" s="3" t="s">
        <v>104</v>
      </c>
      <c r="B139" s="3"/>
      <c r="I139" s="14"/>
    </row>
    <row r="140" spans="1:9" x14ac:dyDescent="0.3">
      <c r="A140" s="4" t="s">
        <v>32</v>
      </c>
      <c r="B140" s="3"/>
      <c r="I140" s="14"/>
    </row>
    <row r="141" spans="1:9" x14ac:dyDescent="0.3">
      <c r="A141" s="3" t="s">
        <v>47</v>
      </c>
      <c r="B141" s="3"/>
      <c r="H141" s="3">
        <v>900000</v>
      </c>
      <c r="I141" s="14"/>
    </row>
    <row r="142" spans="1:9" x14ac:dyDescent="0.3">
      <c r="A142" s="3" t="s">
        <v>49</v>
      </c>
      <c r="B142" s="3"/>
      <c r="H142" s="3">
        <f>+O38-F129</f>
        <v>-264563.20000000001</v>
      </c>
      <c r="I142" s="14"/>
    </row>
    <row r="143" spans="1:9" ht="14.5" thickBot="1" x14ac:dyDescent="0.35">
      <c r="B143" s="3"/>
      <c r="H143" s="15">
        <f>SUM(H141:H142)</f>
        <v>635436.80000000005</v>
      </c>
      <c r="I143" s="14"/>
    </row>
    <row r="144" spans="1:9" ht="14.5" thickTop="1" x14ac:dyDescent="0.3">
      <c r="B144" s="3"/>
      <c r="I144" s="14"/>
    </row>
    <row r="145" spans="2:9" x14ac:dyDescent="0.3">
      <c r="B145" s="3"/>
      <c r="H145" s="3">
        <f>+H136-H143</f>
        <v>0</v>
      </c>
      <c r="I145" s="14"/>
    </row>
    <row r="146" spans="2:9" x14ac:dyDescent="0.3">
      <c r="B146" s="3"/>
      <c r="I146" s="14"/>
    </row>
  </sheetData>
  <pageMargins left="0.74803149606299213" right="0.74803149606299213" top="0.98425196850393704" bottom="0.98425196850393704" header="0.51181102362204722" footer="0.51181102362204722"/>
  <pageSetup scale="70" fitToHeight="5" orientation="landscape" horizontalDpi="4294967293" r:id="rId1"/>
  <headerFooter alignWithMargins="0"/>
  <rowBreaks count="3" manualBreakCount="3">
    <brk id="40" max="14" man="1"/>
    <brk id="61" max="14" man="1"/>
    <brk id="10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149"/>
  <sheetViews>
    <sheetView topLeftCell="A111" zoomScale="54" zoomScaleNormal="79" workbookViewId="0">
      <selection activeCell="J137" sqref="J137"/>
    </sheetView>
  </sheetViews>
  <sheetFormatPr defaultColWidth="8.90625" defaultRowHeight="14" x14ac:dyDescent="0.3"/>
  <cols>
    <col min="1" max="1" width="26.54296875" style="3" customWidth="1"/>
    <col min="2" max="2" width="4.54296875" style="5" customWidth="1"/>
    <col min="3" max="3" width="10.26953125" style="3" customWidth="1"/>
    <col min="4" max="4" width="10.36328125" style="3" customWidth="1"/>
    <col min="5" max="9" width="10.6328125" style="3" customWidth="1"/>
    <col min="10" max="10" width="10.36328125" style="3" customWidth="1"/>
    <col min="11" max="11" width="12.26953125" style="3" customWidth="1"/>
    <col min="12" max="12" width="11.08984375" style="3" customWidth="1"/>
    <col min="13" max="13" width="11.7265625" style="3" customWidth="1"/>
    <col min="14" max="14" width="11.6328125" style="3" customWidth="1"/>
    <col min="15" max="15" width="12.90625" style="3" customWidth="1"/>
    <col min="16" max="16384" width="8.90625" style="3"/>
  </cols>
  <sheetData>
    <row r="3" spans="1:20" x14ac:dyDescent="0.3">
      <c r="A3" s="1" t="s">
        <v>34</v>
      </c>
      <c r="B3" s="2"/>
    </row>
    <row r="4" spans="1:20" x14ac:dyDescent="0.3">
      <c r="A4" s="1"/>
      <c r="B4" s="2"/>
    </row>
    <row r="5" spans="1:20" x14ac:dyDescent="0.3">
      <c r="A5" s="4" t="s">
        <v>100</v>
      </c>
    </row>
    <row r="6" spans="1:20" x14ac:dyDescent="0.3">
      <c r="B6" s="2"/>
    </row>
    <row r="7" spans="1:20" x14ac:dyDescent="0.3">
      <c r="A7" s="5"/>
      <c r="C7" s="5" t="s">
        <v>88</v>
      </c>
      <c r="D7" s="5" t="s">
        <v>89</v>
      </c>
      <c r="E7" s="5" t="s">
        <v>90</v>
      </c>
      <c r="F7" s="5" t="s">
        <v>91</v>
      </c>
      <c r="G7" s="5" t="s">
        <v>92</v>
      </c>
      <c r="H7" s="5" t="s">
        <v>93</v>
      </c>
      <c r="I7" s="5" t="s">
        <v>94</v>
      </c>
      <c r="J7" s="5" t="s">
        <v>95</v>
      </c>
      <c r="K7" s="5" t="s">
        <v>96</v>
      </c>
      <c r="L7" s="5" t="s">
        <v>97</v>
      </c>
      <c r="M7" s="5" t="s">
        <v>98</v>
      </c>
      <c r="N7" s="5" t="s">
        <v>99</v>
      </c>
      <c r="O7" s="5" t="s">
        <v>0</v>
      </c>
    </row>
    <row r="8" spans="1:20" x14ac:dyDescent="0.3">
      <c r="A8" s="1" t="s">
        <v>54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</row>
    <row r="9" spans="1:20" x14ac:dyDescent="0.3">
      <c r="A9" s="3" t="s">
        <v>35</v>
      </c>
      <c r="B9" s="5" t="s">
        <v>56</v>
      </c>
      <c r="C9" s="3">
        <v>194318</v>
      </c>
      <c r="D9" s="3">
        <v>240881</v>
      </c>
      <c r="E9" s="3">
        <v>228962</v>
      </c>
      <c r="F9" s="3">
        <v>219296</v>
      </c>
      <c r="G9" s="3">
        <v>223967</v>
      </c>
      <c r="H9" s="3">
        <v>212006</v>
      </c>
      <c r="I9" s="3">
        <v>236935</v>
      </c>
      <c r="J9" s="3">
        <v>211225</v>
      </c>
      <c r="K9" s="3">
        <v>281715</v>
      </c>
      <c r="L9" s="3">
        <v>291869</v>
      </c>
      <c r="M9" s="3">
        <v>308164</v>
      </c>
      <c r="N9" s="3">
        <v>322022</v>
      </c>
      <c r="O9" s="3">
        <v>2971364</v>
      </c>
    </row>
    <row r="10" spans="1:20" x14ac:dyDescent="0.3">
      <c r="A10" s="3" t="s">
        <v>50</v>
      </c>
      <c r="O10" s="3">
        <f>SUM(C10:N10)</f>
        <v>0</v>
      </c>
    </row>
    <row r="11" spans="1:20" x14ac:dyDescent="0.3">
      <c r="A11" s="4" t="s">
        <v>2</v>
      </c>
      <c r="C11" s="7">
        <f t="shared" ref="C11:O11" si="0">SUM(C9:C10)</f>
        <v>194318</v>
      </c>
      <c r="D11" s="7">
        <f t="shared" si="0"/>
        <v>240881</v>
      </c>
      <c r="E11" s="7">
        <f t="shared" si="0"/>
        <v>228962</v>
      </c>
      <c r="F11" s="7">
        <f t="shared" si="0"/>
        <v>219296</v>
      </c>
      <c r="G11" s="7">
        <f t="shared" si="0"/>
        <v>223967</v>
      </c>
      <c r="H11" s="7">
        <f t="shared" si="0"/>
        <v>212006</v>
      </c>
      <c r="I11" s="7">
        <f t="shared" si="0"/>
        <v>236935</v>
      </c>
      <c r="J11" s="7">
        <f t="shared" si="0"/>
        <v>211225</v>
      </c>
      <c r="K11" s="7">
        <f t="shared" si="0"/>
        <v>281715</v>
      </c>
      <c r="L11" s="7">
        <f t="shared" si="0"/>
        <v>291869</v>
      </c>
      <c r="M11" s="7">
        <f t="shared" si="0"/>
        <v>308164</v>
      </c>
      <c r="N11" s="7">
        <f t="shared" si="0"/>
        <v>322022</v>
      </c>
      <c r="O11" s="7">
        <f t="shared" si="0"/>
        <v>2971364</v>
      </c>
    </row>
    <row r="12" spans="1:20" x14ac:dyDescent="0.3">
      <c r="A12" s="4"/>
    </row>
    <row r="13" spans="1:20" x14ac:dyDescent="0.3">
      <c r="A13" s="1" t="s">
        <v>53</v>
      </c>
    </row>
    <row r="14" spans="1:20" x14ac:dyDescent="0.3">
      <c r="A14" s="3" t="s">
        <v>12</v>
      </c>
      <c r="B14" s="5" t="s">
        <v>56</v>
      </c>
      <c r="C14" s="3">
        <v>167543</v>
      </c>
      <c r="D14" s="3">
        <v>144667</v>
      </c>
      <c r="E14" s="3">
        <v>198764</v>
      </c>
      <c r="F14" s="3">
        <v>254674</v>
      </c>
      <c r="G14" s="3">
        <v>234545</v>
      </c>
      <c r="H14" s="3">
        <v>167890</v>
      </c>
      <c r="I14" s="3">
        <v>233434</v>
      </c>
      <c r="J14" s="3">
        <v>123245</v>
      </c>
      <c r="K14" s="3">
        <v>123455</v>
      </c>
      <c r="L14" s="3">
        <v>298764</v>
      </c>
      <c r="M14" s="3">
        <v>345602</v>
      </c>
      <c r="N14" s="3">
        <v>294567</v>
      </c>
      <c r="O14" s="3">
        <f>SUM(C14:N14)</f>
        <v>2587150</v>
      </c>
    </row>
    <row r="15" spans="1:20" x14ac:dyDescent="0.3">
      <c r="A15" s="4"/>
      <c r="T15" s="3">
        <f>K9-K39</f>
        <v>281715.33333333331</v>
      </c>
    </row>
    <row r="16" spans="1:20" x14ac:dyDescent="0.3">
      <c r="A16" s="4" t="s">
        <v>13</v>
      </c>
      <c r="C16" s="3">
        <v>93946</v>
      </c>
      <c r="D16" s="3">
        <v>140624</v>
      </c>
      <c r="E16" s="3">
        <v>127529</v>
      </c>
      <c r="F16" s="3">
        <v>119650</v>
      </c>
      <c r="G16" s="3">
        <v>123377</v>
      </c>
      <c r="H16" s="3">
        <v>112039</v>
      </c>
      <c r="I16" s="3">
        <v>134741</v>
      </c>
      <c r="J16" s="3">
        <v>111602</v>
      </c>
      <c r="K16" s="3">
        <v>178818</v>
      </c>
      <c r="L16" s="3">
        <v>192545</v>
      </c>
      <c r="M16" s="3">
        <v>207120</v>
      </c>
      <c r="N16" s="3">
        <v>221898</v>
      </c>
      <c r="O16" s="3">
        <f>SUM(C16:N16)</f>
        <v>1763889</v>
      </c>
      <c r="T16" s="3">
        <f>L9-L39</f>
        <v>291869.33333333331</v>
      </c>
    </row>
    <row r="17" spans="1:20" x14ac:dyDescent="0.3">
      <c r="A17" s="4"/>
      <c r="T17" s="3">
        <f>M9-M39</f>
        <v>308164.33333333331</v>
      </c>
    </row>
    <row r="18" spans="1:20" x14ac:dyDescent="0.3">
      <c r="A18" s="4" t="s">
        <v>14</v>
      </c>
      <c r="C18" s="7">
        <f>+C11-C16</f>
        <v>100372</v>
      </c>
      <c r="D18" s="7">
        <f t="shared" ref="D18:O18" si="1">+D11-D16</f>
        <v>100257</v>
      </c>
      <c r="E18" s="7">
        <f t="shared" si="1"/>
        <v>101433</v>
      </c>
      <c r="F18" s="7">
        <f t="shared" si="1"/>
        <v>99646</v>
      </c>
      <c r="G18" s="7">
        <f t="shared" si="1"/>
        <v>100590</v>
      </c>
      <c r="H18" s="7">
        <f t="shared" si="1"/>
        <v>99967</v>
      </c>
      <c r="I18" s="7">
        <f t="shared" si="1"/>
        <v>102194</v>
      </c>
      <c r="J18" s="7">
        <f t="shared" si="1"/>
        <v>99623</v>
      </c>
      <c r="K18" s="7">
        <f t="shared" si="1"/>
        <v>102897</v>
      </c>
      <c r="L18" s="7">
        <f t="shared" si="1"/>
        <v>99324</v>
      </c>
      <c r="M18" s="7">
        <f t="shared" si="1"/>
        <v>101044</v>
      </c>
      <c r="N18" s="7">
        <f t="shared" si="1"/>
        <v>100124</v>
      </c>
      <c r="O18" s="7">
        <f t="shared" si="1"/>
        <v>1207475</v>
      </c>
      <c r="T18" s="3">
        <f>N9-N39</f>
        <v>322022.33333333331</v>
      </c>
    </row>
    <row r="19" spans="1:20" x14ac:dyDescent="0.3">
      <c r="A19" s="4"/>
    </row>
    <row r="20" spans="1:20" x14ac:dyDescent="0.3">
      <c r="A20" s="4" t="s">
        <v>55</v>
      </c>
    </row>
    <row r="21" spans="1:20" x14ac:dyDescent="0.3">
      <c r="A21" s="3" t="s">
        <v>5</v>
      </c>
      <c r="C21" s="3">
        <v>45830</v>
      </c>
      <c r="D21" s="3">
        <v>45830</v>
      </c>
      <c r="E21" s="3">
        <v>45830</v>
      </c>
      <c r="F21" s="3">
        <v>45830</v>
      </c>
      <c r="G21" s="3">
        <v>45830</v>
      </c>
      <c r="H21" s="3">
        <v>45830</v>
      </c>
      <c r="I21" s="3">
        <v>45830</v>
      </c>
      <c r="J21" s="3">
        <v>45830</v>
      </c>
      <c r="K21" s="3">
        <v>45830</v>
      </c>
      <c r="L21" s="3">
        <v>45830</v>
      </c>
      <c r="M21" s="3">
        <v>45830</v>
      </c>
      <c r="N21" s="3">
        <v>45830</v>
      </c>
      <c r="O21" s="3">
        <f>SUM(C21:N21)</f>
        <v>549960</v>
      </c>
    </row>
    <row r="22" spans="1:20" x14ac:dyDescent="0.3">
      <c r="A22" s="3" t="s">
        <v>136</v>
      </c>
      <c r="C22" s="3">
        <v>30500</v>
      </c>
      <c r="D22" s="3">
        <v>30500</v>
      </c>
      <c r="E22" s="3">
        <v>30500</v>
      </c>
      <c r="F22" s="3">
        <v>30500</v>
      </c>
      <c r="G22" s="3">
        <v>30500</v>
      </c>
      <c r="H22" s="3">
        <v>30500</v>
      </c>
      <c r="I22" s="3">
        <v>30500</v>
      </c>
      <c r="J22" s="3">
        <v>30500</v>
      </c>
      <c r="K22" s="3">
        <v>30500</v>
      </c>
      <c r="L22" s="3">
        <v>30500</v>
      </c>
      <c r="M22" s="3">
        <v>30500</v>
      </c>
      <c r="N22" s="3">
        <v>30500</v>
      </c>
      <c r="O22" s="3">
        <f>SUM(C22:N22)</f>
        <v>366000</v>
      </c>
    </row>
    <row r="23" spans="1:20" x14ac:dyDescent="0.3">
      <c r="A23" s="3" t="s">
        <v>137</v>
      </c>
      <c r="C23" s="3">
        <v>300</v>
      </c>
      <c r="D23" s="3">
        <v>300</v>
      </c>
      <c r="E23" s="3">
        <v>300</v>
      </c>
      <c r="F23" s="3">
        <v>300</v>
      </c>
      <c r="G23" s="3">
        <v>300</v>
      </c>
      <c r="H23" s="3">
        <v>300</v>
      </c>
      <c r="I23" s="3">
        <v>300</v>
      </c>
      <c r="J23" s="3">
        <v>300</v>
      </c>
      <c r="K23" s="3">
        <v>300</v>
      </c>
      <c r="L23" s="3">
        <v>300</v>
      </c>
      <c r="M23" s="3">
        <v>300</v>
      </c>
      <c r="N23" s="3">
        <v>300</v>
      </c>
      <c r="O23" s="3">
        <f t="shared" ref="O23:O36" si="2">SUM(C23:N23)</f>
        <v>3600</v>
      </c>
    </row>
    <row r="24" spans="1:20" x14ac:dyDescent="0.3">
      <c r="A24" s="3" t="s">
        <v>43</v>
      </c>
      <c r="C24" s="3">
        <v>5</v>
      </c>
      <c r="D24" s="3">
        <v>7</v>
      </c>
      <c r="E24" s="3">
        <v>15</v>
      </c>
      <c r="F24" s="3">
        <v>23</v>
      </c>
      <c r="G24" s="3">
        <v>8</v>
      </c>
      <c r="H24" s="3">
        <v>11</v>
      </c>
      <c r="I24" s="3">
        <v>12</v>
      </c>
      <c r="J24" s="3">
        <v>21</v>
      </c>
      <c r="K24" s="3">
        <v>17</v>
      </c>
      <c r="L24" s="3">
        <v>10</v>
      </c>
      <c r="M24" s="3">
        <v>16</v>
      </c>
      <c r="N24" s="3">
        <v>24</v>
      </c>
      <c r="O24" s="3">
        <f t="shared" ref="O24:O30" si="3">SUM(C24:N24)</f>
        <v>169</v>
      </c>
    </row>
    <row r="25" spans="1:20" x14ac:dyDescent="0.3">
      <c r="A25" s="3" t="s">
        <v>38</v>
      </c>
      <c r="B25" s="8" t="s">
        <v>56</v>
      </c>
      <c r="C25" s="3">
        <v>153</v>
      </c>
      <c r="D25" s="3">
        <v>180</v>
      </c>
      <c r="E25" s="3">
        <v>292</v>
      </c>
      <c r="F25" s="3">
        <v>200</v>
      </c>
      <c r="G25" s="3">
        <v>434</v>
      </c>
      <c r="H25" s="3">
        <v>382</v>
      </c>
      <c r="I25" s="3">
        <v>239</v>
      </c>
      <c r="J25" s="3">
        <v>332</v>
      </c>
      <c r="K25" s="3">
        <v>447</v>
      </c>
      <c r="L25" s="3">
        <v>346</v>
      </c>
      <c r="M25" s="3">
        <v>879</v>
      </c>
      <c r="N25" s="3">
        <v>640</v>
      </c>
      <c r="O25" s="3">
        <f t="shared" si="3"/>
        <v>4524</v>
      </c>
    </row>
    <row r="26" spans="1:20" x14ac:dyDescent="0.3">
      <c r="A26" s="3" t="s">
        <v>9</v>
      </c>
      <c r="B26" s="8" t="s">
        <v>56</v>
      </c>
      <c r="C26" s="3">
        <v>134</v>
      </c>
      <c r="D26" s="3">
        <v>234</v>
      </c>
      <c r="E26" s="3">
        <v>278</v>
      </c>
      <c r="F26" s="3">
        <v>150</v>
      </c>
      <c r="G26" s="3">
        <v>263</v>
      </c>
      <c r="H26" s="3">
        <v>360</v>
      </c>
      <c r="I26" s="3">
        <v>379</v>
      </c>
      <c r="J26" s="3">
        <v>461</v>
      </c>
      <c r="K26" s="3">
        <v>328</v>
      </c>
      <c r="L26" s="3">
        <v>355</v>
      </c>
      <c r="M26" s="3">
        <v>410</v>
      </c>
      <c r="N26" s="3">
        <v>478</v>
      </c>
      <c r="O26" s="3">
        <f t="shared" si="3"/>
        <v>3830</v>
      </c>
    </row>
    <row r="27" spans="1:20" x14ac:dyDescent="0.3">
      <c r="A27" s="3" t="s">
        <v>11</v>
      </c>
      <c r="B27" s="8" t="s">
        <v>56</v>
      </c>
      <c r="C27" s="3">
        <v>150</v>
      </c>
      <c r="D27" s="3">
        <v>150</v>
      </c>
      <c r="E27" s="3">
        <v>150</v>
      </c>
      <c r="F27" s="3">
        <v>150</v>
      </c>
      <c r="G27" s="3">
        <v>150</v>
      </c>
      <c r="H27" s="3">
        <v>150</v>
      </c>
      <c r="I27" s="3">
        <v>150</v>
      </c>
      <c r="J27" s="3">
        <v>150</v>
      </c>
      <c r="K27" s="3">
        <v>150</v>
      </c>
      <c r="L27" s="3">
        <v>150</v>
      </c>
      <c r="M27" s="3">
        <v>150</v>
      </c>
      <c r="N27" s="3">
        <v>150</v>
      </c>
      <c r="O27" s="3">
        <f t="shared" si="3"/>
        <v>1800</v>
      </c>
    </row>
    <row r="28" spans="1:20" x14ac:dyDescent="0.3">
      <c r="A28" s="3" t="s">
        <v>68</v>
      </c>
      <c r="B28" s="8" t="s">
        <v>56</v>
      </c>
      <c r="C28" s="3">
        <v>132</v>
      </c>
      <c r="D28" s="3">
        <v>109</v>
      </c>
      <c r="E28" s="3">
        <v>111</v>
      </c>
      <c r="F28" s="3">
        <v>164</v>
      </c>
      <c r="G28" s="3">
        <v>200</v>
      </c>
      <c r="H28" s="3">
        <v>145</v>
      </c>
      <c r="I28" s="3">
        <v>212</v>
      </c>
      <c r="J28" s="3">
        <v>193</v>
      </c>
      <c r="K28" s="3">
        <v>123</v>
      </c>
      <c r="L28" s="3">
        <v>204</v>
      </c>
      <c r="M28" s="3">
        <v>148</v>
      </c>
      <c r="N28" s="3">
        <v>175</v>
      </c>
      <c r="O28" s="3">
        <f t="shared" si="3"/>
        <v>1916</v>
      </c>
    </row>
    <row r="29" spans="1:20" x14ac:dyDescent="0.3">
      <c r="A29" s="3" t="s">
        <v>51</v>
      </c>
      <c r="B29" s="8" t="s">
        <v>56</v>
      </c>
      <c r="C29" s="3">
        <v>4652</v>
      </c>
      <c r="D29" s="3">
        <v>4511</v>
      </c>
      <c r="E29" s="3">
        <v>5290</v>
      </c>
      <c r="F29" s="3">
        <v>3766</v>
      </c>
      <c r="G29" s="3">
        <v>4316</v>
      </c>
      <c r="H29" s="3">
        <v>3834</v>
      </c>
      <c r="I29" s="3">
        <v>5933</v>
      </c>
      <c r="J29" s="3">
        <v>3231</v>
      </c>
      <c r="K29" s="3">
        <v>6767</v>
      </c>
      <c r="L29" s="3">
        <v>2965</v>
      </c>
      <c r="M29" s="3">
        <v>4287</v>
      </c>
      <c r="N29" s="3">
        <v>3458</v>
      </c>
      <c r="O29" s="3">
        <f t="shared" si="3"/>
        <v>53010</v>
      </c>
    </row>
    <row r="30" spans="1:20" x14ac:dyDescent="0.3">
      <c r="A30" s="3" t="s">
        <v>15</v>
      </c>
      <c r="B30" s="8" t="s">
        <v>56</v>
      </c>
      <c r="C30" s="3">
        <v>2500</v>
      </c>
      <c r="D30" s="3">
        <v>2500</v>
      </c>
      <c r="E30" s="3">
        <v>2500</v>
      </c>
      <c r="F30" s="3">
        <v>2500</v>
      </c>
      <c r="G30" s="3">
        <v>2500</v>
      </c>
      <c r="H30" s="3">
        <v>2500</v>
      </c>
      <c r="I30" s="3">
        <v>2500</v>
      </c>
      <c r="J30" s="3">
        <v>2500</v>
      </c>
      <c r="K30" s="3">
        <v>2500</v>
      </c>
      <c r="L30" s="3">
        <v>2500</v>
      </c>
      <c r="M30" s="3">
        <v>2500</v>
      </c>
      <c r="N30" s="3">
        <v>2500</v>
      </c>
      <c r="O30" s="3">
        <f t="shared" si="3"/>
        <v>30000</v>
      </c>
    </row>
    <row r="31" spans="1:20" x14ac:dyDescent="0.3">
      <c r="A31" s="3" t="s">
        <v>8</v>
      </c>
      <c r="B31" s="8" t="s">
        <v>56</v>
      </c>
      <c r="C31" s="3">
        <v>183</v>
      </c>
      <c r="D31" s="3">
        <v>103</v>
      </c>
      <c r="E31" s="3">
        <v>334</v>
      </c>
      <c r="F31" s="3">
        <v>230</v>
      </c>
      <c r="G31" s="3">
        <v>256</v>
      </c>
      <c r="H31" s="3">
        <v>122</v>
      </c>
      <c r="I31" s="3">
        <v>306</v>
      </c>
      <c r="J31" s="3">
        <v>272</v>
      </c>
      <c r="K31" s="3">
        <v>102</v>
      </c>
      <c r="L31" s="3">
        <v>331</v>
      </c>
      <c r="M31" s="3">
        <v>191</v>
      </c>
      <c r="N31" s="3">
        <v>236</v>
      </c>
      <c r="O31" s="3">
        <f>SUM(C31:N31)</f>
        <v>2666</v>
      </c>
    </row>
    <row r="32" spans="1:20" x14ac:dyDescent="0.3">
      <c r="B32" s="8" t="s">
        <v>56</v>
      </c>
    </row>
    <row r="33" spans="1:15" x14ac:dyDescent="0.3">
      <c r="A33" s="3" t="s">
        <v>39</v>
      </c>
      <c r="C33" s="3">
        <v>2500</v>
      </c>
      <c r="D33" s="3">
        <v>2500</v>
      </c>
      <c r="E33" s="3">
        <v>2500</v>
      </c>
      <c r="F33" s="3">
        <v>2500</v>
      </c>
      <c r="G33" s="3">
        <v>2500</v>
      </c>
      <c r="H33" s="3">
        <v>2500</v>
      </c>
      <c r="I33" s="3">
        <v>2500</v>
      </c>
      <c r="J33" s="3">
        <v>2500</v>
      </c>
      <c r="K33" s="3">
        <v>2500</v>
      </c>
      <c r="L33" s="3">
        <v>2500</v>
      </c>
      <c r="M33" s="3">
        <v>2500</v>
      </c>
      <c r="N33" s="3">
        <v>2500</v>
      </c>
      <c r="O33" s="3">
        <v>30000</v>
      </c>
    </row>
    <row r="34" spans="1:15" x14ac:dyDescent="0.3">
      <c r="A34" s="3" t="s">
        <v>16</v>
      </c>
      <c r="C34" s="3">
        <f>+C48</f>
        <v>13333.333333333334</v>
      </c>
      <c r="D34" s="3">
        <f t="shared" ref="D34:N34" si="4">+D48</f>
        <v>13333.333333333334</v>
      </c>
      <c r="E34" s="3">
        <f t="shared" si="4"/>
        <v>13333.333333333334</v>
      </c>
      <c r="F34" s="3">
        <f t="shared" si="4"/>
        <v>13333.333333333334</v>
      </c>
      <c r="G34" s="3">
        <f t="shared" si="4"/>
        <v>13333.333333333334</v>
      </c>
      <c r="H34" s="3">
        <f t="shared" si="4"/>
        <v>13333.333333333334</v>
      </c>
      <c r="I34" s="3">
        <f t="shared" si="4"/>
        <v>13333.333333333334</v>
      </c>
      <c r="J34" s="3">
        <f t="shared" si="4"/>
        <v>13333.333333333334</v>
      </c>
      <c r="K34" s="3">
        <f t="shared" si="4"/>
        <v>13333.333333333334</v>
      </c>
      <c r="L34" s="3">
        <f t="shared" si="4"/>
        <v>13333.333333333334</v>
      </c>
      <c r="M34" s="3">
        <f t="shared" si="4"/>
        <v>13333.333333333334</v>
      </c>
      <c r="N34" s="3">
        <f t="shared" si="4"/>
        <v>13333.333333333334</v>
      </c>
      <c r="O34" s="3">
        <f t="shared" si="2"/>
        <v>160000</v>
      </c>
    </row>
    <row r="35" spans="1:15" x14ac:dyDescent="0.3">
      <c r="O35" s="3">
        <f t="shared" si="2"/>
        <v>0</v>
      </c>
    </row>
    <row r="36" spans="1:15" x14ac:dyDescent="0.3">
      <c r="O36" s="3">
        <f t="shared" si="2"/>
        <v>0</v>
      </c>
    </row>
    <row r="37" spans="1:15" x14ac:dyDescent="0.3">
      <c r="A37" s="4" t="s">
        <v>17</v>
      </c>
      <c r="C37" s="7">
        <f t="shared" ref="C37:N37" si="5">SUM(C21:C36)</f>
        <v>100372.33333333333</v>
      </c>
      <c r="D37" s="7">
        <f t="shared" si="5"/>
        <v>100257.33333333333</v>
      </c>
      <c r="E37" s="7">
        <f t="shared" si="5"/>
        <v>101433.33333333333</v>
      </c>
      <c r="F37" s="7">
        <f t="shared" si="5"/>
        <v>99646.333333333328</v>
      </c>
      <c r="G37" s="7">
        <f t="shared" si="5"/>
        <v>100590.33333333333</v>
      </c>
      <c r="H37" s="7">
        <f t="shared" si="5"/>
        <v>99967.333333333328</v>
      </c>
      <c r="I37" s="7">
        <f t="shared" si="5"/>
        <v>102194.33333333333</v>
      </c>
      <c r="J37" s="7">
        <f t="shared" si="5"/>
        <v>99623.333333333328</v>
      </c>
      <c r="K37" s="7">
        <f t="shared" si="5"/>
        <v>102897.33333333333</v>
      </c>
      <c r="L37" s="7">
        <f t="shared" si="5"/>
        <v>99324.333333333328</v>
      </c>
      <c r="M37" s="7">
        <f t="shared" si="5"/>
        <v>101044.33333333333</v>
      </c>
      <c r="N37" s="7">
        <f t="shared" si="5"/>
        <v>100124.33333333333</v>
      </c>
      <c r="O37" s="7">
        <f>SUM(C37:N37)</f>
        <v>1207475</v>
      </c>
    </row>
    <row r="38" spans="1:15" x14ac:dyDescent="0.3">
      <c r="A38" s="4"/>
    </row>
    <row r="39" spans="1:15" x14ac:dyDescent="0.3">
      <c r="A39" s="9" t="s">
        <v>36</v>
      </c>
      <c r="C39" s="3">
        <f t="shared" ref="C39:N39" si="6">+C18-C37</f>
        <v>-0.33333333332848269</v>
      </c>
      <c r="D39" s="3">
        <f t="shared" si="6"/>
        <v>-0.33333333332848269</v>
      </c>
      <c r="E39" s="3">
        <f t="shared" si="6"/>
        <v>-0.33333333332848269</v>
      </c>
      <c r="F39" s="3">
        <f t="shared" si="6"/>
        <v>-0.33333333332848269</v>
      </c>
      <c r="G39" s="3">
        <f t="shared" si="6"/>
        <v>-0.33333333332848269</v>
      </c>
      <c r="H39" s="3">
        <f t="shared" si="6"/>
        <v>-0.33333333332848269</v>
      </c>
      <c r="I39" s="3">
        <f t="shared" si="6"/>
        <v>-0.33333333332848269</v>
      </c>
      <c r="J39" s="3">
        <f t="shared" si="6"/>
        <v>-0.33333333332848269</v>
      </c>
      <c r="K39" s="3">
        <f t="shared" si="6"/>
        <v>-0.33333333332848269</v>
      </c>
      <c r="L39" s="3">
        <f t="shared" si="6"/>
        <v>-0.33333333332848269</v>
      </c>
      <c r="M39" s="3">
        <f t="shared" si="6"/>
        <v>-0.33333333332848269</v>
      </c>
      <c r="N39" s="3">
        <f t="shared" si="6"/>
        <v>-0.33333333332848269</v>
      </c>
      <c r="O39" s="3">
        <f>+O18-O37</f>
        <v>0</v>
      </c>
    </row>
    <row r="42" spans="1:15" x14ac:dyDescent="0.3">
      <c r="A42" s="1" t="s">
        <v>101</v>
      </c>
    </row>
    <row r="43" spans="1:15" x14ac:dyDescent="0.3">
      <c r="A43" s="4" t="s">
        <v>7</v>
      </c>
    </row>
    <row r="44" spans="1:15" x14ac:dyDescent="0.3">
      <c r="A44" s="3" t="s">
        <v>70</v>
      </c>
      <c r="B44" s="8" t="s">
        <v>56</v>
      </c>
      <c r="C44" s="3">
        <f>+'Year 1 '!O44</f>
        <v>800000</v>
      </c>
      <c r="O44" s="3">
        <f>SUM(C44:N44)</f>
        <v>800000</v>
      </c>
    </row>
    <row r="45" spans="1:15" x14ac:dyDescent="0.3">
      <c r="A45" s="3" t="s">
        <v>71</v>
      </c>
      <c r="B45" s="8" t="s">
        <v>56</v>
      </c>
      <c r="O45" s="3">
        <f>SUM(C45:N45)</f>
        <v>0</v>
      </c>
    </row>
    <row r="46" spans="1:15" x14ac:dyDescent="0.3">
      <c r="A46" s="3" t="s">
        <v>0</v>
      </c>
      <c r="B46" s="8"/>
      <c r="C46" s="3">
        <f>+C44+C45</f>
        <v>800000</v>
      </c>
      <c r="O46" s="3">
        <f>SUM(C46:N46)</f>
        <v>800000</v>
      </c>
    </row>
    <row r="47" spans="1:15" x14ac:dyDescent="0.3">
      <c r="A47" s="3" t="s">
        <v>72</v>
      </c>
      <c r="B47" s="8"/>
      <c r="C47" s="3">
        <f>+'Year 1 '!O46</f>
        <v>160000</v>
      </c>
      <c r="O47" s="3">
        <f>SUM(C47:N47)</f>
        <v>160000</v>
      </c>
    </row>
    <row r="48" spans="1:15" x14ac:dyDescent="0.3">
      <c r="A48" s="3" t="s">
        <v>73</v>
      </c>
      <c r="B48" s="8"/>
      <c r="C48" s="3">
        <f>+C46*20%/12</f>
        <v>13333.333333333334</v>
      </c>
      <c r="D48" s="3">
        <f>+C48</f>
        <v>13333.333333333334</v>
      </c>
      <c r="E48" s="3">
        <f t="shared" ref="E48:N48" si="7">+D48</f>
        <v>13333.333333333334</v>
      </c>
      <c r="F48" s="3">
        <f t="shared" si="7"/>
        <v>13333.333333333334</v>
      </c>
      <c r="G48" s="3">
        <f t="shared" si="7"/>
        <v>13333.333333333334</v>
      </c>
      <c r="H48" s="3">
        <f t="shared" si="7"/>
        <v>13333.333333333334</v>
      </c>
      <c r="I48" s="3">
        <f t="shared" si="7"/>
        <v>13333.333333333334</v>
      </c>
      <c r="J48" s="3">
        <f t="shared" si="7"/>
        <v>13333.333333333334</v>
      </c>
      <c r="K48" s="3">
        <f t="shared" si="7"/>
        <v>13333.333333333334</v>
      </c>
      <c r="L48" s="3">
        <f t="shared" si="7"/>
        <v>13333.333333333334</v>
      </c>
      <c r="M48" s="3">
        <f t="shared" si="7"/>
        <v>13333.333333333334</v>
      </c>
      <c r="N48" s="3">
        <f t="shared" si="7"/>
        <v>13333.333333333334</v>
      </c>
      <c r="O48" s="3">
        <f>SUM(C48:N48)</f>
        <v>160000</v>
      </c>
    </row>
    <row r="49" spans="1:15" x14ac:dyDescent="0.3">
      <c r="A49" s="3" t="s">
        <v>74</v>
      </c>
      <c r="B49" s="8"/>
      <c r="O49" s="3">
        <f>+O47+O48</f>
        <v>320000</v>
      </c>
    </row>
    <row r="50" spans="1:15" x14ac:dyDescent="0.3">
      <c r="B50" s="8"/>
    </row>
    <row r="51" spans="1:15" x14ac:dyDescent="0.3">
      <c r="B51" s="8"/>
    </row>
    <row r="52" spans="1:15" x14ac:dyDescent="0.3">
      <c r="B52" s="8"/>
    </row>
    <row r="53" spans="1:15" x14ac:dyDescent="0.3">
      <c r="A53" s="4" t="s">
        <v>40</v>
      </c>
      <c r="B53" s="8"/>
    </row>
    <row r="54" spans="1:15" x14ac:dyDescent="0.3">
      <c r="A54" s="3" t="s">
        <v>41</v>
      </c>
      <c r="B54" s="8" t="s">
        <v>56</v>
      </c>
      <c r="C54" s="3">
        <f>+C9*20%</f>
        <v>38863.599999999999</v>
      </c>
      <c r="D54" s="3">
        <f t="shared" ref="D54:N54" si="8">+D9*20%</f>
        <v>48176.200000000004</v>
      </c>
      <c r="E54" s="3">
        <f t="shared" si="8"/>
        <v>45792.4</v>
      </c>
      <c r="F54" s="3">
        <f t="shared" si="8"/>
        <v>43859.200000000004</v>
      </c>
      <c r="G54" s="3">
        <f t="shared" si="8"/>
        <v>44793.4</v>
      </c>
      <c r="H54" s="3">
        <f t="shared" si="8"/>
        <v>42401.200000000004</v>
      </c>
      <c r="I54" s="3">
        <f t="shared" si="8"/>
        <v>47387</v>
      </c>
      <c r="J54" s="3">
        <f t="shared" si="8"/>
        <v>42245</v>
      </c>
      <c r="K54" s="3">
        <f t="shared" si="8"/>
        <v>56343</v>
      </c>
      <c r="L54" s="3">
        <f t="shared" si="8"/>
        <v>58373.8</v>
      </c>
      <c r="M54" s="3">
        <f t="shared" si="8"/>
        <v>61632.800000000003</v>
      </c>
      <c r="N54" s="3">
        <f t="shared" si="8"/>
        <v>64404.4</v>
      </c>
      <c r="O54" s="3">
        <f>SUM(C54:N54)</f>
        <v>594272</v>
      </c>
    </row>
    <row r="55" spans="1:15" x14ac:dyDescent="0.3">
      <c r="A55" s="3" t="s">
        <v>42</v>
      </c>
      <c r="B55" s="8" t="s">
        <v>56</v>
      </c>
      <c r="C55" s="3">
        <f>(SUM(C25:C32)+C45+C14)*20%</f>
        <v>35089.4</v>
      </c>
      <c r="D55" s="3">
        <f t="shared" ref="D55:N55" si="9">(SUM(D25:D32)+D44+D14)*20%</f>
        <v>30490.800000000003</v>
      </c>
      <c r="E55" s="3">
        <f t="shared" si="9"/>
        <v>41543.800000000003</v>
      </c>
      <c r="F55" s="3">
        <f t="shared" si="9"/>
        <v>52366.8</v>
      </c>
      <c r="G55" s="3">
        <f t="shared" si="9"/>
        <v>48532.800000000003</v>
      </c>
      <c r="H55" s="3">
        <f t="shared" si="9"/>
        <v>35076.6</v>
      </c>
      <c r="I55" s="3">
        <f t="shared" si="9"/>
        <v>48630.600000000006</v>
      </c>
      <c r="J55" s="3">
        <f t="shared" si="9"/>
        <v>26076.800000000003</v>
      </c>
      <c r="K55" s="3">
        <f t="shared" si="9"/>
        <v>26774.400000000001</v>
      </c>
      <c r="L55" s="3">
        <f t="shared" si="9"/>
        <v>61123</v>
      </c>
      <c r="M55" s="3">
        <f t="shared" si="9"/>
        <v>70833.400000000009</v>
      </c>
      <c r="N55" s="3">
        <f t="shared" si="9"/>
        <v>60440.800000000003</v>
      </c>
      <c r="O55" s="3">
        <f>SUM(C55:N55)</f>
        <v>536979.20000000007</v>
      </c>
    </row>
    <row r="56" spans="1:15" ht="14.5" thickBot="1" x14ac:dyDescent="0.35">
      <c r="A56" s="3" t="s">
        <v>48</v>
      </c>
      <c r="B56" s="8"/>
      <c r="C56" s="10">
        <f>C54-C55</f>
        <v>3774.1999999999971</v>
      </c>
      <c r="D56" s="10">
        <f t="shared" ref="D56:O56" si="10">D54-D55</f>
        <v>17685.400000000001</v>
      </c>
      <c r="E56" s="10">
        <f t="shared" si="10"/>
        <v>4248.5999999999985</v>
      </c>
      <c r="F56" s="10">
        <f t="shared" si="10"/>
        <v>-8507.5999999999985</v>
      </c>
      <c r="G56" s="10">
        <f t="shared" si="10"/>
        <v>-3739.4000000000015</v>
      </c>
      <c r="H56" s="10">
        <f t="shared" si="10"/>
        <v>7324.6000000000058</v>
      </c>
      <c r="I56" s="10">
        <f t="shared" si="10"/>
        <v>-1243.6000000000058</v>
      </c>
      <c r="J56" s="10">
        <f t="shared" si="10"/>
        <v>16168.199999999997</v>
      </c>
      <c r="K56" s="10">
        <f t="shared" si="10"/>
        <v>29568.6</v>
      </c>
      <c r="L56" s="10">
        <f t="shared" si="10"/>
        <v>-2749.1999999999971</v>
      </c>
      <c r="M56" s="10">
        <f t="shared" si="10"/>
        <v>-9200.6000000000058</v>
      </c>
      <c r="N56" s="10">
        <f t="shared" si="10"/>
        <v>3963.5999999999985</v>
      </c>
      <c r="O56" s="10">
        <f t="shared" si="10"/>
        <v>57292.79999999993</v>
      </c>
    </row>
    <row r="57" spans="1:15" ht="14.5" thickTop="1" x14ac:dyDescent="0.3">
      <c r="B57" s="8"/>
    </row>
    <row r="58" spans="1:15" x14ac:dyDescent="0.3">
      <c r="B58" s="8"/>
    </row>
    <row r="59" spans="1:15" x14ac:dyDescent="0.3">
      <c r="A59" s="4" t="s">
        <v>60</v>
      </c>
      <c r="B59" s="8"/>
    </row>
    <row r="60" spans="1:15" x14ac:dyDescent="0.3">
      <c r="B60" s="8"/>
    </row>
    <row r="61" spans="1:15" x14ac:dyDescent="0.3">
      <c r="A61" s="3" t="s">
        <v>58</v>
      </c>
      <c r="B61" s="8"/>
      <c r="C61" s="3">
        <f>+'Year 1 '!C57</f>
        <v>10000</v>
      </c>
      <c r="D61" s="3">
        <f>+C61</f>
        <v>10000</v>
      </c>
      <c r="E61" s="3">
        <f t="shared" ref="E61:N62" si="11">+D61</f>
        <v>10000</v>
      </c>
      <c r="F61" s="3">
        <f t="shared" si="11"/>
        <v>10000</v>
      </c>
      <c r="G61" s="3">
        <f t="shared" si="11"/>
        <v>10000</v>
      </c>
      <c r="H61" s="3">
        <f t="shared" si="11"/>
        <v>10000</v>
      </c>
      <c r="I61" s="3">
        <f t="shared" si="11"/>
        <v>10000</v>
      </c>
      <c r="J61" s="3">
        <f t="shared" si="11"/>
        <v>10000</v>
      </c>
      <c r="K61" s="3">
        <f t="shared" si="11"/>
        <v>10000</v>
      </c>
      <c r="L61" s="3">
        <f t="shared" si="11"/>
        <v>10000</v>
      </c>
      <c r="M61" s="3">
        <f t="shared" si="11"/>
        <v>10000</v>
      </c>
      <c r="N61" s="3">
        <f t="shared" si="11"/>
        <v>10000</v>
      </c>
      <c r="O61" s="3">
        <f>SUM(C61:N61)</f>
        <v>120000</v>
      </c>
    </row>
    <row r="62" spans="1:15" x14ac:dyDescent="0.3">
      <c r="A62" s="3" t="s">
        <v>59</v>
      </c>
      <c r="B62" s="8"/>
      <c r="C62" s="3">
        <f>+'Year 1 '!C58</f>
        <v>2500</v>
      </c>
      <c r="D62" s="3">
        <f>+C62</f>
        <v>2500</v>
      </c>
      <c r="E62" s="3">
        <f t="shared" si="11"/>
        <v>2500</v>
      </c>
      <c r="F62" s="3">
        <f t="shared" si="11"/>
        <v>2500</v>
      </c>
      <c r="G62" s="3">
        <f t="shared" si="11"/>
        <v>2500</v>
      </c>
      <c r="H62" s="3">
        <f t="shared" si="11"/>
        <v>2500</v>
      </c>
      <c r="I62" s="3">
        <f t="shared" si="11"/>
        <v>2500</v>
      </c>
      <c r="J62" s="3">
        <f t="shared" si="11"/>
        <v>2500</v>
      </c>
      <c r="K62" s="3">
        <f t="shared" si="11"/>
        <v>2500</v>
      </c>
      <c r="L62" s="3">
        <f t="shared" si="11"/>
        <v>2500</v>
      </c>
      <c r="M62" s="3">
        <f t="shared" si="11"/>
        <v>2500</v>
      </c>
      <c r="N62" s="3">
        <f t="shared" si="11"/>
        <v>2500</v>
      </c>
      <c r="O62" s="3">
        <f>SUM(C62:N62)</f>
        <v>30000</v>
      </c>
    </row>
    <row r="63" spans="1:15" x14ac:dyDescent="0.3">
      <c r="B63" s="8"/>
    </row>
    <row r="64" spans="1:15" x14ac:dyDescent="0.3">
      <c r="B64" s="11"/>
    </row>
    <row r="67" spans="1:15" x14ac:dyDescent="0.3">
      <c r="A67" s="1" t="s">
        <v>34</v>
      </c>
      <c r="B67" s="2"/>
    </row>
    <row r="68" spans="1:15" x14ac:dyDescent="0.3">
      <c r="A68" s="1"/>
      <c r="B68" s="2"/>
    </row>
    <row r="69" spans="1:15" x14ac:dyDescent="0.3">
      <c r="A69" s="4" t="s">
        <v>102</v>
      </c>
    </row>
    <row r="70" spans="1:15" x14ac:dyDescent="0.3">
      <c r="B70" s="2"/>
    </row>
    <row r="71" spans="1:15" x14ac:dyDescent="0.3">
      <c r="A71" s="5"/>
      <c r="C71" s="5" t="str">
        <f>+C7</f>
        <v>Jan y2</v>
      </c>
      <c r="D71" s="5" t="str">
        <f t="shared" ref="D71:N71" si="12">+D7</f>
        <v>Feb y2</v>
      </c>
      <c r="E71" s="5" t="str">
        <f t="shared" si="12"/>
        <v>Mar y2</v>
      </c>
      <c r="F71" s="5" t="str">
        <f t="shared" si="12"/>
        <v>Apr y2</v>
      </c>
      <c r="G71" s="5" t="str">
        <f t="shared" si="12"/>
        <v>May y2</v>
      </c>
      <c r="H71" s="5" t="str">
        <f t="shared" si="12"/>
        <v>Jun y2</v>
      </c>
      <c r="I71" s="5" t="str">
        <f t="shared" si="12"/>
        <v>Jul y2</v>
      </c>
      <c r="J71" s="5" t="str">
        <f t="shared" si="12"/>
        <v>Aug y2</v>
      </c>
      <c r="K71" s="5" t="str">
        <f t="shared" si="12"/>
        <v>Sep y2</v>
      </c>
      <c r="L71" s="5" t="str">
        <f t="shared" si="12"/>
        <v>Oct y2</v>
      </c>
      <c r="M71" s="5" t="str">
        <f t="shared" si="12"/>
        <v>N0v y2</v>
      </c>
      <c r="N71" s="5" t="str">
        <f t="shared" si="12"/>
        <v>Dec y2</v>
      </c>
      <c r="O71" s="5" t="s">
        <v>0</v>
      </c>
    </row>
    <row r="72" spans="1:15" x14ac:dyDescent="0.3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6"/>
    </row>
    <row r="73" spans="1:15" x14ac:dyDescent="0.3">
      <c r="A73" s="3" t="s">
        <v>35</v>
      </c>
      <c r="C73" s="3">
        <f>+C9*120%</f>
        <v>233181.6</v>
      </c>
      <c r="D73" s="3">
        <f t="shared" ref="D73:N73" si="13">+D9*120%</f>
        <v>289057.2</v>
      </c>
      <c r="E73" s="3">
        <f t="shared" si="13"/>
        <v>274754.39999999997</v>
      </c>
      <c r="F73" s="3">
        <f t="shared" si="13"/>
        <v>263155.20000000001</v>
      </c>
      <c r="G73" s="3">
        <f t="shared" si="13"/>
        <v>268760.39999999997</v>
      </c>
      <c r="H73" s="3">
        <f t="shared" si="13"/>
        <v>254407.19999999998</v>
      </c>
      <c r="I73" s="3">
        <f t="shared" si="13"/>
        <v>284322</v>
      </c>
      <c r="J73" s="3">
        <f t="shared" si="13"/>
        <v>253470</v>
      </c>
      <c r="K73" s="3">
        <f t="shared" si="13"/>
        <v>338058</v>
      </c>
      <c r="L73" s="3">
        <f t="shared" si="13"/>
        <v>350242.8</v>
      </c>
      <c r="M73" s="3">
        <f t="shared" si="13"/>
        <v>369796.8</v>
      </c>
      <c r="N73" s="3">
        <f t="shared" si="13"/>
        <v>386426.39999999997</v>
      </c>
      <c r="O73" s="3">
        <f>SUM(C73:N73)</f>
        <v>3565631.9999999995</v>
      </c>
    </row>
    <row r="74" spans="1:15" x14ac:dyDescent="0.3">
      <c r="A74" s="3" t="s">
        <v>50</v>
      </c>
      <c r="C74" s="3">
        <f>+C10</f>
        <v>0</v>
      </c>
      <c r="D74" s="3">
        <f t="shared" ref="D74:N74" si="14">+D10</f>
        <v>0</v>
      </c>
      <c r="E74" s="3">
        <f t="shared" si="14"/>
        <v>0</v>
      </c>
      <c r="F74" s="3">
        <f t="shared" si="14"/>
        <v>0</v>
      </c>
      <c r="G74" s="3">
        <f t="shared" si="14"/>
        <v>0</v>
      </c>
      <c r="H74" s="3">
        <f t="shared" si="14"/>
        <v>0</v>
      </c>
      <c r="I74" s="3">
        <f t="shared" si="14"/>
        <v>0</v>
      </c>
      <c r="J74" s="3">
        <f t="shared" si="14"/>
        <v>0</v>
      </c>
      <c r="K74" s="3">
        <f t="shared" si="14"/>
        <v>0</v>
      </c>
      <c r="L74" s="3">
        <f t="shared" si="14"/>
        <v>0</v>
      </c>
      <c r="M74" s="3">
        <f t="shared" si="14"/>
        <v>0</v>
      </c>
      <c r="N74" s="3">
        <f t="shared" si="14"/>
        <v>0</v>
      </c>
      <c r="O74" s="3">
        <f>SUM(C74:N74)</f>
        <v>0</v>
      </c>
    </row>
    <row r="75" spans="1:15" x14ac:dyDescent="0.3">
      <c r="C75" s="3">
        <f>+C60</f>
        <v>0</v>
      </c>
      <c r="D75" s="3">
        <f t="shared" ref="D75:N75" si="15">+D60</f>
        <v>0</v>
      </c>
      <c r="E75" s="3">
        <f t="shared" si="15"/>
        <v>0</v>
      </c>
      <c r="F75" s="3">
        <f t="shared" si="15"/>
        <v>0</v>
      </c>
      <c r="G75" s="3">
        <f t="shared" si="15"/>
        <v>0</v>
      </c>
      <c r="H75" s="3">
        <f t="shared" si="15"/>
        <v>0</v>
      </c>
      <c r="I75" s="3">
        <f t="shared" si="15"/>
        <v>0</v>
      </c>
      <c r="J75" s="3">
        <f t="shared" si="15"/>
        <v>0</v>
      </c>
      <c r="K75" s="3">
        <f t="shared" si="15"/>
        <v>0</v>
      </c>
      <c r="L75" s="3">
        <f t="shared" si="15"/>
        <v>0</v>
      </c>
      <c r="M75" s="3">
        <f t="shared" si="15"/>
        <v>0</v>
      </c>
      <c r="N75" s="3">
        <f t="shared" si="15"/>
        <v>0</v>
      </c>
      <c r="O75" s="3">
        <f>SUM(C75:N75)</f>
        <v>0</v>
      </c>
    </row>
    <row r="76" spans="1:15" x14ac:dyDescent="0.3">
      <c r="A76" s="12"/>
    </row>
    <row r="78" spans="1:15" x14ac:dyDescent="0.3">
      <c r="A78" s="4" t="s">
        <v>66</v>
      </c>
      <c r="C78" s="7">
        <f>SUM(C73:C77)</f>
        <v>233181.6</v>
      </c>
      <c r="D78" s="7">
        <f t="shared" ref="D78:N78" si="16">SUM(D73:D77)</f>
        <v>289057.2</v>
      </c>
      <c r="E78" s="7">
        <f t="shared" si="16"/>
        <v>274754.39999999997</v>
      </c>
      <c r="F78" s="7">
        <f t="shared" si="16"/>
        <v>263155.20000000001</v>
      </c>
      <c r="G78" s="7">
        <f t="shared" si="16"/>
        <v>268760.39999999997</v>
      </c>
      <c r="H78" s="7">
        <f t="shared" si="16"/>
        <v>254407.19999999998</v>
      </c>
      <c r="I78" s="7">
        <f t="shared" si="16"/>
        <v>284322</v>
      </c>
      <c r="J78" s="7">
        <f t="shared" si="16"/>
        <v>253470</v>
      </c>
      <c r="K78" s="7">
        <f t="shared" si="16"/>
        <v>338058</v>
      </c>
      <c r="L78" s="7">
        <f t="shared" si="16"/>
        <v>350242.8</v>
      </c>
      <c r="M78" s="7">
        <f t="shared" si="16"/>
        <v>369796.8</v>
      </c>
      <c r="N78" s="7">
        <f t="shared" si="16"/>
        <v>386426.39999999997</v>
      </c>
      <c r="O78" s="7">
        <f>SUM(O73:O77)</f>
        <v>3565631.9999999995</v>
      </c>
    </row>
    <row r="79" spans="1:15" x14ac:dyDescent="0.3">
      <c r="A79" s="4"/>
    </row>
    <row r="80" spans="1:15" x14ac:dyDescent="0.3">
      <c r="A80" s="3" t="s">
        <v>7</v>
      </c>
      <c r="C80" s="3">
        <f>+C45*120%</f>
        <v>0</v>
      </c>
      <c r="D80" s="3">
        <f t="shared" ref="D80:N80" si="17">+D44*120%</f>
        <v>0</v>
      </c>
      <c r="E80" s="3">
        <f t="shared" si="17"/>
        <v>0</v>
      </c>
      <c r="F80" s="3">
        <f t="shared" si="17"/>
        <v>0</v>
      </c>
      <c r="G80" s="3">
        <f t="shared" si="17"/>
        <v>0</v>
      </c>
      <c r="H80" s="3">
        <f t="shared" si="17"/>
        <v>0</v>
      </c>
      <c r="I80" s="3">
        <f t="shared" si="17"/>
        <v>0</v>
      </c>
      <c r="J80" s="3">
        <f t="shared" si="17"/>
        <v>0</v>
      </c>
      <c r="K80" s="3">
        <f t="shared" si="17"/>
        <v>0</v>
      </c>
      <c r="L80" s="3">
        <f t="shared" si="17"/>
        <v>0</v>
      </c>
      <c r="M80" s="3">
        <f t="shared" si="17"/>
        <v>0</v>
      </c>
      <c r="N80" s="3">
        <f t="shared" si="17"/>
        <v>0</v>
      </c>
      <c r="O80" s="3">
        <f t="shared" ref="O80:O97" si="18">SUM(C80:N80)</f>
        <v>0</v>
      </c>
    </row>
    <row r="81" spans="1:15" x14ac:dyDescent="0.3">
      <c r="A81" s="3" t="s">
        <v>4</v>
      </c>
      <c r="C81" s="3">
        <f>+C14*120%</f>
        <v>201051.6</v>
      </c>
      <c r="D81" s="3">
        <f t="shared" ref="D81:N81" si="19">+D14*120%</f>
        <v>173600.4</v>
      </c>
      <c r="E81" s="3">
        <f t="shared" si="19"/>
        <v>238516.8</v>
      </c>
      <c r="F81" s="3">
        <f t="shared" si="19"/>
        <v>305608.8</v>
      </c>
      <c r="G81" s="3">
        <f t="shared" si="19"/>
        <v>281454</v>
      </c>
      <c r="H81" s="3">
        <f t="shared" si="19"/>
        <v>201468</v>
      </c>
      <c r="I81" s="3">
        <f t="shared" si="19"/>
        <v>280120.8</v>
      </c>
      <c r="J81" s="3">
        <f t="shared" si="19"/>
        <v>147894</v>
      </c>
      <c r="K81" s="3">
        <f t="shared" si="19"/>
        <v>148146</v>
      </c>
      <c r="L81" s="3">
        <f t="shared" si="19"/>
        <v>358516.8</v>
      </c>
      <c r="M81" s="3">
        <f t="shared" si="19"/>
        <v>414722.39999999997</v>
      </c>
      <c r="N81" s="3">
        <f t="shared" si="19"/>
        <v>353480.39999999997</v>
      </c>
      <c r="O81" s="3">
        <f t="shared" si="18"/>
        <v>3104580</v>
      </c>
    </row>
    <row r="82" spans="1:15" x14ac:dyDescent="0.3">
      <c r="A82" s="3" t="str">
        <f>+A21</f>
        <v>Wages &amp; Salaries</v>
      </c>
      <c r="C82" s="3">
        <f>+C21</f>
        <v>45830</v>
      </c>
      <c r="D82" s="3">
        <f t="shared" ref="D82:N82" si="20">+D21</f>
        <v>45830</v>
      </c>
      <c r="E82" s="3">
        <f t="shared" si="20"/>
        <v>45830</v>
      </c>
      <c r="F82" s="3">
        <f t="shared" si="20"/>
        <v>45830</v>
      </c>
      <c r="G82" s="3">
        <f t="shared" si="20"/>
        <v>45830</v>
      </c>
      <c r="H82" s="3">
        <f t="shared" si="20"/>
        <v>45830</v>
      </c>
      <c r="I82" s="3">
        <f t="shared" si="20"/>
        <v>45830</v>
      </c>
      <c r="J82" s="3">
        <f t="shared" si="20"/>
        <v>45830</v>
      </c>
      <c r="K82" s="3">
        <f t="shared" si="20"/>
        <v>45830</v>
      </c>
      <c r="L82" s="3">
        <f t="shared" si="20"/>
        <v>45830</v>
      </c>
      <c r="M82" s="3">
        <f t="shared" si="20"/>
        <v>45830</v>
      </c>
      <c r="N82" s="3">
        <f t="shared" si="20"/>
        <v>45830</v>
      </c>
      <c r="O82" s="3">
        <f t="shared" si="18"/>
        <v>549960</v>
      </c>
    </row>
    <row r="83" spans="1:15" x14ac:dyDescent="0.3">
      <c r="A83" s="3" t="str">
        <f t="shared" ref="A83:A93" si="21">+A22</f>
        <v>Rent &amp; Rates</v>
      </c>
      <c r="C83" s="3">
        <f t="shared" ref="C83:N85" si="22">+C22</f>
        <v>30500</v>
      </c>
      <c r="D83" s="3">
        <f t="shared" si="22"/>
        <v>30500</v>
      </c>
      <c r="E83" s="3">
        <f t="shared" si="22"/>
        <v>30500</v>
      </c>
      <c r="F83" s="3">
        <f t="shared" si="22"/>
        <v>30500</v>
      </c>
      <c r="G83" s="3">
        <f t="shared" si="22"/>
        <v>30500</v>
      </c>
      <c r="H83" s="3">
        <f t="shared" si="22"/>
        <v>30500</v>
      </c>
      <c r="I83" s="3">
        <f t="shared" si="22"/>
        <v>30500</v>
      </c>
      <c r="J83" s="3">
        <f t="shared" si="22"/>
        <v>30500</v>
      </c>
      <c r="K83" s="3">
        <f t="shared" si="22"/>
        <v>30500</v>
      </c>
      <c r="L83" s="3">
        <f t="shared" si="22"/>
        <v>30500</v>
      </c>
      <c r="M83" s="3">
        <f t="shared" si="22"/>
        <v>30500</v>
      </c>
      <c r="N83" s="3">
        <f t="shared" si="22"/>
        <v>30500</v>
      </c>
      <c r="O83" s="3">
        <f t="shared" si="18"/>
        <v>366000</v>
      </c>
    </row>
    <row r="84" spans="1:15" x14ac:dyDescent="0.3">
      <c r="A84" s="3" t="str">
        <f t="shared" si="21"/>
        <v>Insurance</v>
      </c>
      <c r="C84" s="3">
        <f t="shared" si="22"/>
        <v>300</v>
      </c>
      <c r="D84" s="3">
        <f t="shared" si="22"/>
        <v>300</v>
      </c>
      <c r="E84" s="3">
        <f t="shared" si="22"/>
        <v>300</v>
      </c>
      <c r="F84" s="3">
        <f t="shared" si="22"/>
        <v>300</v>
      </c>
      <c r="G84" s="3">
        <f t="shared" si="22"/>
        <v>300</v>
      </c>
      <c r="H84" s="3">
        <f t="shared" si="22"/>
        <v>300</v>
      </c>
      <c r="I84" s="3">
        <f t="shared" si="22"/>
        <v>300</v>
      </c>
      <c r="J84" s="3">
        <f t="shared" si="22"/>
        <v>300</v>
      </c>
      <c r="K84" s="3">
        <f t="shared" si="22"/>
        <v>300</v>
      </c>
      <c r="L84" s="3">
        <f t="shared" si="22"/>
        <v>300</v>
      </c>
      <c r="M84" s="3">
        <f t="shared" si="22"/>
        <v>300</v>
      </c>
      <c r="N84" s="3">
        <f t="shared" si="22"/>
        <v>300</v>
      </c>
      <c r="O84" s="3">
        <f t="shared" si="18"/>
        <v>3600</v>
      </c>
    </row>
    <row r="85" spans="1:15" x14ac:dyDescent="0.3">
      <c r="A85" s="3" t="str">
        <f t="shared" si="21"/>
        <v>Bank Charges</v>
      </c>
      <c r="C85" s="3">
        <f t="shared" si="22"/>
        <v>5</v>
      </c>
      <c r="D85" s="3">
        <f t="shared" si="22"/>
        <v>7</v>
      </c>
      <c r="E85" s="3">
        <f t="shared" si="22"/>
        <v>15</v>
      </c>
      <c r="F85" s="3">
        <f t="shared" si="22"/>
        <v>23</v>
      </c>
      <c r="G85" s="3">
        <f t="shared" si="22"/>
        <v>8</v>
      </c>
      <c r="H85" s="3">
        <f t="shared" si="22"/>
        <v>11</v>
      </c>
      <c r="I85" s="3">
        <f t="shared" si="22"/>
        <v>12</v>
      </c>
      <c r="J85" s="3">
        <f t="shared" si="22"/>
        <v>21</v>
      </c>
      <c r="K85" s="3">
        <f t="shared" si="22"/>
        <v>17</v>
      </c>
      <c r="L85" s="3">
        <f t="shared" si="22"/>
        <v>10</v>
      </c>
      <c r="M85" s="3">
        <f t="shared" si="22"/>
        <v>16</v>
      </c>
      <c r="N85" s="3">
        <f t="shared" si="22"/>
        <v>24</v>
      </c>
      <c r="O85" s="3">
        <f t="shared" si="18"/>
        <v>169</v>
      </c>
    </row>
    <row r="86" spans="1:15" x14ac:dyDescent="0.3">
      <c r="A86" s="3" t="str">
        <f t="shared" si="21"/>
        <v>Light, Heat &amp; Power</v>
      </c>
      <c r="C86" s="3">
        <f>+C25*120%</f>
        <v>183.6</v>
      </c>
      <c r="D86" s="3">
        <f t="shared" ref="D86:N86" si="23">+D25*120%</f>
        <v>216</v>
      </c>
      <c r="E86" s="3">
        <f t="shared" si="23"/>
        <v>350.4</v>
      </c>
      <c r="F86" s="3">
        <f t="shared" si="23"/>
        <v>240</v>
      </c>
      <c r="G86" s="3">
        <f t="shared" si="23"/>
        <v>520.79999999999995</v>
      </c>
      <c r="H86" s="3">
        <f t="shared" si="23"/>
        <v>458.4</v>
      </c>
      <c r="I86" s="3">
        <f t="shared" si="23"/>
        <v>286.8</v>
      </c>
      <c r="J86" s="3">
        <f t="shared" si="23"/>
        <v>398.4</v>
      </c>
      <c r="K86" s="3">
        <f t="shared" si="23"/>
        <v>536.4</v>
      </c>
      <c r="L86" s="3">
        <f t="shared" si="23"/>
        <v>415.2</v>
      </c>
      <c r="M86" s="3">
        <f t="shared" si="23"/>
        <v>1054.8</v>
      </c>
      <c r="N86" s="3">
        <f t="shared" si="23"/>
        <v>768</v>
      </c>
      <c r="O86" s="3">
        <f t="shared" si="18"/>
        <v>5428.8</v>
      </c>
    </row>
    <row r="87" spans="1:15" x14ac:dyDescent="0.3">
      <c r="A87" s="3" t="str">
        <f t="shared" si="21"/>
        <v>Telephone</v>
      </c>
      <c r="C87" s="3">
        <f t="shared" ref="C87:N93" si="24">+C26*120%</f>
        <v>160.79999999999998</v>
      </c>
      <c r="D87" s="3">
        <f t="shared" si="24"/>
        <v>280.8</v>
      </c>
      <c r="E87" s="3">
        <f t="shared" si="24"/>
        <v>333.59999999999997</v>
      </c>
      <c r="F87" s="3">
        <f t="shared" si="24"/>
        <v>180</v>
      </c>
      <c r="G87" s="3">
        <f t="shared" si="24"/>
        <v>315.59999999999997</v>
      </c>
      <c r="H87" s="3">
        <f t="shared" si="24"/>
        <v>432</v>
      </c>
      <c r="I87" s="3">
        <f t="shared" si="24"/>
        <v>454.8</v>
      </c>
      <c r="J87" s="3">
        <f t="shared" si="24"/>
        <v>553.19999999999993</v>
      </c>
      <c r="K87" s="3">
        <f t="shared" si="24"/>
        <v>393.59999999999997</v>
      </c>
      <c r="L87" s="3">
        <f t="shared" si="24"/>
        <v>426</v>
      </c>
      <c r="M87" s="3">
        <f t="shared" si="24"/>
        <v>492</v>
      </c>
      <c r="N87" s="3">
        <f t="shared" si="24"/>
        <v>573.6</v>
      </c>
      <c r="O87" s="3">
        <f t="shared" si="18"/>
        <v>4596</v>
      </c>
    </row>
    <row r="88" spans="1:15" x14ac:dyDescent="0.3">
      <c r="A88" s="3" t="str">
        <f t="shared" si="21"/>
        <v>Advertising</v>
      </c>
      <c r="C88" s="3">
        <f t="shared" si="24"/>
        <v>180</v>
      </c>
      <c r="D88" s="3">
        <f t="shared" si="24"/>
        <v>180</v>
      </c>
      <c r="E88" s="3">
        <f t="shared" si="24"/>
        <v>180</v>
      </c>
      <c r="F88" s="3">
        <f t="shared" si="24"/>
        <v>180</v>
      </c>
      <c r="G88" s="3">
        <f t="shared" si="24"/>
        <v>180</v>
      </c>
      <c r="H88" s="3">
        <f t="shared" si="24"/>
        <v>180</v>
      </c>
      <c r="I88" s="3">
        <f t="shared" si="24"/>
        <v>180</v>
      </c>
      <c r="J88" s="3">
        <f t="shared" si="24"/>
        <v>180</v>
      </c>
      <c r="K88" s="3">
        <f t="shared" si="24"/>
        <v>180</v>
      </c>
      <c r="L88" s="3">
        <f t="shared" si="24"/>
        <v>180</v>
      </c>
      <c r="M88" s="3">
        <f t="shared" si="24"/>
        <v>180</v>
      </c>
      <c r="N88" s="3">
        <f t="shared" si="24"/>
        <v>180</v>
      </c>
      <c r="O88" s="3">
        <f t="shared" si="18"/>
        <v>2160</v>
      </c>
    </row>
    <row r="89" spans="1:15" x14ac:dyDescent="0.3">
      <c r="A89" s="3" t="str">
        <f t="shared" si="21"/>
        <v>Print, Post, Stationery</v>
      </c>
      <c r="C89" s="3">
        <f t="shared" si="24"/>
        <v>158.4</v>
      </c>
      <c r="D89" s="3">
        <f t="shared" si="24"/>
        <v>130.79999999999998</v>
      </c>
      <c r="E89" s="3">
        <f t="shared" si="24"/>
        <v>133.19999999999999</v>
      </c>
      <c r="F89" s="3">
        <f t="shared" si="24"/>
        <v>196.79999999999998</v>
      </c>
      <c r="G89" s="3">
        <f t="shared" si="24"/>
        <v>240</v>
      </c>
      <c r="H89" s="3">
        <f t="shared" si="24"/>
        <v>174</v>
      </c>
      <c r="I89" s="3">
        <f t="shared" si="24"/>
        <v>254.39999999999998</v>
      </c>
      <c r="J89" s="3">
        <f t="shared" si="24"/>
        <v>231.6</v>
      </c>
      <c r="K89" s="3">
        <f t="shared" si="24"/>
        <v>147.6</v>
      </c>
      <c r="L89" s="3">
        <f t="shared" si="24"/>
        <v>244.79999999999998</v>
      </c>
      <c r="M89" s="3">
        <f t="shared" si="24"/>
        <v>177.6</v>
      </c>
      <c r="N89" s="3">
        <f t="shared" si="24"/>
        <v>210</v>
      </c>
      <c r="O89" s="3">
        <f t="shared" si="18"/>
        <v>2299.1999999999998</v>
      </c>
    </row>
    <row r="90" spans="1:15" x14ac:dyDescent="0.3">
      <c r="A90" s="3" t="str">
        <f t="shared" si="21"/>
        <v xml:space="preserve">Motor &amp; Travel </v>
      </c>
      <c r="C90" s="3">
        <f t="shared" si="24"/>
        <v>5582.4</v>
      </c>
      <c r="D90" s="3">
        <f t="shared" si="24"/>
        <v>5413.2</v>
      </c>
      <c r="E90" s="3">
        <f t="shared" si="24"/>
        <v>6348</v>
      </c>
      <c r="F90" s="3">
        <f t="shared" si="24"/>
        <v>4519.2</v>
      </c>
      <c r="G90" s="3">
        <f t="shared" si="24"/>
        <v>5179.2</v>
      </c>
      <c r="H90" s="3">
        <f t="shared" si="24"/>
        <v>4600.8</v>
      </c>
      <c r="I90" s="3">
        <f t="shared" si="24"/>
        <v>7119.5999999999995</v>
      </c>
      <c r="J90" s="3">
        <f t="shared" si="24"/>
        <v>3877.2</v>
      </c>
      <c r="K90" s="3">
        <f t="shared" si="24"/>
        <v>8120.4</v>
      </c>
      <c r="L90" s="3">
        <f t="shared" si="24"/>
        <v>3558</v>
      </c>
      <c r="M90" s="3">
        <f t="shared" si="24"/>
        <v>5144.3999999999996</v>
      </c>
      <c r="N90" s="3">
        <f t="shared" si="24"/>
        <v>4149.5999999999995</v>
      </c>
      <c r="O90" s="3">
        <f t="shared" si="18"/>
        <v>63612</v>
      </c>
    </row>
    <row r="91" spans="1:15" x14ac:dyDescent="0.3">
      <c r="A91" s="3" t="str">
        <f t="shared" si="21"/>
        <v>Professional Fees</v>
      </c>
      <c r="C91" s="3">
        <f t="shared" si="24"/>
        <v>3000</v>
      </c>
      <c r="D91" s="3">
        <f t="shared" si="24"/>
        <v>3000</v>
      </c>
      <c r="E91" s="3">
        <f t="shared" si="24"/>
        <v>3000</v>
      </c>
      <c r="F91" s="3">
        <f t="shared" si="24"/>
        <v>3000</v>
      </c>
      <c r="G91" s="3">
        <f t="shared" si="24"/>
        <v>3000</v>
      </c>
      <c r="H91" s="3">
        <f t="shared" si="24"/>
        <v>3000</v>
      </c>
      <c r="I91" s="3">
        <f t="shared" si="24"/>
        <v>3000</v>
      </c>
      <c r="J91" s="3">
        <f t="shared" si="24"/>
        <v>3000</v>
      </c>
      <c r="K91" s="3">
        <f t="shared" si="24"/>
        <v>3000</v>
      </c>
      <c r="L91" s="3">
        <f t="shared" si="24"/>
        <v>3000</v>
      </c>
      <c r="M91" s="3">
        <f t="shared" si="24"/>
        <v>3000</v>
      </c>
      <c r="N91" s="3">
        <f t="shared" si="24"/>
        <v>3000</v>
      </c>
      <c r="O91" s="3">
        <f t="shared" si="18"/>
        <v>36000</v>
      </c>
    </row>
    <row r="92" spans="1:15" x14ac:dyDescent="0.3">
      <c r="A92" s="3" t="str">
        <f t="shared" si="21"/>
        <v>Miscellaneous</v>
      </c>
      <c r="C92" s="3">
        <f t="shared" si="24"/>
        <v>219.6</v>
      </c>
      <c r="D92" s="3">
        <f t="shared" si="24"/>
        <v>123.6</v>
      </c>
      <c r="E92" s="3">
        <f t="shared" si="24"/>
        <v>400.8</v>
      </c>
      <c r="F92" s="3">
        <f t="shared" si="24"/>
        <v>276</v>
      </c>
      <c r="G92" s="3">
        <f t="shared" si="24"/>
        <v>307.2</v>
      </c>
      <c r="H92" s="3">
        <f t="shared" si="24"/>
        <v>146.4</v>
      </c>
      <c r="I92" s="3">
        <f t="shared" si="24"/>
        <v>367.2</v>
      </c>
      <c r="J92" s="3">
        <f t="shared" si="24"/>
        <v>326.39999999999998</v>
      </c>
      <c r="K92" s="3">
        <f t="shared" si="24"/>
        <v>122.39999999999999</v>
      </c>
      <c r="L92" s="3">
        <f t="shared" si="24"/>
        <v>397.2</v>
      </c>
      <c r="M92" s="3">
        <f t="shared" si="24"/>
        <v>229.2</v>
      </c>
      <c r="N92" s="3">
        <f t="shared" si="24"/>
        <v>283.2</v>
      </c>
      <c r="O92" s="3">
        <f t="shared" si="18"/>
        <v>3199.2</v>
      </c>
    </row>
    <row r="93" spans="1:15" x14ac:dyDescent="0.3">
      <c r="A93" s="3">
        <f t="shared" si="21"/>
        <v>0</v>
      </c>
      <c r="C93" s="3">
        <f t="shared" si="24"/>
        <v>0</v>
      </c>
      <c r="D93" s="3">
        <f t="shared" si="24"/>
        <v>0</v>
      </c>
      <c r="E93" s="3">
        <f t="shared" si="24"/>
        <v>0</v>
      </c>
      <c r="F93" s="3">
        <f t="shared" si="24"/>
        <v>0</v>
      </c>
      <c r="G93" s="3">
        <f t="shared" si="24"/>
        <v>0</v>
      </c>
      <c r="H93" s="3">
        <f t="shared" si="24"/>
        <v>0</v>
      </c>
      <c r="I93" s="3">
        <f t="shared" si="24"/>
        <v>0</v>
      </c>
      <c r="J93" s="3">
        <f t="shared" si="24"/>
        <v>0</v>
      </c>
      <c r="K93" s="3">
        <f t="shared" si="24"/>
        <v>0</v>
      </c>
      <c r="L93" s="3">
        <f t="shared" si="24"/>
        <v>0</v>
      </c>
      <c r="M93" s="3">
        <f t="shared" si="24"/>
        <v>0</v>
      </c>
      <c r="N93" s="3">
        <f t="shared" si="24"/>
        <v>0</v>
      </c>
      <c r="O93" s="3">
        <f t="shared" si="18"/>
        <v>0</v>
      </c>
    </row>
    <row r="94" spans="1:15" x14ac:dyDescent="0.3">
      <c r="A94" s="3" t="s">
        <v>65</v>
      </c>
      <c r="C94" s="3">
        <f>+C61</f>
        <v>10000</v>
      </c>
      <c r="D94" s="3">
        <f t="shared" ref="D94:N95" si="25">+D61</f>
        <v>10000</v>
      </c>
      <c r="E94" s="3">
        <f t="shared" si="25"/>
        <v>10000</v>
      </c>
      <c r="F94" s="3">
        <f t="shared" si="25"/>
        <v>10000</v>
      </c>
      <c r="G94" s="3">
        <f t="shared" si="25"/>
        <v>10000</v>
      </c>
      <c r="H94" s="3">
        <f t="shared" si="25"/>
        <v>10000</v>
      </c>
      <c r="I94" s="3">
        <f t="shared" si="25"/>
        <v>10000</v>
      </c>
      <c r="J94" s="3">
        <f t="shared" si="25"/>
        <v>10000</v>
      </c>
      <c r="K94" s="3">
        <f t="shared" si="25"/>
        <v>10000</v>
      </c>
      <c r="L94" s="3">
        <f t="shared" si="25"/>
        <v>10000</v>
      </c>
      <c r="M94" s="3">
        <f t="shared" si="25"/>
        <v>10000</v>
      </c>
      <c r="N94" s="3">
        <f t="shared" si="25"/>
        <v>10000</v>
      </c>
      <c r="O94" s="3">
        <f t="shared" si="18"/>
        <v>120000</v>
      </c>
    </row>
    <row r="95" spans="1:15" x14ac:dyDescent="0.3">
      <c r="A95" s="3" t="str">
        <f>+A33</f>
        <v>Loan interest</v>
      </c>
      <c r="C95" s="3">
        <f>+C62</f>
        <v>2500</v>
      </c>
      <c r="D95" s="3">
        <f t="shared" si="25"/>
        <v>2500</v>
      </c>
      <c r="E95" s="3">
        <f t="shared" si="25"/>
        <v>2500</v>
      </c>
      <c r="F95" s="3">
        <f t="shared" si="25"/>
        <v>2500</v>
      </c>
      <c r="G95" s="3">
        <f t="shared" si="25"/>
        <v>2500</v>
      </c>
      <c r="H95" s="3">
        <f t="shared" si="25"/>
        <v>2500</v>
      </c>
      <c r="I95" s="3">
        <f t="shared" si="25"/>
        <v>2500</v>
      </c>
      <c r="J95" s="3">
        <f t="shared" si="25"/>
        <v>2500</v>
      </c>
      <c r="K95" s="3">
        <f t="shared" si="25"/>
        <v>2500</v>
      </c>
      <c r="L95" s="3">
        <f t="shared" si="25"/>
        <v>2500</v>
      </c>
      <c r="M95" s="3">
        <f t="shared" si="25"/>
        <v>2500</v>
      </c>
      <c r="N95" s="3">
        <f t="shared" si="25"/>
        <v>2500</v>
      </c>
      <c r="O95" s="3">
        <f t="shared" si="18"/>
        <v>30000</v>
      </c>
    </row>
    <row r="96" spans="1:15" x14ac:dyDescent="0.3">
      <c r="A96" s="3" t="s">
        <v>10</v>
      </c>
      <c r="C96" s="3">
        <f>+C56</f>
        <v>3774.1999999999971</v>
      </c>
      <c r="D96" s="3">
        <f t="shared" ref="D96:N96" si="26">+D56</f>
        <v>17685.400000000001</v>
      </c>
      <c r="E96" s="3">
        <f t="shared" si="26"/>
        <v>4248.5999999999985</v>
      </c>
      <c r="F96" s="3">
        <f t="shared" si="26"/>
        <v>-8507.5999999999985</v>
      </c>
      <c r="G96" s="3">
        <f t="shared" si="26"/>
        <v>-3739.4000000000015</v>
      </c>
      <c r="H96" s="3">
        <f t="shared" si="26"/>
        <v>7324.6000000000058</v>
      </c>
      <c r="I96" s="3">
        <f t="shared" si="26"/>
        <v>-1243.6000000000058</v>
      </c>
      <c r="J96" s="3">
        <f t="shared" si="26"/>
        <v>16168.199999999997</v>
      </c>
      <c r="K96" s="3">
        <f t="shared" si="26"/>
        <v>29568.6</v>
      </c>
      <c r="L96" s="3">
        <f t="shared" si="26"/>
        <v>-2749.1999999999971</v>
      </c>
      <c r="M96" s="3">
        <f t="shared" si="26"/>
        <v>-9200.6000000000058</v>
      </c>
      <c r="N96" s="3">
        <f t="shared" si="26"/>
        <v>3963.5999999999985</v>
      </c>
      <c r="O96" s="3">
        <f t="shared" si="18"/>
        <v>57292.799999999988</v>
      </c>
    </row>
    <row r="97" spans="1:15" x14ac:dyDescent="0.3">
      <c r="A97" s="3" t="s">
        <v>75</v>
      </c>
      <c r="F97" s="3">
        <f>+'Year 1 '!F129</f>
        <v>-66140.800000000003</v>
      </c>
      <c r="O97" s="3">
        <f t="shared" si="18"/>
        <v>-66140.800000000003</v>
      </c>
    </row>
    <row r="99" spans="1:15" x14ac:dyDescent="0.3">
      <c r="A99" s="4" t="s">
        <v>67</v>
      </c>
      <c r="C99" s="7">
        <f>SUM(C80:C98)</f>
        <v>303445.59999999998</v>
      </c>
      <c r="D99" s="7">
        <f t="shared" ref="D99:N99" si="27">SUM(D80:D98)</f>
        <v>289767.2</v>
      </c>
      <c r="E99" s="7">
        <f t="shared" si="27"/>
        <v>342656.39999999997</v>
      </c>
      <c r="F99" s="7">
        <f t="shared" si="27"/>
        <v>328705.40000000002</v>
      </c>
      <c r="G99" s="7">
        <f t="shared" si="27"/>
        <v>376595.39999999997</v>
      </c>
      <c r="H99" s="7">
        <f t="shared" si="27"/>
        <v>306925.20000000007</v>
      </c>
      <c r="I99" s="7">
        <f t="shared" si="27"/>
        <v>379682</v>
      </c>
      <c r="J99" s="7">
        <f t="shared" si="27"/>
        <v>261780</v>
      </c>
      <c r="K99" s="7">
        <f t="shared" si="27"/>
        <v>279362</v>
      </c>
      <c r="L99" s="7">
        <f t="shared" si="27"/>
        <v>453128.8</v>
      </c>
      <c r="M99" s="7">
        <f t="shared" si="27"/>
        <v>504945.79999999993</v>
      </c>
      <c r="N99" s="7">
        <f t="shared" si="27"/>
        <v>455762.39999999991</v>
      </c>
      <c r="O99" s="7">
        <f>SUM(C99:N99)</f>
        <v>4282756.1999999993</v>
      </c>
    </row>
    <row r="100" spans="1:15" x14ac:dyDescent="0.3">
      <c r="A100" s="4"/>
    </row>
    <row r="101" spans="1:15" x14ac:dyDescent="0.3">
      <c r="A101" s="9" t="s">
        <v>37</v>
      </c>
      <c r="C101" s="3">
        <f t="shared" ref="C101:O101" si="28">C78-C99</f>
        <v>-70263.999999999971</v>
      </c>
      <c r="D101" s="3">
        <f t="shared" si="28"/>
        <v>-710</v>
      </c>
      <c r="E101" s="3">
        <f t="shared" si="28"/>
        <v>-67902</v>
      </c>
      <c r="F101" s="3">
        <f t="shared" si="28"/>
        <v>-65550.200000000012</v>
      </c>
      <c r="G101" s="3">
        <f t="shared" si="28"/>
        <v>-107835</v>
      </c>
      <c r="H101" s="3">
        <f t="shared" si="28"/>
        <v>-52518.000000000087</v>
      </c>
      <c r="I101" s="3">
        <f t="shared" si="28"/>
        <v>-95360</v>
      </c>
      <c r="J101" s="3">
        <f t="shared" si="28"/>
        <v>-8310</v>
      </c>
      <c r="K101" s="3">
        <f t="shared" si="28"/>
        <v>58696</v>
      </c>
      <c r="L101" s="3">
        <f t="shared" si="28"/>
        <v>-102886</v>
      </c>
      <c r="M101" s="3">
        <f t="shared" si="28"/>
        <v>-135148.99999999994</v>
      </c>
      <c r="N101" s="3">
        <f t="shared" si="28"/>
        <v>-69335.999999999942</v>
      </c>
      <c r="O101" s="3">
        <f t="shared" si="28"/>
        <v>-717124.19999999972</v>
      </c>
    </row>
    <row r="102" spans="1:15" x14ac:dyDescent="0.3">
      <c r="A102" s="4" t="s">
        <v>3</v>
      </c>
      <c r="C102" s="3">
        <f>+'Year 1 '!O100</f>
        <v>1215756</v>
      </c>
      <c r="D102" s="3">
        <f>C103</f>
        <v>1145492</v>
      </c>
      <c r="E102" s="3">
        <f t="shared" ref="E102:N102" si="29">D103</f>
        <v>1144782</v>
      </c>
      <c r="F102" s="3">
        <f t="shared" si="29"/>
        <v>1076880</v>
      </c>
      <c r="G102" s="3">
        <f t="shared" si="29"/>
        <v>1011329.8</v>
      </c>
      <c r="H102" s="3">
        <f t="shared" si="29"/>
        <v>903494.8</v>
      </c>
      <c r="I102" s="3">
        <f t="shared" si="29"/>
        <v>850976.79999999993</v>
      </c>
      <c r="J102" s="3">
        <f t="shared" si="29"/>
        <v>755616.79999999993</v>
      </c>
      <c r="K102" s="3">
        <f t="shared" si="29"/>
        <v>747306.79999999993</v>
      </c>
      <c r="L102" s="3">
        <f t="shared" si="29"/>
        <v>806002.79999999993</v>
      </c>
      <c r="M102" s="3">
        <f t="shared" si="29"/>
        <v>703116.79999999993</v>
      </c>
      <c r="N102" s="3">
        <f t="shared" si="29"/>
        <v>567967.80000000005</v>
      </c>
      <c r="O102" s="13">
        <f>C102</f>
        <v>1215756</v>
      </c>
    </row>
    <row r="103" spans="1:15" ht="14.5" thickBot="1" x14ac:dyDescent="0.35">
      <c r="A103" s="4" t="s">
        <v>6</v>
      </c>
      <c r="C103" s="10">
        <f>SUM(C101:C102)</f>
        <v>1145492</v>
      </c>
      <c r="D103" s="10">
        <f t="shared" ref="D103:O103" si="30">SUM(D101:D102)</f>
        <v>1144782</v>
      </c>
      <c r="E103" s="10">
        <f t="shared" si="30"/>
        <v>1076880</v>
      </c>
      <c r="F103" s="10">
        <f t="shared" si="30"/>
        <v>1011329.8</v>
      </c>
      <c r="G103" s="10">
        <f t="shared" si="30"/>
        <v>903494.8</v>
      </c>
      <c r="H103" s="10">
        <f t="shared" si="30"/>
        <v>850976.79999999993</v>
      </c>
      <c r="I103" s="10">
        <f t="shared" si="30"/>
        <v>755616.79999999993</v>
      </c>
      <c r="J103" s="10">
        <f t="shared" si="30"/>
        <v>747306.79999999993</v>
      </c>
      <c r="K103" s="10">
        <f t="shared" si="30"/>
        <v>806002.79999999993</v>
      </c>
      <c r="L103" s="10">
        <f t="shared" si="30"/>
        <v>703116.79999999993</v>
      </c>
      <c r="M103" s="10">
        <f t="shared" si="30"/>
        <v>567967.80000000005</v>
      </c>
      <c r="N103" s="10">
        <f t="shared" si="30"/>
        <v>498631.8000000001</v>
      </c>
      <c r="O103" s="10">
        <f t="shared" si="30"/>
        <v>498631.80000000028</v>
      </c>
    </row>
    <row r="104" spans="1:15" ht="14.5" thickTop="1" x14ac:dyDescent="0.3"/>
    <row r="108" spans="1:15" x14ac:dyDescent="0.3">
      <c r="A108" s="1" t="s">
        <v>34</v>
      </c>
      <c r="B108" s="3"/>
      <c r="I108" s="14"/>
    </row>
    <row r="109" spans="1:15" x14ac:dyDescent="0.3">
      <c r="A109" s="1"/>
      <c r="B109" s="3"/>
      <c r="I109" s="14"/>
    </row>
    <row r="110" spans="1:15" x14ac:dyDescent="0.3">
      <c r="A110" s="1" t="s">
        <v>135</v>
      </c>
      <c r="B110" s="3"/>
      <c r="I110" s="14"/>
    </row>
    <row r="111" spans="1:15" x14ac:dyDescent="0.3">
      <c r="A111" s="1"/>
      <c r="B111" s="3"/>
      <c r="I111" s="14"/>
    </row>
    <row r="112" spans="1:15" x14ac:dyDescent="0.3">
      <c r="B112" s="3"/>
      <c r="I112" s="14"/>
    </row>
    <row r="113" spans="1:9" x14ac:dyDescent="0.3">
      <c r="A113" s="4" t="s">
        <v>46</v>
      </c>
      <c r="B113" s="3"/>
      <c r="D113" s="5" t="s">
        <v>18</v>
      </c>
      <c r="E113" s="5"/>
      <c r="F113" s="5" t="s">
        <v>19</v>
      </c>
      <c r="G113" s="5"/>
      <c r="H113" s="5" t="s">
        <v>20</v>
      </c>
      <c r="I113" s="14"/>
    </row>
    <row r="114" spans="1:9" x14ac:dyDescent="0.3">
      <c r="B114" s="3"/>
      <c r="D114" s="5" t="s">
        <v>21</v>
      </c>
      <c r="E114" s="5"/>
      <c r="F114" s="5" t="s">
        <v>16</v>
      </c>
      <c r="G114" s="5"/>
      <c r="H114" s="5" t="s">
        <v>22</v>
      </c>
      <c r="I114" s="14"/>
    </row>
    <row r="115" spans="1:9" x14ac:dyDescent="0.3">
      <c r="B115" s="3"/>
      <c r="D115" s="8" t="s">
        <v>23</v>
      </c>
      <c r="E115" s="8"/>
      <c r="F115" s="8" t="s">
        <v>23</v>
      </c>
      <c r="G115" s="8"/>
      <c r="H115" s="8" t="s">
        <v>23</v>
      </c>
      <c r="I115" s="14"/>
    </row>
    <row r="116" spans="1:9" x14ac:dyDescent="0.3">
      <c r="A116" s="3" t="s">
        <v>24</v>
      </c>
      <c r="B116" s="3"/>
      <c r="D116" s="3">
        <f>+O46</f>
        <v>800000</v>
      </c>
      <c r="F116" s="3">
        <f>+O49</f>
        <v>320000</v>
      </c>
      <c r="H116" s="3">
        <f>+D116-F116</f>
        <v>480000</v>
      </c>
      <c r="I116" s="14"/>
    </row>
    <row r="117" spans="1:9" x14ac:dyDescent="0.3">
      <c r="B117" s="3"/>
      <c r="H117" s="3">
        <f>D117-F117</f>
        <v>0</v>
      </c>
      <c r="I117" s="14"/>
    </row>
    <row r="118" spans="1:9" x14ac:dyDescent="0.3">
      <c r="B118" s="3"/>
      <c r="H118" s="3">
        <f>D118-F118</f>
        <v>0</v>
      </c>
      <c r="I118" s="14"/>
    </row>
    <row r="119" spans="1:9" ht="14.5" thickBot="1" x14ac:dyDescent="0.35">
      <c r="B119" s="3"/>
      <c r="D119" s="10">
        <f>SUM(D116:D118)</f>
        <v>800000</v>
      </c>
      <c r="F119" s="10">
        <f>SUM(F116:F118)</f>
        <v>320000</v>
      </c>
      <c r="H119" s="16">
        <f>SUM(H116:H118)</f>
        <v>480000</v>
      </c>
      <c r="I119" s="14"/>
    </row>
    <row r="120" spans="1:9" ht="14.5" thickTop="1" x14ac:dyDescent="0.3">
      <c r="B120" s="3"/>
      <c r="I120" s="14"/>
    </row>
    <row r="121" spans="1:9" x14ac:dyDescent="0.3">
      <c r="B121" s="3"/>
      <c r="I121" s="14"/>
    </row>
    <row r="122" spans="1:9" x14ac:dyDescent="0.3">
      <c r="A122" s="4" t="s">
        <v>25</v>
      </c>
      <c r="B122" s="3"/>
      <c r="I122" s="14"/>
    </row>
    <row r="123" spans="1:9" x14ac:dyDescent="0.3">
      <c r="A123" s="3" t="s">
        <v>26</v>
      </c>
      <c r="B123" s="3"/>
      <c r="F123" s="3">
        <v>823261</v>
      </c>
      <c r="I123" s="14"/>
    </row>
    <row r="124" spans="1:9" x14ac:dyDescent="0.3">
      <c r="A124" s="3" t="s">
        <v>27</v>
      </c>
      <c r="B124" s="3"/>
      <c r="F124" s="3">
        <v>56000</v>
      </c>
      <c r="I124" s="14"/>
    </row>
    <row r="125" spans="1:9" x14ac:dyDescent="0.3">
      <c r="A125" s="3" t="s">
        <v>28</v>
      </c>
      <c r="B125" s="3"/>
      <c r="F125" s="3">
        <f>+O103</f>
        <v>498631.80000000028</v>
      </c>
      <c r="I125" s="14"/>
    </row>
    <row r="126" spans="1:9" x14ac:dyDescent="0.3">
      <c r="B126" s="3"/>
      <c r="F126" s="16">
        <f>SUM(F123:F125)</f>
        <v>1377892.8000000003</v>
      </c>
      <c r="I126" s="14"/>
    </row>
    <row r="127" spans="1:9" x14ac:dyDescent="0.3">
      <c r="B127" s="3"/>
      <c r="I127" s="14"/>
    </row>
    <row r="128" spans="1:9" x14ac:dyDescent="0.3">
      <c r="A128" s="4" t="s">
        <v>45</v>
      </c>
      <c r="B128" s="3"/>
      <c r="I128" s="14"/>
    </row>
    <row r="129" spans="1:9" x14ac:dyDescent="0.3">
      <c r="B129" s="3"/>
      <c r="I129" s="14"/>
    </row>
    <row r="130" spans="1:9" x14ac:dyDescent="0.3">
      <c r="A130" s="3" t="s">
        <v>29</v>
      </c>
      <c r="B130" s="3"/>
      <c r="F130" s="3">
        <v>862456</v>
      </c>
      <c r="I130" s="14"/>
    </row>
    <row r="131" spans="1:9" x14ac:dyDescent="0.3">
      <c r="A131" s="3" t="s">
        <v>121</v>
      </c>
      <c r="B131" s="3"/>
      <c r="F131" s="3">
        <f>+O39*20%</f>
        <v>0</v>
      </c>
      <c r="I131" s="14"/>
    </row>
    <row r="132" spans="1:9" x14ac:dyDescent="0.3">
      <c r="B132" s="3"/>
      <c r="F132" s="16">
        <f>SUM(F129:F131)</f>
        <v>862456</v>
      </c>
      <c r="I132" s="14"/>
    </row>
    <row r="133" spans="1:9" x14ac:dyDescent="0.3">
      <c r="A133" s="4" t="s">
        <v>44</v>
      </c>
      <c r="B133" s="3"/>
      <c r="H133" s="4">
        <f>F126-F132</f>
        <v>515436.80000000028</v>
      </c>
      <c r="I133" s="14"/>
    </row>
    <row r="134" spans="1:9" x14ac:dyDescent="0.3">
      <c r="B134" s="3"/>
      <c r="I134" s="14"/>
    </row>
    <row r="135" spans="1:9" x14ac:dyDescent="0.3">
      <c r="A135" s="4" t="s">
        <v>46</v>
      </c>
      <c r="B135" s="3"/>
      <c r="I135" s="14"/>
    </row>
    <row r="136" spans="1:9" x14ac:dyDescent="0.3">
      <c r="A136" s="3" t="s">
        <v>30</v>
      </c>
      <c r="B136" s="3"/>
      <c r="H136" s="4">
        <f>+'Year 1 '!H134-'Year 2 '!O94</f>
        <v>360000</v>
      </c>
      <c r="I136" s="14"/>
    </row>
    <row r="137" spans="1:9" x14ac:dyDescent="0.3">
      <c r="B137" s="3"/>
      <c r="I137" s="14"/>
    </row>
    <row r="138" spans="1:9" ht="14.5" thickBot="1" x14ac:dyDescent="0.35">
      <c r="A138" s="4" t="s">
        <v>31</v>
      </c>
      <c r="B138" s="3"/>
      <c r="H138" s="15">
        <f>+H119+H133-H136</f>
        <v>635436.80000000028</v>
      </c>
      <c r="I138" s="14"/>
    </row>
    <row r="139" spans="1:9" ht="14.5" thickTop="1" x14ac:dyDescent="0.3">
      <c r="A139" s="4"/>
      <c r="B139" s="3"/>
      <c r="H139" s="4"/>
      <c r="I139" s="14"/>
    </row>
    <row r="140" spans="1:9" x14ac:dyDescent="0.3">
      <c r="B140" s="3"/>
      <c r="I140" s="14"/>
    </row>
    <row r="141" spans="1:9" x14ac:dyDescent="0.3">
      <c r="A141" s="3" t="s">
        <v>104</v>
      </c>
      <c r="B141" s="3"/>
      <c r="I141" s="14"/>
    </row>
    <row r="142" spans="1:9" x14ac:dyDescent="0.3">
      <c r="A142" s="4" t="s">
        <v>32</v>
      </c>
      <c r="B142" s="3"/>
      <c r="I142" s="14"/>
    </row>
    <row r="143" spans="1:9" x14ac:dyDescent="0.3">
      <c r="A143" s="3" t="s">
        <v>47</v>
      </c>
      <c r="B143" s="3"/>
      <c r="H143" s="3">
        <f>+'Year 1 '!H141</f>
        <v>900000</v>
      </c>
      <c r="I143" s="14"/>
    </row>
    <row r="144" spans="1:9" x14ac:dyDescent="0.3">
      <c r="A144" s="3" t="s">
        <v>76</v>
      </c>
      <c r="B144" s="3"/>
      <c r="H144" s="3">
        <f>+'Year 1 '!H142</f>
        <v>-264563.20000000001</v>
      </c>
      <c r="I144" s="14"/>
    </row>
    <row r="145" spans="1:9" x14ac:dyDescent="0.3">
      <c r="A145" s="3" t="s">
        <v>49</v>
      </c>
      <c r="B145" s="3"/>
      <c r="H145" s="3">
        <f>+O39-F131</f>
        <v>0</v>
      </c>
      <c r="I145" s="14"/>
    </row>
    <row r="146" spans="1:9" ht="14.5" thickBot="1" x14ac:dyDescent="0.35">
      <c r="B146" s="3"/>
      <c r="H146" s="15">
        <f>SUM(H143:H145)</f>
        <v>635436.80000000005</v>
      </c>
      <c r="I146" s="14"/>
    </row>
    <row r="147" spans="1:9" ht="14.5" thickTop="1" x14ac:dyDescent="0.3">
      <c r="B147" s="3"/>
      <c r="I147" s="14"/>
    </row>
    <row r="148" spans="1:9" x14ac:dyDescent="0.3">
      <c r="B148" s="3"/>
      <c r="H148" s="3">
        <f>+H138-H146</f>
        <v>0</v>
      </c>
      <c r="I148" s="14"/>
    </row>
    <row r="149" spans="1:9" x14ac:dyDescent="0.3">
      <c r="B149" s="3"/>
      <c r="I149" s="14"/>
    </row>
  </sheetData>
  <pageMargins left="0.74803149606299213" right="0.74803149606299213" top="0.98425196850393704" bottom="0.98425196850393704" header="0.51181102362204722" footer="0.51181102362204722"/>
  <pageSetup scale="70" fitToHeight="5" orientation="landscape" horizontalDpi="4294967293" r:id="rId1"/>
  <headerFooter alignWithMargins="0"/>
  <rowBreaks count="3" manualBreakCount="3">
    <brk id="41" max="16383" man="1"/>
    <brk id="65" max="16383" man="1"/>
    <brk id="10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149"/>
  <sheetViews>
    <sheetView tabSelected="1" topLeftCell="A113" zoomScale="58" zoomScaleNormal="100" workbookViewId="0">
      <selection activeCell="Q18" sqref="Q18"/>
    </sheetView>
  </sheetViews>
  <sheetFormatPr defaultColWidth="8.90625" defaultRowHeight="14" x14ac:dyDescent="0.3"/>
  <cols>
    <col min="1" max="1" width="26.54296875" style="3" customWidth="1"/>
    <col min="2" max="2" width="4.54296875" style="5" customWidth="1"/>
    <col min="3" max="3" width="11.6328125" style="3" customWidth="1"/>
    <col min="4" max="4" width="10.36328125" style="3" customWidth="1"/>
    <col min="5" max="9" width="10.6328125" style="3" customWidth="1"/>
    <col min="10" max="10" width="10.36328125" style="3" customWidth="1"/>
    <col min="11" max="11" width="12.26953125" style="3" customWidth="1"/>
    <col min="12" max="12" width="11.90625" style="3" customWidth="1"/>
    <col min="13" max="13" width="11.7265625" style="3" customWidth="1"/>
    <col min="14" max="14" width="11.6328125" style="3" customWidth="1"/>
    <col min="15" max="15" width="12.90625" style="3" customWidth="1"/>
    <col min="16" max="16384" width="8.90625" style="3"/>
  </cols>
  <sheetData>
    <row r="3" spans="1:15" x14ac:dyDescent="0.3">
      <c r="A3" s="1" t="s">
        <v>34</v>
      </c>
      <c r="B3" s="2"/>
    </row>
    <row r="4" spans="1:15" x14ac:dyDescent="0.3">
      <c r="A4" s="1"/>
      <c r="B4" s="2"/>
    </row>
    <row r="5" spans="1:15" x14ac:dyDescent="0.3">
      <c r="A5" s="4" t="s">
        <v>105</v>
      </c>
    </row>
    <row r="6" spans="1:15" x14ac:dyDescent="0.3">
      <c r="B6" s="2"/>
    </row>
    <row r="7" spans="1:15" x14ac:dyDescent="0.3">
      <c r="A7" s="5"/>
      <c r="C7" s="5" t="s">
        <v>106</v>
      </c>
      <c r="D7" s="5" t="s">
        <v>107</v>
      </c>
      <c r="E7" s="5" t="s">
        <v>108</v>
      </c>
      <c r="F7" s="5" t="s">
        <v>109</v>
      </c>
      <c r="G7" s="5" t="s">
        <v>110</v>
      </c>
      <c r="H7" s="5" t="s">
        <v>111</v>
      </c>
      <c r="I7" s="5" t="s">
        <v>112</v>
      </c>
      <c r="J7" s="5" t="s">
        <v>113</v>
      </c>
      <c r="K7" s="5" t="s">
        <v>114</v>
      </c>
      <c r="L7" s="5" t="s">
        <v>115</v>
      </c>
      <c r="M7" s="5" t="s">
        <v>116</v>
      </c>
      <c r="N7" s="5" t="s">
        <v>117</v>
      </c>
      <c r="O7" s="5" t="s">
        <v>0</v>
      </c>
    </row>
    <row r="8" spans="1:15" x14ac:dyDescent="0.3">
      <c r="A8" s="1" t="s">
        <v>54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</row>
    <row r="9" spans="1:15" x14ac:dyDescent="0.3">
      <c r="A9" s="3" t="s">
        <v>35</v>
      </c>
      <c r="B9" s="5" t="s">
        <v>56</v>
      </c>
      <c r="C9" s="3">
        <v>280566</v>
      </c>
      <c r="D9" s="3">
        <v>345465</v>
      </c>
      <c r="E9" s="3">
        <v>276345</v>
      </c>
      <c r="F9" s="3">
        <v>289543</v>
      </c>
      <c r="G9" s="3">
        <v>299445</v>
      </c>
      <c r="H9" s="3">
        <v>329780</v>
      </c>
      <c r="I9" s="3">
        <v>356889</v>
      </c>
      <c r="J9" s="3">
        <v>376898</v>
      </c>
      <c r="K9" s="3">
        <v>424565</v>
      </c>
      <c r="L9" s="3">
        <v>456767</v>
      </c>
      <c r="M9" s="3">
        <v>445323</v>
      </c>
      <c r="N9" s="3">
        <v>462380</v>
      </c>
      <c r="O9" s="3">
        <f>SUM(C9:N9)</f>
        <v>4343966</v>
      </c>
    </row>
    <row r="10" spans="1:15" x14ac:dyDescent="0.3">
      <c r="A10" s="3" t="s">
        <v>50</v>
      </c>
      <c r="O10" s="3">
        <f>SUM(C10:N10)</f>
        <v>0</v>
      </c>
    </row>
    <row r="11" spans="1:15" x14ac:dyDescent="0.3">
      <c r="A11" s="4" t="s">
        <v>2</v>
      </c>
      <c r="C11" s="7">
        <f t="shared" ref="C11:O11" si="0">SUM(C9:C10)</f>
        <v>280566</v>
      </c>
      <c r="D11" s="7">
        <f t="shared" si="0"/>
        <v>345465</v>
      </c>
      <c r="E11" s="7">
        <f t="shared" si="0"/>
        <v>276345</v>
      </c>
      <c r="F11" s="7">
        <f t="shared" si="0"/>
        <v>289543</v>
      </c>
      <c r="G11" s="7">
        <f t="shared" si="0"/>
        <v>299445</v>
      </c>
      <c r="H11" s="7">
        <f t="shared" si="0"/>
        <v>329780</v>
      </c>
      <c r="I11" s="7">
        <f t="shared" si="0"/>
        <v>356889</v>
      </c>
      <c r="J11" s="7">
        <f t="shared" si="0"/>
        <v>376898</v>
      </c>
      <c r="K11" s="7">
        <f t="shared" si="0"/>
        <v>424565</v>
      </c>
      <c r="L11" s="7">
        <f t="shared" si="0"/>
        <v>456767</v>
      </c>
      <c r="M11" s="7">
        <f t="shared" si="0"/>
        <v>445323</v>
      </c>
      <c r="N11" s="7">
        <f t="shared" si="0"/>
        <v>462380</v>
      </c>
      <c r="O11" s="7">
        <f t="shared" si="0"/>
        <v>4343966</v>
      </c>
    </row>
    <row r="12" spans="1:15" x14ac:dyDescent="0.3">
      <c r="A12" s="4"/>
    </row>
    <row r="13" spans="1:15" x14ac:dyDescent="0.3">
      <c r="A13" s="1" t="s">
        <v>53</v>
      </c>
    </row>
    <row r="14" spans="1:15" x14ac:dyDescent="0.3">
      <c r="A14" s="3" t="s">
        <v>12</v>
      </c>
      <c r="B14" s="5" t="s">
        <v>56</v>
      </c>
      <c r="C14" s="3">
        <v>823261</v>
      </c>
      <c r="D14" s="3">
        <v>134663</v>
      </c>
      <c r="E14" s="3">
        <v>154545</v>
      </c>
      <c r="F14" s="3">
        <v>143564</v>
      </c>
      <c r="G14" s="3">
        <v>176454</v>
      </c>
      <c r="H14" s="3">
        <v>155660</v>
      </c>
      <c r="I14" s="3">
        <v>175643</v>
      </c>
      <c r="J14" s="3">
        <v>196564</v>
      </c>
      <c r="K14" s="3">
        <v>206543</v>
      </c>
      <c r="L14" s="3">
        <v>234566</v>
      </c>
      <c r="M14" s="3">
        <v>264324</v>
      </c>
      <c r="N14" s="3">
        <v>286344</v>
      </c>
      <c r="O14" s="3">
        <f>SUM(C14:N14)</f>
        <v>2952131</v>
      </c>
    </row>
    <row r="15" spans="1:15" x14ac:dyDescent="0.3">
      <c r="A15" s="4"/>
    </row>
    <row r="16" spans="1:15" x14ac:dyDescent="0.3">
      <c r="A16" s="4" t="s">
        <v>13</v>
      </c>
      <c r="C16" s="3">
        <f>C9*0.6</f>
        <v>168339.6</v>
      </c>
      <c r="D16" s="3">
        <f t="shared" ref="D16:O16" si="1">D9*0.6</f>
        <v>207279</v>
      </c>
      <c r="E16" s="3">
        <f t="shared" si="1"/>
        <v>165807</v>
      </c>
      <c r="F16" s="3">
        <f t="shared" si="1"/>
        <v>173725.8</v>
      </c>
      <c r="G16" s="3">
        <f t="shared" si="1"/>
        <v>179667</v>
      </c>
      <c r="H16" s="3">
        <f t="shared" si="1"/>
        <v>197868</v>
      </c>
      <c r="I16" s="3">
        <f t="shared" si="1"/>
        <v>214133.4</v>
      </c>
      <c r="J16" s="3">
        <f t="shared" si="1"/>
        <v>226138.8</v>
      </c>
      <c r="K16" s="3">
        <f t="shared" si="1"/>
        <v>254739</v>
      </c>
      <c r="L16" s="3">
        <f t="shared" si="1"/>
        <v>274060.2</v>
      </c>
      <c r="M16" s="3">
        <f t="shared" si="1"/>
        <v>267193.8</v>
      </c>
      <c r="N16" s="3">
        <f t="shared" si="1"/>
        <v>277428</v>
      </c>
      <c r="O16" s="3">
        <f t="shared" si="1"/>
        <v>2606379.6</v>
      </c>
    </row>
    <row r="17" spans="1:17" x14ac:dyDescent="0.3">
      <c r="A17" s="4"/>
    </row>
    <row r="18" spans="1:17" x14ac:dyDescent="0.3">
      <c r="A18" s="4" t="s">
        <v>14</v>
      </c>
      <c r="C18" s="7">
        <f>+C11-C16</f>
        <v>112226.4</v>
      </c>
      <c r="D18" s="7">
        <f t="shared" ref="D18:O18" si="2">+D11-D16</f>
        <v>138186</v>
      </c>
      <c r="E18" s="7">
        <f t="shared" si="2"/>
        <v>110538</v>
      </c>
      <c r="F18" s="7">
        <f t="shared" si="2"/>
        <v>115817.20000000001</v>
      </c>
      <c r="G18" s="7">
        <f t="shared" si="2"/>
        <v>119778</v>
      </c>
      <c r="H18" s="7">
        <f t="shared" si="2"/>
        <v>131912</v>
      </c>
      <c r="I18" s="7">
        <f t="shared" si="2"/>
        <v>142755.6</v>
      </c>
      <c r="J18" s="7">
        <f t="shared" si="2"/>
        <v>150759.20000000001</v>
      </c>
      <c r="K18" s="7">
        <f t="shared" si="2"/>
        <v>169826</v>
      </c>
      <c r="L18" s="7">
        <f t="shared" si="2"/>
        <v>182706.8</v>
      </c>
      <c r="M18" s="7">
        <f t="shared" si="2"/>
        <v>178129.2</v>
      </c>
      <c r="N18" s="7">
        <f t="shared" si="2"/>
        <v>184952</v>
      </c>
      <c r="O18" s="7">
        <f t="shared" si="2"/>
        <v>1737586.4</v>
      </c>
      <c r="Q18" s="3">
        <f>O14-O16</f>
        <v>345751.39999999991</v>
      </c>
    </row>
    <row r="19" spans="1:17" x14ac:dyDescent="0.3">
      <c r="A19" s="4"/>
    </row>
    <row r="20" spans="1:17" x14ac:dyDescent="0.3">
      <c r="A20" s="4" t="s">
        <v>55</v>
      </c>
    </row>
    <row r="21" spans="1:17" x14ac:dyDescent="0.3">
      <c r="A21" s="3" t="s">
        <v>5</v>
      </c>
      <c r="C21" s="3">
        <v>45830</v>
      </c>
      <c r="D21" s="3">
        <v>45830</v>
      </c>
      <c r="E21" s="3">
        <v>45830</v>
      </c>
      <c r="F21" s="3">
        <v>45830</v>
      </c>
      <c r="G21" s="3">
        <v>45830</v>
      </c>
      <c r="H21" s="3">
        <v>45830</v>
      </c>
      <c r="I21" s="3">
        <v>45830</v>
      </c>
      <c r="J21" s="3">
        <v>45830</v>
      </c>
      <c r="K21" s="3">
        <v>45830</v>
      </c>
      <c r="L21" s="3">
        <v>45830</v>
      </c>
      <c r="M21" s="3">
        <v>45830</v>
      </c>
      <c r="N21" s="3">
        <v>45830</v>
      </c>
      <c r="O21" s="3">
        <f>SUM(C21:N21)</f>
        <v>549960</v>
      </c>
    </row>
    <row r="22" spans="1:17" x14ac:dyDescent="0.3">
      <c r="A22" s="3" t="s">
        <v>136</v>
      </c>
      <c r="C22" s="3">
        <v>30500</v>
      </c>
      <c r="D22" s="3">
        <v>30500</v>
      </c>
      <c r="E22" s="3">
        <v>30500</v>
      </c>
      <c r="F22" s="3">
        <v>30500</v>
      </c>
      <c r="G22" s="3">
        <v>30500</v>
      </c>
      <c r="H22" s="3">
        <v>30500</v>
      </c>
      <c r="I22" s="3">
        <v>30500</v>
      </c>
      <c r="J22" s="3">
        <v>30500</v>
      </c>
      <c r="K22" s="3">
        <v>30500</v>
      </c>
      <c r="L22" s="3">
        <v>30500</v>
      </c>
      <c r="M22" s="3">
        <v>30500</v>
      </c>
      <c r="N22" s="3">
        <v>30500</v>
      </c>
      <c r="O22" s="3">
        <f>SUM(C22:N22)</f>
        <v>366000</v>
      </c>
    </row>
    <row r="23" spans="1:17" x14ac:dyDescent="0.3">
      <c r="A23" s="3" t="s">
        <v>137</v>
      </c>
      <c r="C23" s="3">
        <v>300</v>
      </c>
      <c r="D23" s="3">
        <v>300</v>
      </c>
      <c r="E23" s="3">
        <v>300</v>
      </c>
      <c r="F23" s="3">
        <v>300</v>
      </c>
      <c r="G23" s="3">
        <v>300</v>
      </c>
      <c r="H23" s="3">
        <v>300</v>
      </c>
      <c r="I23" s="3">
        <v>300</v>
      </c>
      <c r="J23" s="3">
        <v>300</v>
      </c>
      <c r="K23" s="3">
        <v>300</v>
      </c>
      <c r="L23" s="3">
        <v>300</v>
      </c>
      <c r="M23" s="3">
        <v>300</v>
      </c>
      <c r="N23" s="3">
        <v>300</v>
      </c>
      <c r="O23" s="3">
        <f t="shared" ref="O23:O31" si="3">SUM(C23:N23)</f>
        <v>3600</v>
      </c>
    </row>
    <row r="24" spans="1:17" x14ac:dyDescent="0.3">
      <c r="A24" s="3" t="s">
        <v>43</v>
      </c>
      <c r="C24" s="3">
        <v>5</v>
      </c>
      <c r="D24" s="3">
        <v>6</v>
      </c>
      <c r="E24" s="3">
        <v>14</v>
      </c>
      <c r="F24" s="3">
        <v>22</v>
      </c>
      <c r="G24" s="3">
        <v>7</v>
      </c>
      <c r="H24" s="3">
        <v>10</v>
      </c>
      <c r="I24" s="3">
        <v>11</v>
      </c>
      <c r="J24" s="3">
        <v>20</v>
      </c>
      <c r="K24" s="3">
        <v>16</v>
      </c>
      <c r="L24" s="3">
        <v>9</v>
      </c>
      <c r="M24" s="3">
        <v>15</v>
      </c>
      <c r="N24" s="3">
        <v>23</v>
      </c>
      <c r="O24" s="3">
        <f t="shared" ref="O24:O30" si="4">SUM(C24:N24)</f>
        <v>158</v>
      </c>
    </row>
    <row r="25" spans="1:17" x14ac:dyDescent="0.3">
      <c r="A25" s="3" t="s">
        <v>38</v>
      </c>
      <c r="B25" s="8" t="s">
        <v>56</v>
      </c>
      <c r="C25" s="3">
        <v>155</v>
      </c>
      <c r="D25" s="3">
        <v>183</v>
      </c>
      <c r="E25" s="3">
        <v>288</v>
      </c>
      <c r="F25" s="3">
        <v>205</v>
      </c>
      <c r="G25" s="3">
        <v>439</v>
      </c>
      <c r="H25" s="3">
        <v>370</v>
      </c>
      <c r="I25" s="3">
        <v>240</v>
      </c>
      <c r="J25" s="3">
        <v>336</v>
      </c>
      <c r="K25" s="3">
        <v>454</v>
      </c>
      <c r="L25" s="3">
        <v>356</v>
      </c>
      <c r="M25" s="3">
        <v>880</v>
      </c>
      <c r="N25" s="3">
        <v>675</v>
      </c>
      <c r="O25" s="3">
        <f t="shared" si="4"/>
        <v>4581</v>
      </c>
    </row>
    <row r="26" spans="1:17" x14ac:dyDescent="0.3">
      <c r="A26" s="3" t="s">
        <v>9</v>
      </c>
      <c r="B26" s="8" t="s">
        <v>56</v>
      </c>
      <c r="C26" s="3">
        <v>134</v>
      </c>
      <c r="D26" s="3">
        <v>234</v>
      </c>
      <c r="E26" s="3">
        <v>278</v>
      </c>
      <c r="F26" s="3">
        <v>150</v>
      </c>
      <c r="G26" s="3">
        <v>263</v>
      </c>
      <c r="H26" s="3">
        <v>360</v>
      </c>
      <c r="I26" s="3">
        <v>379</v>
      </c>
      <c r="J26" s="3">
        <v>461</v>
      </c>
      <c r="K26" s="3">
        <v>328</v>
      </c>
      <c r="L26" s="3">
        <v>355</v>
      </c>
      <c r="M26" s="3">
        <v>410</v>
      </c>
      <c r="N26" s="3">
        <v>478</v>
      </c>
      <c r="O26" s="3">
        <f t="shared" si="4"/>
        <v>3830</v>
      </c>
    </row>
    <row r="27" spans="1:17" x14ac:dyDescent="0.3">
      <c r="A27" s="3" t="s">
        <v>11</v>
      </c>
      <c r="B27" s="8" t="s">
        <v>56</v>
      </c>
      <c r="C27" s="3">
        <v>150</v>
      </c>
      <c r="D27" s="3">
        <v>150</v>
      </c>
      <c r="E27" s="3">
        <v>150</v>
      </c>
      <c r="F27" s="3">
        <v>150</v>
      </c>
      <c r="G27" s="3">
        <v>150</v>
      </c>
      <c r="H27" s="3">
        <v>150</v>
      </c>
      <c r="I27" s="3">
        <v>150</v>
      </c>
      <c r="J27" s="3">
        <v>150</v>
      </c>
      <c r="K27" s="3">
        <v>150</v>
      </c>
      <c r="L27" s="3">
        <v>150</v>
      </c>
      <c r="M27" s="3">
        <v>150</v>
      </c>
      <c r="N27" s="3">
        <v>150</v>
      </c>
      <c r="O27" s="3">
        <f t="shared" si="4"/>
        <v>1800</v>
      </c>
    </row>
    <row r="28" spans="1:17" x14ac:dyDescent="0.3">
      <c r="A28" s="3" t="s">
        <v>68</v>
      </c>
      <c r="B28" s="8" t="s">
        <v>56</v>
      </c>
      <c r="C28" s="3">
        <v>133</v>
      </c>
      <c r="D28" s="3">
        <v>115</v>
      </c>
      <c r="E28" s="3">
        <v>129</v>
      </c>
      <c r="F28" s="3">
        <v>156</v>
      </c>
      <c r="G28" s="3">
        <v>265</v>
      </c>
      <c r="H28" s="3">
        <v>143</v>
      </c>
      <c r="I28" s="3">
        <v>213</v>
      </c>
      <c r="J28" s="3">
        <v>180</v>
      </c>
      <c r="K28" s="3">
        <v>143</v>
      </c>
      <c r="L28" s="3">
        <v>206</v>
      </c>
      <c r="M28" s="3">
        <v>153</v>
      </c>
      <c r="N28" s="3">
        <v>182</v>
      </c>
      <c r="O28" s="3">
        <f t="shared" si="4"/>
        <v>2018</v>
      </c>
    </row>
    <row r="29" spans="1:17" x14ac:dyDescent="0.3">
      <c r="A29" s="3" t="s">
        <v>51</v>
      </c>
      <c r="B29" s="8" t="s">
        <v>56</v>
      </c>
      <c r="C29" s="3">
        <v>4700</v>
      </c>
      <c r="D29" s="3">
        <v>4505</v>
      </c>
      <c r="E29" s="3">
        <v>5300</v>
      </c>
      <c r="F29" s="3">
        <v>3805</v>
      </c>
      <c r="G29" s="3">
        <v>4360</v>
      </c>
      <c r="H29" s="3">
        <v>3890</v>
      </c>
      <c r="I29" s="3">
        <v>5900</v>
      </c>
      <c r="J29" s="3">
        <v>3250</v>
      </c>
      <c r="K29" s="3">
        <v>6706</v>
      </c>
      <c r="L29" s="3">
        <v>2905</v>
      </c>
      <c r="M29" s="3">
        <v>4879</v>
      </c>
      <c r="N29" s="3">
        <v>3567</v>
      </c>
      <c r="O29" s="3">
        <f t="shared" si="4"/>
        <v>53767</v>
      </c>
    </row>
    <row r="30" spans="1:17" x14ac:dyDescent="0.3">
      <c r="A30" s="3" t="s">
        <v>15</v>
      </c>
      <c r="B30" s="8" t="s">
        <v>56</v>
      </c>
      <c r="C30" s="3">
        <v>2500</v>
      </c>
      <c r="D30" s="3">
        <v>2500</v>
      </c>
      <c r="E30" s="3">
        <v>2500</v>
      </c>
      <c r="F30" s="3">
        <v>2500</v>
      </c>
      <c r="G30" s="3">
        <v>2500</v>
      </c>
      <c r="H30" s="3">
        <v>2500</v>
      </c>
      <c r="I30" s="3">
        <v>2500</v>
      </c>
      <c r="J30" s="3">
        <v>2500</v>
      </c>
      <c r="K30" s="3">
        <v>2500</v>
      </c>
      <c r="L30" s="3">
        <v>2500</v>
      </c>
      <c r="M30" s="3">
        <v>2500</v>
      </c>
      <c r="N30" s="3">
        <v>2500</v>
      </c>
      <c r="O30" s="3">
        <f t="shared" si="4"/>
        <v>30000</v>
      </c>
    </row>
    <row r="31" spans="1:17" x14ac:dyDescent="0.3">
      <c r="A31" s="3" t="s">
        <v>8</v>
      </c>
      <c r="B31" s="8" t="s">
        <v>56</v>
      </c>
      <c r="C31" s="3">
        <v>197</v>
      </c>
      <c r="D31" s="3">
        <v>134</v>
      </c>
      <c r="E31" s="3">
        <v>365</v>
      </c>
      <c r="F31" s="3">
        <v>279</v>
      </c>
      <c r="G31" s="3">
        <v>284</v>
      </c>
      <c r="H31" s="3">
        <v>165</v>
      </c>
      <c r="I31" s="3">
        <v>356</v>
      </c>
      <c r="J31" s="3">
        <v>282</v>
      </c>
      <c r="K31" s="3">
        <v>134</v>
      </c>
      <c r="L31" s="3">
        <v>382</v>
      </c>
      <c r="M31" s="3">
        <v>233</v>
      </c>
      <c r="N31" s="3">
        <v>250</v>
      </c>
      <c r="O31" s="3">
        <f>SUM(C31:N31)</f>
        <v>3061</v>
      </c>
    </row>
    <row r="32" spans="1:17" x14ac:dyDescent="0.3">
      <c r="B32" s="8" t="s">
        <v>56</v>
      </c>
      <c r="O32" s="3">
        <f t="shared" ref="O21:O36" si="5">SUM(C32:N32)</f>
        <v>0</v>
      </c>
    </row>
    <row r="33" spans="1:15" x14ac:dyDescent="0.3">
      <c r="A33" s="3" t="s">
        <v>39</v>
      </c>
      <c r="C33" s="3">
        <f t="shared" ref="C33:N33" si="6">+C62</f>
        <v>2500</v>
      </c>
      <c r="D33" s="3">
        <f t="shared" si="6"/>
        <v>2500</v>
      </c>
      <c r="E33" s="3">
        <f t="shared" si="6"/>
        <v>2500</v>
      </c>
      <c r="F33" s="3">
        <f t="shared" si="6"/>
        <v>2500</v>
      </c>
      <c r="G33" s="3">
        <f t="shared" si="6"/>
        <v>2500</v>
      </c>
      <c r="H33" s="3">
        <f t="shared" si="6"/>
        <v>2500</v>
      </c>
      <c r="I33" s="3">
        <f t="shared" si="6"/>
        <v>2500</v>
      </c>
      <c r="J33" s="3">
        <f t="shared" si="6"/>
        <v>2500</v>
      </c>
      <c r="K33" s="3">
        <f t="shared" si="6"/>
        <v>2500</v>
      </c>
      <c r="L33" s="3">
        <f t="shared" si="6"/>
        <v>2500</v>
      </c>
      <c r="M33" s="3">
        <f t="shared" si="6"/>
        <v>2500</v>
      </c>
      <c r="N33" s="3">
        <f t="shared" si="6"/>
        <v>2500</v>
      </c>
      <c r="O33" s="3">
        <f t="shared" si="5"/>
        <v>30000</v>
      </c>
    </row>
    <row r="34" spans="1:15" x14ac:dyDescent="0.3">
      <c r="A34" s="3" t="s">
        <v>16</v>
      </c>
      <c r="C34" s="3">
        <f>+C48</f>
        <v>13333.333333333334</v>
      </c>
      <c r="D34" s="3">
        <f t="shared" ref="D34:N34" si="7">+D48</f>
        <v>13333.333333333334</v>
      </c>
      <c r="E34" s="3">
        <f t="shared" si="7"/>
        <v>13333.333333333334</v>
      </c>
      <c r="F34" s="3">
        <f t="shared" si="7"/>
        <v>13333.333333333334</v>
      </c>
      <c r="G34" s="3">
        <f t="shared" si="7"/>
        <v>13333.333333333334</v>
      </c>
      <c r="H34" s="3">
        <f t="shared" si="7"/>
        <v>13333.333333333334</v>
      </c>
      <c r="I34" s="3">
        <f t="shared" si="7"/>
        <v>13333.333333333334</v>
      </c>
      <c r="J34" s="3">
        <f t="shared" si="7"/>
        <v>13333.333333333334</v>
      </c>
      <c r="K34" s="3">
        <f t="shared" si="7"/>
        <v>13333.333333333334</v>
      </c>
      <c r="L34" s="3">
        <f t="shared" si="7"/>
        <v>13333.333333333334</v>
      </c>
      <c r="M34" s="3">
        <f t="shared" si="7"/>
        <v>13333.333333333334</v>
      </c>
      <c r="N34" s="3">
        <f t="shared" si="7"/>
        <v>13333.333333333334</v>
      </c>
      <c r="O34" s="3">
        <f t="shared" si="5"/>
        <v>160000</v>
      </c>
    </row>
    <row r="35" spans="1:15" x14ac:dyDescent="0.3">
      <c r="O35" s="3">
        <f t="shared" si="5"/>
        <v>0</v>
      </c>
    </row>
    <row r="36" spans="1:15" x14ac:dyDescent="0.3">
      <c r="O36" s="3">
        <f t="shared" si="5"/>
        <v>0</v>
      </c>
    </row>
    <row r="37" spans="1:15" x14ac:dyDescent="0.3">
      <c r="A37" s="4" t="s">
        <v>17</v>
      </c>
      <c r="C37" s="7">
        <f t="shared" ref="C37:N37" si="8">SUM(C21:C36)</f>
        <v>100437.33333333333</v>
      </c>
      <c r="D37" s="7">
        <f t="shared" si="8"/>
        <v>100290.33333333333</v>
      </c>
      <c r="E37" s="7">
        <f t="shared" si="8"/>
        <v>101487.33333333333</v>
      </c>
      <c r="F37" s="7">
        <f t="shared" si="8"/>
        <v>99730.333333333328</v>
      </c>
      <c r="G37" s="7">
        <f t="shared" si="8"/>
        <v>100731.33333333333</v>
      </c>
      <c r="H37" s="7">
        <f t="shared" si="8"/>
        <v>100051.33333333333</v>
      </c>
      <c r="I37" s="7">
        <f t="shared" si="8"/>
        <v>102212.33333333333</v>
      </c>
      <c r="J37" s="7">
        <f t="shared" si="8"/>
        <v>99642.333333333328</v>
      </c>
      <c r="K37" s="7">
        <f t="shared" si="8"/>
        <v>102894.33333333333</v>
      </c>
      <c r="L37" s="7">
        <f t="shared" si="8"/>
        <v>99326.333333333328</v>
      </c>
      <c r="M37" s="7">
        <f t="shared" si="8"/>
        <v>101683.33333333333</v>
      </c>
      <c r="N37" s="7">
        <f t="shared" si="8"/>
        <v>100288.33333333333</v>
      </c>
      <c r="O37" s="7">
        <f>SUM(C37:N37)</f>
        <v>1208775</v>
      </c>
    </row>
    <row r="38" spans="1:15" x14ac:dyDescent="0.3">
      <c r="A38" s="4"/>
    </row>
    <row r="39" spans="1:15" x14ac:dyDescent="0.3">
      <c r="A39" s="9" t="s">
        <v>36</v>
      </c>
      <c r="C39" s="3">
        <f t="shared" ref="C39:O39" si="9">+C18-C37</f>
        <v>11789.066666666666</v>
      </c>
      <c r="D39" s="3">
        <f t="shared" si="9"/>
        <v>37895.666666666672</v>
      </c>
      <c r="E39" s="3">
        <f t="shared" si="9"/>
        <v>9050.6666666666715</v>
      </c>
      <c r="F39" s="3">
        <f t="shared" si="9"/>
        <v>16086.866666666683</v>
      </c>
      <c r="G39" s="3">
        <f t="shared" si="9"/>
        <v>19046.666666666672</v>
      </c>
      <c r="H39" s="3">
        <f t="shared" si="9"/>
        <v>31860.666666666672</v>
      </c>
      <c r="I39" s="3">
        <f t="shared" si="9"/>
        <v>40543.266666666677</v>
      </c>
      <c r="J39" s="3">
        <f t="shared" si="9"/>
        <v>51116.866666666683</v>
      </c>
      <c r="K39" s="3">
        <f t="shared" si="9"/>
        <v>66931.666666666672</v>
      </c>
      <c r="L39" s="3">
        <f t="shared" si="9"/>
        <v>83380.46666666666</v>
      </c>
      <c r="M39" s="3">
        <f t="shared" si="9"/>
        <v>76445.866666666683</v>
      </c>
      <c r="N39" s="3">
        <f t="shared" si="9"/>
        <v>84663.666666666672</v>
      </c>
      <c r="O39" s="3">
        <f t="shared" si="9"/>
        <v>528811.39999999991</v>
      </c>
    </row>
    <row r="42" spans="1:15" x14ac:dyDescent="0.3">
      <c r="A42" s="1" t="s">
        <v>118</v>
      </c>
    </row>
    <row r="43" spans="1:15" x14ac:dyDescent="0.3">
      <c r="A43" s="4" t="s">
        <v>7</v>
      </c>
    </row>
    <row r="44" spans="1:15" x14ac:dyDescent="0.3">
      <c r="A44" s="3" t="s">
        <v>70</v>
      </c>
      <c r="B44" s="8"/>
      <c r="C44" s="3">
        <f>+'Year 2 '!O46</f>
        <v>800000</v>
      </c>
      <c r="O44" s="3">
        <f>SUM(C44:N44)</f>
        <v>800000</v>
      </c>
    </row>
    <row r="45" spans="1:15" x14ac:dyDescent="0.3">
      <c r="A45" s="3" t="s">
        <v>71</v>
      </c>
      <c r="B45" s="8" t="s">
        <v>56</v>
      </c>
      <c r="O45" s="3">
        <f>SUM(C45:N45)</f>
        <v>0</v>
      </c>
    </row>
    <row r="46" spans="1:15" x14ac:dyDescent="0.3">
      <c r="A46" s="3" t="s">
        <v>0</v>
      </c>
      <c r="B46" s="8"/>
      <c r="C46" s="3">
        <f>+C44+C45</f>
        <v>800000</v>
      </c>
      <c r="O46" s="3">
        <f>SUM(C46:N46)</f>
        <v>800000</v>
      </c>
    </row>
    <row r="47" spans="1:15" x14ac:dyDescent="0.3">
      <c r="A47" s="3" t="s">
        <v>72</v>
      </c>
      <c r="B47" s="8"/>
      <c r="C47" s="3">
        <f>+'Year 2 '!O49</f>
        <v>320000</v>
      </c>
      <c r="O47" s="3">
        <f>SUM(C47:N47)</f>
        <v>320000</v>
      </c>
    </row>
    <row r="48" spans="1:15" x14ac:dyDescent="0.3">
      <c r="A48" s="3" t="s">
        <v>73</v>
      </c>
      <c r="B48" s="8"/>
      <c r="C48" s="3">
        <f>+C46*20%/12</f>
        <v>13333.333333333334</v>
      </c>
      <c r="D48" s="3">
        <f>+C48</f>
        <v>13333.333333333334</v>
      </c>
      <c r="E48" s="3">
        <f>+D48</f>
        <v>13333.333333333334</v>
      </c>
      <c r="F48" s="3">
        <f>+E48</f>
        <v>13333.333333333334</v>
      </c>
      <c r="G48" s="3">
        <f t="shared" ref="G48:N48" si="10">+F48</f>
        <v>13333.333333333334</v>
      </c>
      <c r="H48" s="3">
        <f t="shared" si="10"/>
        <v>13333.333333333334</v>
      </c>
      <c r="I48" s="3">
        <f t="shared" si="10"/>
        <v>13333.333333333334</v>
      </c>
      <c r="J48" s="3">
        <f t="shared" si="10"/>
        <v>13333.333333333334</v>
      </c>
      <c r="K48" s="3">
        <f t="shared" si="10"/>
        <v>13333.333333333334</v>
      </c>
      <c r="L48" s="3">
        <f t="shared" si="10"/>
        <v>13333.333333333334</v>
      </c>
      <c r="M48" s="3">
        <f t="shared" si="10"/>
        <v>13333.333333333334</v>
      </c>
      <c r="N48" s="3">
        <f t="shared" si="10"/>
        <v>13333.333333333334</v>
      </c>
      <c r="O48" s="3">
        <f>SUM(C48:N48)</f>
        <v>160000</v>
      </c>
    </row>
    <row r="49" spans="1:15" x14ac:dyDescent="0.3">
      <c r="A49" s="3" t="s">
        <v>74</v>
      </c>
      <c r="B49" s="8"/>
      <c r="O49" s="3">
        <f>+O47+O48</f>
        <v>480000</v>
      </c>
    </row>
    <row r="50" spans="1:15" x14ac:dyDescent="0.3">
      <c r="B50" s="8"/>
    </row>
    <row r="51" spans="1:15" x14ac:dyDescent="0.3">
      <c r="B51" s="8"/>
    </row>
    <row r="52" spans="1:15" x14ac:dyDescent="0.3">
      <c r="B52" s="8"/>
    </row>
    <row r="53" spans="1:15" x14ac:dyDescent="0.3">
      <c r="A53" s="4" t="s">
        <v>40</v>
      </c>
      <c r="B53" s="8"/>
    </row>
    <row r="54" spans="1:15" x14ac:dyDescent="0.3">
      <c r="A54" s="3" t="s">
        <v>41</v>
      </c>
      <c r="B54" s="8" t="s">
        <v>56</v>
      </c>
      <c r="C54" s="3">
        <f>+C9*20%</f>
        <v>56113.200000000004</v>
      </c>
      <c r="D54" s="3">
        <f t="shared" ref="D54:N54" si="11">+D9*20%</f>
        <v>69093</v>
      </c>
      <c r="E54" s="3">
        <f t="shared" si="11"/>
        <v>55269</v>
      </c>
      <c r="F54" s="3">
        <f t="shared" si="11"/>
        <v>57908.600000000006</v>
      </c>
      <c r="G54" s="3">
        <f t="shared" si="11"/>
        <v>59889</v>
      </c>
      <c r="H54" s="3">
        <f t="shared" si="11"/>
        <v>65956</v>
      </c>
      <c r="I54" s="3">
        <f t="shared" si="11"/>
        <v>71377.8</v>
      </c>
      <c r="J54" s="3">
        <f t="shared" si="11"/>
        <v>75379.600000000006</v>
      </c>
      <c r="K54" s="3">
        <f t="shared" si="11"/>
        <v>84913</v>
      </c>
      <c r="L54" s="3">
        <f t="shared" si="11"/>
        <v>91353.400000000009</v>
      </c>
      <c r="M54" s="3">
        <f t="shared" si="11"/>
        <v>89064.6</v>
      </c>
      <c r="N54" s="3">
        <f t="shared" si="11"/>
        <v>92476</v>
      </c>
      <c r="O54" s="3">
        <f>SUM(C54:N54)</f>
        <v>868793.20000000007</v>
      </c>
    </row>
    <row r="55" spans="1:15" x14ac:dyDescent="0.3">
      <c r="A55" s="3" t="s">
        <v>42</v>
      </c>
      <c r="B55" s="8" t="s">
        <v>56</v>
      </c>
      <c r="C55" s="3">
        <f>(SUM(C25:C32)+C45+C14)*20%</f>
        <v>166246</v>
      </c>
      <c r="D55" s="3">
        <f t="shared" ref="D55:N55" si="12">(SUM(D25:D32)+D44+D14)*20%</f>
        <v>28496.800000000003</v>
      </c>
      <c r="E55" s="3">
        <f t="shared" si="12"/>
        <v>32711</v>
      </c>
      <c r="F55" s="3">
        <f t="shared" si="12"/>
        <v>30161.800000000003</v>
      </c>
      <c r="G55" s="3">
        <f t="shared" si="12"/>
        <v>36943</v>
      </c>
      <c r="H55" s="3">
        <f t="shared" si="12"/>
        <v>32647.600000000002</v>
      </c>
      <c r="I55" s="3">
        <f t="shared" si="12"/>
        <v>37076.200000000004</v>
      </c>
      <c r="J55" s="3">
        <f t="shared" si="12"/>
        <v>40744.600000000006</v>
      </c>
      <c r="K55" s="3">
        <f t="shared" si="12"/>
        <v>43391.600000000006</v>
      </c>
      <c r="L55" s="3">
        <f t="shared" si="12"/>
        <v>48284</v>
      </c>
      <c r="M55" s="3">
        <f t="shared" si="12"/>
        <v>54705.8</v>
      </c>
      <c r="N55" s="3">
        <f t="shared" si="12"/>
        <v>58829.200000000004</v>
      </c>
      <c r="O55" s="3">
        <f>SUM(C55:N55)</f>
        <v>610237.6</v>
      </c>
    </row>
    <row r="56" spans="1:15" ht="14.5" thickBot="1" x14ac:dyDescent="0.35">
      <c r="A56" s="3" t="s">
        <v>48</v>
      </c>
      <c r="B56" s="8"/>
      <c r="C56" s="10">
        <f>C54-C55</f>
        <v>-110132.79999999999</v>
      </c>
      <c r="D56" s="10">
        <f t="shared" ref="D56:O56" si="13">D54-D55</f>
        <v>40596.199999999997</v>
      </c>
      <c r="E56" s="10">
        <f t="shared" si="13"/>
        <v>22558</v>
      </c>
      <c r="F56" s="10">
        <f t="shared" si="13"/>
        <v>27746.800000000003</v>
      </c>
      <c r="G56" s="10">
        <f t="shared" si="13"/>
        <v>22946</v>
      </c>
      <c r="H56" s="10">
        <f t="shared" si="13"/>
        <v>33308.399999999994</v>
      </c>
      <c r="I56" s="10">
        <f t="shared" si="13"/>
        <v>34301.599999999999</v>
      </c>
      <c r="J56" s="10">
        <f t="shared" si="13"/>
        <v>34635</v>
      </c>
      <c r="K56" s="10">
        <f t="shared" si="13"/>
        <v>41521.399999999994</v>
      </c>
      <c r="L56" s="10">
        <f t="shared" si="13"/>
        <v>43069.400000000009</v>
      </c>
      <c r="M56" s="10">
        <f t="shared" si="13"/>
        <v>34358.800000000003</v>
      </c>
      <c r="N56" s="10">
        <f t="shared" si="13"/>
        <v>33646.799999999996</v>
      </c>
      <c r="O56" s="10">
        <f t="shared" si="13"/>
        <v>258555.60000000009</v>
      </c>
    </row>
    <row r="57" spans="1:15" ht="14.5" thickTop="1" x14ac:dyDescent="0.3">
      <c r="B57" s="8"/>
    </row>
    <row r="58" spans="1:15" x14ac:dyDescent="0.3">
      <c r="B58" s="8"/>
    </row>
    <row r="59" spans="1:15" x14ac:dyDescent="0.3">
      <c r="A59" s="4" t="s">
        <v>60</v>
      </c>
      <c r="B59" s="8"/>
    </row>
    <row r="60" spans="1:15" x14ac:dyDescent="0.3">
      <c r="B60" s="8"/>
    </row>
    <row r="61" spans="1:15" x14ac:dyDescent="0.3">
      <c r="A61" s="3" t="s">
        <v>58</v>
      </c>
      <c r="B61" s="8"/>
      <c r="C61" s="3">
        <f>+'Year 1 '!C57</f>
        <v>10000</v>
      </c>
      <c r="D61" s="3">
        <f>+C61</f>
        <v>10000</v>
      </c>
      <c r="E61" s="3">
        <f t="shared" ref="E61:N62" si="14">+D61</f>
        <v>10000</v>
      </c>
      <c r="F61" s="3">
        <f t="shared" si="14"/>
        <v>10000</v>
      </c>
      <c r="G61" s="3">
        <f t="shared" si="14"/>
        <v>10000</v>
      </c>
      <c r="H61" s="3">
        <f t="shared" si="14"/>
        <v>10000</v>
      </c>
      <c r="I61" s="3">
        <f t="shared" si="14"/>
        <v>10000</v>
      </c>
      <c r="J61" s="3">
        <f t="shared" si="14"/>
        <v>10000</v>
      </c>
      <c r="K61" s="3">
        <f t="shared" si="14"/>
        <v>10000</v>
      </c>
      <c r="L61" s="3">
        <f t="shared" si="14"/>
        <v>10000</v>
      </c>
      <c r="M61" s="3">
        <f t="shared" si="14"/>
        <v>10000</v>
      </c>
      <c r="N61" s="3">
        <f t="shared" si="14"/>
        <v>10000</v>
      </c>
      <c r="O61" s="3">
        <f>SUM(C61:N61)</f>
        <v>120000</v>
      </c>
    </row>
    <row r="62" spans="1:15" x14ac:dyDescent="0.3">
      <c r="A62" s="3" t="s">
        <v>59</v>
      </c>
      <c r="B62" s="8"/>
      <c r="C62" s="3">
        <f>+'Year 1 '!C58</f>
        <v>2500</v>
      </c>
      <c r="D62" s="3">
        <f>+C62</f>
        <v>2500</v>
      </c>
      <c r="E62" s="3">
        <f t="shared" si="14"/>
        <v>2500</v>
      </c>
      <c r="F62" s="3">
        <f t="shared" si="14"/>
        <v>2500</v>
      </c>
      <c r="G62" s="3">
        <f t="shared" si="14"/>
        <v>2500</v>
      </c>
      <c r="H62" s="3">
        <f t="shared" si="14"/>
        <v>2500</v>
      </c>
      <c r="I62" s="3">
        <f t="shared" si="14"/>
        <v>2500</v>
      </c>
      <c r="J62" s="3">
        <f t="shared" si="14"/>
        <v>2500</v>
      </c>
      <c r="K62" s="3">
        <f t="shared" si="14"/>
        <v>2500</v>
      </c>
      <c r="L62" s="3">
        <f t="shared" si="14"/>
        <v>2500</v>
      </c>
      <c r="M62" s="3">
        <f t="shared" si="14"/>
        <v>2500</v>
      </c>
      <c r="N62" s="3">
        <f t="shared" si="14"/>
        <v>2500</v>
      </c>
      <c r="O62" s="3">
        <f>SUM(C62:N62)</f>
        <v>30000</v>
      </c>
    </row>
    <row r="63" spans="1:15" x14ac:dyDescent="0.3">
      <c r="B63" s="8"/>
    </row>
    <row r="64" spans="1:15" x14ac:dyDescent="0.3">
      <c r="B64" s="11"/>
    </row>
    <row r="67" spans="1:15" x14ac:dyDescent="0.3">
      <c r="A67" s="1" t="s">
        <v>34</v>
      </c>
      <c r="B67" s="2"/>
    </row>
    <row r="68" spans="1:15" x14ac:dyDescent="0.3">
      <c r="A68" s="1"/>
      <c r="B68" s="2"/>
    </row>
    <row r="69" spans="1:15" x14ac:dyDescent="0.3">
      <c r="A69" s="4" t="s">
        <v>119</v>
      </c>
    </row>
    <row r="70" spans="1:15" x14ac:dyDescent="0.3">
      <c r="B70" s="2"/>
    </row>
    <row r="71" spans="1:15" x14ac:dyDescent="0.3">
      <c r="A71" s="5"/>
      <c r="C71" s="5" t="str">
        <f>+C7</f>
        <v>Jan y3</v>
      </c>
      <c r="D71" s="5" t="str">
        <f t="shared" ref="D71:N71" si="15">+D7</f>
        <v>Feb y3</v>
      </c>
      <c r="E71" s="5" t="str">
        <f t="shared" si="15"/>
        <v>Mar y3</v>
      </c>
      <c r="F71" s="5" t="str">
        <f t="shared" si="15"/>
        <v>Apr y3</v>
      </c>
      <c r="G71" s="5" t="str">
        <f t="shared" si="15"/>
        <v>May y3</v>
      </c>
      <c r="H71" s="5" t="str">
        <f t="shared" si="15"/>
        <v>Jun y3</v>
      </c>
      <c r="I71" s="5" t="str">
        <f t="shared" si="15"/>
        <v>Jul y3</v>
      </c>
      <c r="J71" s="5" t="str">
        <f t="shared" si="15"/>
        <v>Aug y3</v>
      </c>
      <c r="K71" s="5" t="str">
        <f t="shared" si="15"/>
        <v>Sep y3</v>
      </c>
      <c r="L71" s="5" t="str">
        <f t="shared" si="15"/>
        <v>Oct y3</v>
      </c>
      <c r="M71" s="5" t="str">
        <f t="shared" si="15"/>
        <v>Nov y3</v>
      </c>
      <c r="N71" s="5" t="str">
        <f t="shared" si="15"/>
        <v>Dec y3</v>
      </c>
      <c r="O71" s="5" t="s">
        <v>0</v>
      </c>
    </row>
    <row r="72" spans="1:15" x14ac:dyDescent="0.3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6"/>
    </row>
    <row r="73" spans="1:15" x14ac:dyDescent="0.3">
      <c r="A73" s="3" t="s">
        <v>35</v>
      </c>
      <c r="C73" s="3">
        <f>+C9*120%</f>
        <v>336679.2</v>
      </c>
      <c r="D73" s="3">
        <f t="shared" ref="D73:N73" si="16">+D9*120%</f>
        <v>414558</v>
      </c>
      <c r="E73" s="3">
        <f t="shared" si="16"/>
        <v>331614</v>
      </c>
      <c r="F73" s="3">
        <f t="shared" si="16"/>
        <v>347451.6</v>
      </c>
      <c r="G73" s="3">
        <f t="shared" si="16"/>
        <v>359334</v>
      </c>
      <c r="H73" s="3">
        <f t="shared" si="16"/>
        <v>395736</v>
      </c>
      <c r="I73" s="3">
        <f t="shared" si="16"/>
        <v>428266.8</v>
      </c>
      <c r="J73" s="3">
        <f t="shared" si="16"/>
        <v>452277.6</v>
      </c>
      <c r="K73" s="3">
        <f t="shared" si="16"/>
        <v>509478</v>
      </c>
      <c r="L73" s="3">
        <f t="shared" si="16"/>
        <v>548120.4</v>
      </c>
      <c r="M73" s="3">
        <f t="shared" si="16"/>
        <v>534387.6</v>
      </c>
      <c r="N73" s="3">
        <f t="shared" si="16"/>
        <v>554856</v>
      </c>
      <c r="O73" s="3">
        <f>SUM(C73:N73)</f>
        <v>5212759.1999999993</v>
      </c>
    </row>
    <row r="74" spans="1:15" x14ac:dyDescent="0.3">
      <c r="A74" s="3" t="s">
        <v>50</v>
      </c>
      <c r="C74" s="3">
        <f>+C10</f>
        <v>0</v>
      </c>
      <c r="D74" s="3">
        <f t="shared" ref="D74:N74" si="17">+D10</f>
        <v>0</v>
      </c>
      <c r="E74" s="3">
        <f t="shared" si="17"/>
        <v>0</v>
      </c>
      <c r="F74" s="3">
        <f t="shared" si="17"/>
        <v>0</v>
      </c>
      <c r="G74" s="3">
        <f t="shared" si="17"/>
        <v>0</v>
      </c>
      <c r="H74" s="3">
        <f t="shared" si="17"/>
        <v>0</v>
      </c>
      <c r="I74" s="3">
        <f t="shared" si="17"/>
        <v>0</v>
      </c>
      <c r="J74" s="3">
        <f t="shared" si="17"/>
        <v>0</v>
      </c>
      <c r="K74" s="3">
        <f t="shared" si="17"/>
        <v>0</v>
      </c>
      <c r="L74" s="3">
        <f t="shared" si="17"/>
        <v>0</v>
      </c>
      <c r="M74" s="3">
        <f t="shared" si="17"/>
        <v>0</v>
      </c>
      <c r="N74" s="3">
        <f t="shared" si="17"/>
        <v>0</v>
      </c>
      <c r="O74" s="3">
        <f>SUM(C74:N74)</f>
        <v>0</v>
      </c>
    </row>
    <row r="75" spans="1:15" x14ac:dyDescent="0.3">
      <c r="C75" s="3">
        <f>+C60</f>
        <v>0</v>
      </c>
      <c r="D75" s="3">
        <f t="shared" ref="D75:N75" si="18">+D60</f>
        <v>0</v>
      </c>
      <c r="E75" s="3">
        <f t="shared" si="18"/>
        <v>0</v>
      </c>
      <c r="F75" s="3">
        <f t="shared" si="18"/>
        <v>0</v>
      </c>
      <c r="G75" s="3">
        <f t="shared" si="18"/>
        <v>0</v>
      </c>
      <c r="H75" s="3">
        <f t="shared" si="18"/>
        <v>0</v>
      </c>
      <c r="I75" s="3">
        <f t="shared" si="18"/>
        <v>0</v>
      </c>
      <c r="J75" s="3">
        <f t="shared" si="18"/>
        <v>0</v>
      </c>
      <c r="K75" s="3">
        <f t="shared" si="18"/>
        <v>0</v>
      </c>
      <c r="L75" s="3">
        <f t="shared" si="18"/>
        <v>0</v>
      </c>
      <c r="M75" s="3">
        <f t="shared" si="18"/>
        <v>0</v>
      </c>
      <c r="N75" s="3">
        <f t="shared" si="18"/>
        <v>0</v>
      </c>
      <c r="O75" s="3">
        <f>SUM(C75:N75)</f>
        <v>0</v>
      </c>
    </row>
    <row r="76" spans="1:15" x14ac:dyDescent="0.3">
      <c r="A76" s="12"/>
      <c r="O76" s="3">
        <f>SUM(C76:N76)</f>
        <v>0</v>
      </c>
    </row>
    <row r="77" spans="1:15" x14ac:dyDescent="0.3">
      <c r="O77" s="3">
        <f>SUM(C77:N77)</f>
        <v>0</v>
      </c>
    </row>
    <row r="78" spans="1:15" x14ac:dyDescent="0.3">
      <c r="A78" s="4" t="s">
        <v>66</v>
      </c>
      <c r="C78" s="7">
        <f>SUM(C73:C77)</f>
        <v>336679.2</v>
      </c>
      <c r="D78" s="7">
        <f t="shared" ref="D78:N78" si="19">SUM(D73:D77)</f>
        <v>414558</v>
      </c>
      <c r="E78" s="7">
        <f t="shared" si="19"/>
        <v>331614</v>
      </c>
      <c r="F78" s="7">
        <f t="shared" si="19"/>
        <v>347451.6</v>
      </c>
      <c r="G78" s="7">
        <f t="shared" si="19"/>
        <v>359334</v>
      </c>
      <c r="H78" s="7">
        <f t="shared" si="19"/>
        <v>395736</v>
      </c>
      <c r="I78" s="7">
        <f t="shared" si="19"/>
        <v>428266.8</v>
      </c>
      <c r="J78" s="7">
        <f t="shared" si="19"/>
        <v>452277.6</v>
      </c>
      <c r="K78" s="7">
        <f t="shared" si="19"/>
        <v>509478</v>
      </c>
      <c r="L78" s="7">
        <f t="shared" si="19"/>
        <v>548120.4</v>
      </c>
      <c r="M78" s="7">
        <f t="shared" si="19"/>
        <v>534387.6</v>
      </c>
      <c r="N78" s="7">
        <f t="shared" si="19"/>
        <v>554856</v>
      </c>
      <c r="O78" s="7">
        <f>SUM(O73:O77)</f>
        <v>5212759.1999999993</v>
      </c>
    </row>
    <row r="79" spans="1:15" x14ac:dyDescent="0.3">
      <c r="A79" s="4"/>
    </row>
    <row r="80" spans="1:15" x14ac:dyDescent="0.3">
      <c r="A80" s="3" t="s">
        <v>7</v>
      </c>
      <c r="C80" s="3">
        <f>+C45*120%</f>
        <v>0</v>
      </c>
      <c r="D80" s="3">
        <f t="shared" ref="D80:N80" si="20">+D44*120%</f>
        <v>0</v>
      </c>
      <c r="E80" s="3">
        <f t="shared" si="20"/>
        <v>0</v>
      </c>
      <c r="F80" s="3">
        <f t="shared" si="20"/>
        <v>0</v>
      </c>
      <c r="G80" s="3">
        <f t="shared" si="20"/>
        <v>0</v>
      </c>
      <c r="H80" s="3">
        <f t="shared" si="20"/>
        <v>0</v>
      </c>
      <c r="I80" s="3">
        <f t="shared" si="20"/>
        <v>0</v>
      </c>
      <c r="J80" s="3">
        <f t="shared" si="20"/>
        <v>0</v>
      </c>
      <c r="K80" s="3">
        <f t="shared" si="20"/>
        <v>0</v>
      </c>
      <c r="L80" s="3">
        <f t="shared" si="20"/>
        <v>0</v>
      </c>
      <c r="M80" s="3">
        <f t="shared" si="20"/>
        <v>0</v>
      </c>
      <c r="N80" s="3">
        <f t="shared" si="20"/>
        <v>0</v>
      </c>
      <c r="O80" s="3">
        <f t="shared" ref="O80:O97" si="21">SUM(C80:N80)</f>
        <v>0</v>
      </c>
    </row>
    <row r="81" spans="1:15" x14ac:dyDescent="0.3">
      <c r="A81" s="3" t="s">
        <v>4</v>
      </c>
      <c r="C81" s="3">
        <f>+C14*120%</f>
        <v>987913.2</v>
      </c>
      <c r="D81" s="3">
        <f t="shared" ref="D81:N81" si="22">+D14*120%</f>
        <v>161595.6</v>
      </c>
      <c r="E81" s="3">
        <f t="shared" si="22"/>
        <v>185454</v>
      </c>
      <c r="F81" s="3">
        <f t="shared" si="22"/>
        <v>172276.8</v>
      </c>
      <c r="G81" s="3">
        <f t="shared" si="22"/>
        <v>211744.8</v>
      </c>
      <c r="H81" s="3">
        <f t="shared" si="22"/>
        <v>186792</v>
      </c>
      <c r="I81" s="3">
        <f t="shared" si="22"/>
        <v>210771.6</v>
      </c>
      <c r="J81" s="3">
        <f t="shared" si="22"/>
        <v>235876.8</v>
      </c>
      <c r="K81" s="3">
        <f t="shared" si="22"/>
        <v>247851.59999999998</v>
      </c>
      <c r="L81" s="3">
        <f t="shared" si="22"/>
        <v>281479.2</v>
      </c>
      <c r="M81" s="3">
        <f t="shared" si="22"/>
        <v>317188.8</v>
      </c>
      <c r="N81" s="3">
        <f t="shared" si="22"/>
        <v>343612.8</v>
      </c>
      <c r="O81" s="3">
        <f t="shared" si="21"/>
        <v>3542557.1999999997</v>
      </c>
    </row>
    <row r="82" spans="1:15" x14ac:dyDescent="0.3">
      <c r="A82" s="3" t="str">
        <f>+A21</f>
        <v>Wages &amp; Salaries</v>
      </c>
      <c r="C82" s="3">
        <f>+C21</f>
        <v>45830</v>
      </c>
      <c r="D82" s="3">
        <f t="shared" ref="D82:N82" si="23">+D21</f>
        <v>45830</v>
      </c>
      <c r="E82" s="3">
        <f t="shared" si="23"/>
        <v>45830</v>
      </c>
      <c r="F82" s="3">
        <f t="shared" si="23"/>
        <v>45830</v>
      </c>
      <c r="G82" s="3">
        <f t="shared" si="23"/>
        <v>45830</v>
      </c>
      <c r="H82" s="3">
        <f t="shared" si="23"/>
        <v>45830</v>
      </c>
      <c r="I82" s="3">
        <f t="shared" si="23"/>
        <v>45830</v>
      </c>
      <c r="J82" s="3">
        <f t="shared" si="23"/>
        <v>45830</v>
      </c>
      <c r="K82" s="3">
        <f t="shared" si="23"/>
        <v>45830</v>
      </c>
      <c r="L82" s="3">
        <f t="shared" si="23"/>
        <v>45830</v>
      </c>
      <c r="M82" s="3">
        <f t="shared" si="23"/>
        <v>45830</v>
      </c>
      <c r="N82" s="3">
        <f t="shared" si="23"/>
        <v>45830</v>
      </c>
      <c r="O82" s="3">
        <f t="shared" si="21"/>
        <v>549960</v>
      </c>
    </row>
    <row r="83" spans="1:15" x14ac:dyDescent="0.3">
      <c r="A83" s="3" t="str">
        <f t="shared" ref="A83:A93" si="24">+A22</f>
        <v>Rent &amp; Rates</v>
      </c>
      <c r="C83" s="3">
        <f t="shared" ref="C83:N85" si="25">+C22</f>
        <v>30500</v>
      </c>
      <c r="D83" s="3">
        <f t="shared" si="25"/>
        <v>30500</v>
      </c>
      <c r="E83" s="3">
        <f t="shared" si="25"/>
        <v>30500</v>
      </c>
      <c r="F83" s="3">
        <f t="shared" si="25"/>
        <v>30500</v>
      </c>
      <c r="G83" s="3">
        <f t="shared" si="25"/>
        <v>30500</v>
      </c>
      <c r="H83" s="3">
        <f t="shared" si="25"/>
        <v>30500</v>
      </c>
      <c r="I83" s="3">
        <f t="shared" si="25"/>
        <v>30500</v>
      </c>
      <c r="J83" s="3">
        <f t="shared" si="25"/>
        <v>30500</v>
      </c>
      <c r="K83" s="3">
        <f t="shared" si="25"/>
        <v>30500</v>
      </c>
      <c r="L83" s="3">
        <f t="shared" si="25"/>
        <v>30500</v>
      </c>
      <c r="M83" s="3">
        <f t="shared" si="25"/>
        <v>30500</v>
      </c>
      <c r="N83" s="3">
        <f t="shared" si="25"/>
        <v>30500</v>
      </c>
      <c r="O83" s="3">
        <f t="shared" si="21"/>
        <v>366000</v>
      </c>
    </row>
    <row r="84" spans="1:15" x14ac:dyDescent="0.3">
      <c r="A84" s="3" t="str">
        <f t="shared" si="24"/>
        <v>Insurance</v>
      </c>
      <c r="C84" s="3">
        <f t="shared" si="25"/>
        <v>300</v>
      </c>
      <c r="D84" s="3">
        <f t="shared" si="25"/>
        <v>300</v>
      </c>
      <c r="E84" s="3">
        <f t="shared" si="25"/>
        <v>300</v>
      </c>
      <c r="F84" s="3">
        <f t="shared" si="25"/>
        <v>300</v>
      </c>
      <c r="G84" s="3">
        <f t="shared" si="25"/>
        <v>300</v>
      </c>
      <c r="H84" s="3">
        <f t="shared" si="25"/>
        <v>300</v>
      </c>
      <c r="I84" s="3">
        <f t="shared" si="25"/>
        <v>300</v>
      </c>
      <c r="J84" s="3">
        <f t="shared" si="25"/>
        <v>300</v>
      </c>
      <c r="K84" s="3">
        <f t="shared" si="25"/>
        <v>300</v>
      </c>
      <c r="L84" s="3">
        <f t="shared" si="25"/>
        <v>300</v>
      </c>
      <c r="M84" s="3">
        <f t="shared" si="25"/>
        <v>300</v>
      </c>
      <c r="N84" s="3">
        <f t="shared" si="25"/>
        <v>300</v>
      </c>
      <c r="O84" s="3">
        <f t="shared" si="21"/>
        <v>3600</v>
      </c>
    </row>
    <row r="85" spans="1:15" x14ac:dyDescent="0.3">
      <c r="A85" s="3" t="str">
        <f t="shared" si="24"/>
        <v>Bank Charges</v>
      </c>
      <c r="C85" s="3">
        <f t="shared" si="25"/>
        <v>5</v>
      </c>
      <c r="D85" s="3">
        <f t="shared" si="25"/>
        <v>6</v>
      </c>
      <c r="E85" s="3">
        <f t="shared" si="25"/>
        <v>14</v>
      </c>
      <c r="F85" s="3">
        <f t="shared" si="25"/>
        <v>22</v>
      </c>
      <c r="G85" s="3">
        <f t="shared" si="25"/>
        <v>7</v>
      </c>
      <c r="H85" s="3">
        <f t="shared" si="25"/>
        <v>10</v>
      </c>
      <c r="I85" s="3">
        <f t="shared" si="25"/>
        <v>11</v>
      </c>
      <c r="J85" s="3">
        <f t="shared" si="25"/>
        <v>20</v>
      </c>
      <c r="K85" s="3">
        <f t="shared" si="25"/>
        <v>16</v>
      </c>
      <c r="L85" s="3">
        <f t="shared" si="25"/>
        <v>9</v>
      </c>
      <c r="M85" s="3">
        <f t="shared" si="25"/>
        <v>15</v>
      </c>
      <c r="N85" s="3">
        <f t="shared" si="25"/>
        <v>23</v>
      </c>
      <c r="O85" s="3">
        <f t="shared" si="21"/>
        <v>158</v>
      </c>
    </row>
    <row r="86" spans="1:15" x14ac:dyDescent="0.3">
      <c r="A86" s="3" t="str">
        <f t="shared" si="24"/>
        <v>Light, Heat &amp; Power</v>
      </c>
      <c r="C86" s="3">
        <f>+C25*120%</f>
        <v>186</v>
      </c>
      <c r="D86" s="3">
        <f t="shared" ref="D86:N86" si="26">+D25*120%</f>
        <v>219.6</v>
      </c>
      <c r="E86" s="3">
        <f t="shared" si="26"/>
        <v>345.59999999999997</v>
      </c>
      <c r="F86" s="3">
        <f t="shared" si="26"/>
        <v>246</v>
      </c>
      <c r="G86" s="3">
        <f t="shared" si="26"/>
        <v>526.79999999999995</v>
      </c>
      <c r="H86" s="3">
        <f t="shared" si="26"/>
        <v>444</v>
      </c>
      <c r="I86" s="3">
        <f t="shared" si="26"/>
        <v>288</v>
      </c>
      <c r="J86" s="3">
        <f t="shared" si="26"/>
        <v>403.2</v>
      </c>
      <c r="K86" s="3">
        <f t="shared" si="26"/>
        <v>544.79999999999995</v>
      </c>
      <c r="L86" s="3">
        <f t="shared" si="26"/>
        <v>427.2</v>
      </c>
      <c r="M86" s="3">
        <f t="shared" si="26"/>
        <v>1056</v>
      </c>
      <c r="N86" s="3">
        <f t="shared" si="26"/>
        <v>810</v>
      </c>
      <c r="O86" s="3">
        <f t="shared" si="21"/>
        <v>5497.2</v>
      </c>
    </row>
    <row r="87" spans="1:15" x14ac:dyDescent="0.3">
      <c r="A87" s="3" t="str">
        <f t="shared" si="24"/>
        <v>Telephone</v>
      </c>
      <c r="C87" s="3">
        <f t="shared" ref="C87:N93" si="27">+C26*120%</f>
        <v>160.79999999999998</v>
      </c>
      <c r="D87" s="3">
        <f t="shared" si="27"/>
        <v>280.8</v>
      </c>
      <c r="E87" s="3">
        <f t="shared" si="27"/>
        <v>333.59999999999997</v>
      </c>
      <c r="F87" s="3">
        <f t="shared" si="27"/>
        <v>180</v>
      </c>
      <c r="G87" s="3">
        <f t="shared" si="27"/>
        <v>315.59999999999997</v>
      </c>
      <c r="H87" s="3">
        <f t="shared" si="27"/>
        <v>432</v>
      </c>
      <c r="I87" s="3">
        <f t="shared" si="27"/>
        <v>454.8</v>
      </c>
      <c r="J87" s="3">
        <f t="shared" si="27"/>
        <v>553.19999999999993</v>
      </c>
      <c r="K87" s="3">
        <f t="shared" si="27"/>
        <v>393.59999999999997</v>
      </c>
      <c r="L87" s="3">
        <f t="shared" si="27"/>
        <v>426</v>
      </c>
      <c r="M87" s="3">
        <f t="shared" si="27"/>
        <v>492</v>
      </c>
      <c r="N87" s="3">
        <f t="shared" si="27"/>
        <v>573.6</v>
      </c>
      <c r="O87" s="3">
        <f t="shared" si="21"/>
        <v>4596</v>
      </c>
    </row>
    <row r="88" spans="1:15" x14ac:dyDescent="0.3">
      <c r="A88" s="3" t="str">
        <f t="shared" si="24"/>
        <v>Advertising</v>
      </c>
      <c r="C88" s="3">
        <f t="shared" si="27"/>
        <v>180</v>
      </c>
      <c r="D88" s="3">
        <f t="shared" si="27"/>
        <v>180</v>
      </c>
      <c r="E88" s="3">
        <f t="shared" si="27"/>
        <v>180</v>
      </c>
      <c r="F88" s="3">
        <f t="shared" si="27"/>
        <v>180</v>
      </c>
      <c r="G88" s="3">
        <f t="shared" si="27"/>
        <v>180</v>
      </c>
      <c r="H88" s="3">
        <f t="shared" si="27"/>
        <v>180</v>
      </c>
      <c r="I88" s="3">
        <f t="shared" si="27"/>
        <v>180</v>
      </c>
      <c r="J88" s="3">
        <f t="shared" si="27"/>
        <v>180</v>
      </c>
      <c r="K88" s="3">
        <f t="shared" si="27"/>
        <v>180</v>
      </c>
      <c r="L88" s="3">
        <f t="shared" si="27"/>
        <v>180</v>
      </c>
      <c r="M88" s="3">
        <f t="shared" si="27"/>
        <v>180</v>
      </c>
      <c r="N88" s="3">
        <f t="shared" si="27"/>
        <v>180</v>
      </c>
      <c r="O88" s="3">
        <f t="shared" si="21"/>
        <v>2160</v>
      </c>
    </row>
    <row r="89" spans="1:15" x14ac:dyDescent="0.3">
      <c r="A89" s="3" t="str">
        <f t="shared" si="24"/>
        <v>Print, Post, Stationery</v>
      </c>
      <c r="C89" s="3">
        <f t="shared" si="27"/>
        <v>159.6</v>
      </c>
      <c r="D89" s="3">
        <f t="shared" si="27"/>
        <v>138</v>
      </c>
      <c r="E89" s="3">
        <f t="shared" si="27"/>
        <v>154.79999999999998</v>
      </c>
      <c r="F89" s="3">
        <f t="shared" si="27"/>
        <v>187.2</v>
      </c>
      <c r="G89" s="3">
        <f t="shared" si="27"/>
        <v>318</v>
      </c>
      <c r="H89" s="3">
        <f t="shared" si="27"/>
        <v>171.6</v>
      </c>
      <c r="I89" s="3">
        <f t="shared" si="27"/>
        <v>255.6</v>
      </c>
      <c r="J89" s="3">
        <f t="shared" si="27"/>
        <v>216</v>
      </c>
      <c r="K89" s="3">
        <f t="shared" si="27"/>
        <v>171.6</v>
      </c>
      <c r="L89" s="3">
        <f t="shared" si="27"/>
        <v>247.2</v>
      </c>
      <c r="M89" s="3">
        <f t="shared" si="27"/>
        <v>183.6</v>
      </c>
      <c r="N89" s="3">
        <f t="shared" si="27"/>
        <v>218.4</v>
      </c>
      <c r="O89" s="3">
        <f t="shared" si="21"/>
        <v>2421.6</v>
      </c>
    </row>
    <row r="90" spans="1:15" x14ac:dyDescent="0.3">
      <c r="A90" s="3" t="str">
        <f t="shared" si="24"/>
        <v xml:space="preserve">Motor &amp; Travel </v>
      </c>
      <c r="C90" s="3">
        <f t="shared" si="27"/>
        <v>5640</v>
      </c>
      <c r="D90" s="3">
        <f t="shared" si="27"/>
        <v>5406</v>
      </c>
      <c r="E90" s="3">
        <f t="shared" si="27"/>
        <v>6360</v>
      </c>
      <c r="F90" s="3">
        <f t="shared" si="27"/>
        <v>4566</v>
      </c>
      <c r="G90" s="3">
        <f t="shared" si="27"/>
        <v>5232</v>
      </c>
      <c r="H90" s="3">
        <f t="shared" si="27"/>
        <v>4668</v>
      </c>
      <c r="I90" s="3">
        <f t="shared" si="27"/>
        <v>7080</v>
      </c>
      <c r="J90" s="3">
        <f t="shared" si="27"/>
        <v>3900</v>
      </c>
      <c r="K90" s="3">
        <f t="shared" si="27"/>
        <v>8047.2</v>
      </c>
      <c r="L90" s="3">
        <f t="shared" si="27"/>
        <v>3486</v>
      </c>
      <c r="M90" s="3">
        <f t="shared" si="27"/>
        <v>5854.8</v>
      </c>
      <c r="N90" s="3">
        <f t="shared" si="27"/>
        <v>4280.3999999999996</v>
      </c>
      <c r="O90" s="3">
        <f t="shared" si="21"/>
        <v>64520.4</v>
      </c>
    </row>
    <row r="91" spans="1:15" x14ac:dyDescent="0.3">
      <c r="A91" s="3" t="str">
        <f t="shared" si="24"/>
        <v>Professional Fees</v>
      </c>
      <c r="C91" s="3">
        <f t="shared" si="27"/>
        <v>3000</v>
      </c>
      <c r="D91" s="3">
        <f t="shared" si="27"/>
        <v>3000</v>
      </c>
      <c r="E91" s="3">
        <f t="shared" si="27"/>
        <v>3000</v>
      </c>
      <c r="F91" s="3">
        <f t="shared" si="27"/>
        <v>3000</v>
      </c>
      <c r="G91" s="3">
        <f t="shared" si="27"/>
        <v>3000</v>
      </c>
      <c r="H91" s="3">
        <f t="shared" si="27"/>
        <v>3000</v>
      </c>
      <c r="I91" s="3">
        <f t="shared" si="27"/>
        <v>3000</v>
      </c>
      <c r="J91" s="3">
        <f t="shared" si="27"/>
        <v>3000</v>
      </c>
      <c r="K91" s="3">
        <f t="shared" si="27"/>
        <v>3000</v>
      </c>
      <c r="L91" s="3">
        <f t="shared" si="27"/>
        <v>3000</v>
      </c>
      <c r="M91" s="3">
        <f t="shared" si="27"/>
        <v>3000</v>
      </c>
      <c r="N91" s="3">
        <f t="shared" si="27"/>
        <v>3000</v>
      </c>
      <c r="O91" s="3">
        <f t="shared" si="21"/>
        <v>36000</v>
      </c>
    </row>
    <row r="92" spans="1:15" x14ac:dyDescent="0.3">
      <c r="A92" s="3" t="str">
        <f t="shared" si="24"/>
        <v>Miscellaneous</v>
      </c>
      <c r="C92" s="3">
        <f t="shared" si="27"/>
        <v>236.39999999999998</v>
      </c>
      <c r="D92" s="3">
        <f t="shared" si="27"/>
        <v>160.79999999999998</v>
      </c>
      <c r="E92" s="3">
        <f t="shared" si="27"/>
        <v>438</v>
      </c>
      <c r="F92" s="3">
        <f t="shared" si="27"/>
        <v>334.8</v>
      </c>
      <c r="G92" s="3">
        <f t="shared" si="27"/>
        <v>340.8</v>
      </c>
      <c r="H92" s="3">
        <f t="shared" si="27"/>
        <v>198</v>
      </c>
      <c r="I92" s="3">
        <f t="shared" si="27"/>
        <v>427.2</v>
      </c>
      <c r="J92" s="3">
        <f t="shared" si="27"/>
        <v>338.4</v>
      </c>
      <c r="K92" s="3">
        <f t="shared" si="27"/>
        <v>160.79999999999998</v>
      </c>
      <c r="L92" s="3">
        <f t="shared" si="27"/>
        <v>458.4</v>
      </c>
      <c r="M92" s="3">
        <f t="shared" si="27"/>
        <v>279.59999999999997</v>
      </c>
      <c r="N92" s="3">
        <f t="shared" si="27"/>
        <v>300</v>
      </c>
      <c r="O92" s="3">
        <f t="shared" si="21"/>
        <v>3673.2000000000003</v>
      </c>
    </row>
    <row r="93" spans="1:15" x14ac:dyDescent="0.3">
      <c r="A93" s="3">
        <f t="shared" si="24"/>
        <v>0</v>
      </c>
      <c r="C93" s="3">
        <f t="shared" si="27"/>
        <v>0</v>
      </c>
      <c r="D93" s="3">
        <f t="shared" si="27"/>
        <v>0</v>
      </c>
      <c r="E93" s="3">
        <f t="shared" si="27"/>
        <v>0</v>
      </c>
      <c r="F93" s="3">
        <f t="shared" si="27"/>
        <v>0</v>
      </c>
      <c r="G93" s="3">
        <f t="shared" si="27"/>
        <v>0</v>
      </c>
      <c r="H93" s="3">
        <f t="shared" si="27"/>
        <v>0</v>
      </c>
      <c r="I93" s="3">
        <f t="shared" si="27"/>
        <v>0</v>
      </c>
      <c r="J93" s="3">
        <f t="shared" si="27"/>
        <v>0</v>
      </c>
      <c r="K93" s="3">
        <f t="shared" si="27"/>
        <v>0</v>
      </c>
      <c r="L93" s="3">
        <f t="shared" si="27"/>
        <v>0</v>
      </c>
      <c r="M93" s="3">
        <f t="shared" si="27"/>
        <v>0</v>
      </c>
      <c r="N93" s="3">
        <f t="shared" si="27"/>
        <v>0</v>
      </c>
      <c r="O93" s="3">
        <f t="shared" si="21"/>
        <v>0</v>
      </c>
    </row>
    <row r="94" spans="1:15" x14ac:dyDescent="0.3">
      <c r="A94" s="3" t="s">
        <v>65</v>
      </c>
      <c r="C94" s="3">
        <f>+C61</f>
        <v>10000</v>
      </c>
      <c r="D94" s="3">
        <f t="shared" ref="D94:N95" si="28">+D61</f>
        <v>10000</v>
      </c>
      <c r="E94" s="3">
        <f t="shared" si="28"/>
        <v>10000</v>
      </c>
      <c r="F94" s="3">
        <f t="shared" si="28"/>
        <v>10000</v>
      </c>
      <c r="G94" s="3">
        <f t="shared" si="28"/>
        <v>10000</v>
      </c>
      <c r="H94" s="3">
        <f t="shared" si="28"/>
        <v>10000</v>
      </c>
      <c r="I94" s="3">
        <f t="shared" si="28"/>
        <v>10000</v>
      </c>
      <c r="J94" s="3">
        <f t="shared" si="28"/>
        <v>10000</v>
      </c>
      <c r="K94" s="3">
        <f t="shared" si="28"/>
        <v>10000</v>
      </c>
      <c r="L94" s="3">
        <f t="shared" si="28"/>
        <v>10000</v>
      </c>
      <c r="M94" s="3">
        <f t="shared" si="28"/>
        <v>10000</v>
      </c>
      <c r="N94" s="3">
        <f t="shared" si="28"/>
        <v>10000</v>
      </c>
      <c r="O94" s="3">
        <f t="shared" si="21"/>
        <v>120000</v>
      </c>
    </row>
    <row r="95" spans="1:15" x14ac:dyDescent="0.3">
      <c r="A95" s="3" t="str">
        <f>+A33</f>
        <v>Loan interest</v>
      </c>
      <c r="C95" s="3">
        <f>+C62</f>
        <v>2500</v>
      </c>
      <c r="D95" s="3">
        <f t="shared" si="28"/>
        <v>2500</v>
      </c>
      <c r="E95" s="3">
        <f t="shared" si="28"/>
        <v>2500</v>
      </c>
      <c r="F95" s="3">
        <f t="shared" si="28"/>
        <v>2500</v>
      </c>
      <c r="G95" s="3">
        <f t="shared" si="28"/>
        <v>2500</v>
      </c>
      <c r="H95" s="3">
        <f t="shared" si="28"/>
        <v>2500</v>
      </c>
      <c r="I95" s="3">
        <f t="shared" si="28"/>
        <v>2500</v>
      </c>
      <c r="J95" s="3">
        <f t="shared" si="28"/>
        <v>2500</v>
      </c>
      <c r="K95" s="3">
        <f t="shared" si="28"/>
        <v>2500</v>
      </c>
      <c r="L95" s="3">
        <f t="shared" si="28"/>
        <v>2500</v>
      </c>
      <c r="M95" s="3">
        <f t="shared" si="28"/>
        <v>2500</v>
      </c>
      <c r="N95" s="3">
        <f t="shared" si="28"/>
        <v>2500</v>
      </c>
      <c r="O95" s="3">
        <f t="shared" si="21"/>
        <v>30000</v>
      </c>
    </row>
    <row r="96" spans="1:15" x14ac:dyDescent="0.3">
      <c r="A96" s="3" t="s">
        <v>10</v>
      </c>
      <c r="C96" s="3">
        <f>+C56</f>
        <v>-110132.79999999999</v>
      </c>
      <c r="D96" s="3">
        <f t="shared" ref="D96:N96" si="29">+D56</f>
        <v>40596.199999999997</v>
      </c>
      <c r="E96" s="3">
        <f t="shared" si="29"/>
        <v>22558</v>
      </c>
      <c r="F96" s="3">
        <f t="shared" si="29"/>
        <v>27746.800000000003</v>
      </c>
      <c r="G96" s="3">
        <f t="shared" si="29"/>
        <v>22946</v>
      </c>
      <c r="H96" s="3">
        <f t="shared" si="29"/>
        <v>33308.399999999994</v>
      </c>
      <c r="I96" s="3">
        <f t="shared" si="29"/>
        <v>34301.599999999999</v>
      </c>
      <c r="J96" s="3">
        <f t="shared" si="29"/>
        <v>34635</v>
      </c>
      <c r="K96" s="3">
        <f t="shared" si="29"/>
        <v>41521.399999999994</v>
      </c>
      <c r="L96" s="3">
        <f t="shared" si="29"/>
        <v>43069.400000000009</v>
      </c>
      <c r="M96" s="3">
        <f t="shared" si="29"/>
        <v>34358.800000000003</v>
      </c>
      <c r="N96" s="3">
        <f t="shared" si="29"/>
        <v>33646.799999999996</v>
      </c>
      <c r="O96" s="3">
        <f t="shared" si="21"/>
        <v>258555.59999999998</v>
      </c>
    </row>
    <row r="97" spans="1:15" x14ac:dyDescent="0.3">
      <c r="A97" s="3" t="s">
        <v>75</v>
      </c>
      <c r="F97" s="3">
        <f>+'Year 2 '!F131</f>
        <v>0</v>
      </c>
      <c r="O97" s="3">
        <f t="shared" si="21"/>
        <v>0</v>
      </c>
    </row>
    <row r="99" spans="1:15" x14ac:dyDescent="0.3">
      <c r="A99" s="4" t="s">
        <v>67</v>
      </c>
      <c r="C99" s="7">
        <f>SUM(C80:C98)</f>
        <v>976478.2</v>
      </c>
      <c r="D99" s="7">
        <f t="shared" ref="D99:N99" si="30">SUM(D80:D98)</f>
        <v>300713</v>
      </c>
      <c r="E99" s="7">
        <f t="shared" si="30"/>
        <v>307967.99999999994</v>
      </c>
      <c r="F99" s="7">
        <f t="shared" si="30"/>
        <v>297869.59999999998</v>
      </c>
      <c r="G99" s="7">
        <f t="shared" si="30"/>
        <v>333740.99999999994</v>
      </c>
      <c r="H99" s="7">
        <f t="shared" si="30"/>
        <v>318334</v>
      </c>
      <c r="I99" s="7">
        <f t="shared" si="30"/>
        <v>345899.79999999993</v>
      </c>
      <c r="J99" s="7">
        <f t="shared" si="30"/>
        <v>368252.60000000003</v>
      </c>
      <c r="K99" s="7">
        <f t="shared" si="30"/>
        <v>391016.99999999988</v>
      </c>
      <c r="L99" s="7">
        <f t="shared" si="30"/>
        <v>421912.40000000008</v>
      </c>
      <c r="M99" s="7">
        <f t="shared" si="30"/>
        <v>451738.59999999992</v>
      </c>
      <c r="N99" s="7">
        <f t="shared" si="30"/>
        <v>475775</v>
      </c>
      <c r="O99" s="7">
        <f>SUM(C99:N99)</f>
        <v>4989699.1999999993</v>
      </c>
    </row>
    <row r="100" spans="1:15" x14ac:dyDescent="0.3">
      <c r="A100" s="4"/>
    </row>
    <row r="101" spans="1:15" x14ac:dyDescent="0.3">
      <c r="A101" s="9" t="s">
        <v>37</v>
      </c>
      <c r="C101" s="3">
        <f t="shared" ref="C101:O101" si="31">C78-C99</f>
        <v>-639799</v>
      </c>
      <c r="D101" s="3">
        <f t="shared" si="31"/>
        <v>113845</v>
      </c>
      <c r="E101" s="3">
        <f t="shared" si="31"/>
        <v>23646.000000000058</v>
      </c>
      <c r="F101" s="3">
        <f t="shared" si="31"/>
        <v>49582</v>
      </c>
      <c r="G101" s="3">
        <f t="shared" si="31"/>
        <v>25593.000000000058</v>
      </c>
      <c r="H101" s="3">
        <f t="shared" si="31"/>
        <v>77402</v>
      </c>
      <c r="I101" s="3">
        <f t="shared" si="31"/>
        <v>82367.000000000058</v>
      </c>
      <c r="J101" s="3">
        <f t="shared" si="31"/>
        <v>84024.999999999942</v>
      </c>
      <c r="K101" s="3">
        <f t="shared" si="31"/>
        <v>118461.00000000012</v>
      </c>
      <c r="L101" s="3">
        <f t="shared" si="31"/>
        <v>126207.99999999994</v>
      </c>
      <c r="M101" s="3">
        <f t="shared" si="31"/>
        <v>82649.000000000058</v>
      </c>
      <c r="N101" s="3">
        <f t="shared" si="31"/>
        <v>79081</v>
      </c>
      <c r="O101" s="3">
        <f t="shared" si="31"/>
        <v>223060</v>
      </c>
    </row>
    <row r="102" spans="1:15" x14ac:dyDescent="0.3">
      <c r="A102" s="4" t="s">
        <v>3</v>
      </c>
      <c r="C102" s="3">
        <f>+'Year 2 '!O103</f>
        <v>498631.80000000028</v>
      </c>
      <c r="D102" s="3">
        <f>C103</f>
        <v>-141167.19999999972</v>
      </c>
      <c r="E102" s="3">
        <f t="shared" ref="E102:N102" si="32">D103</f>
        <v>-27322.199999999721</v>
      </c>
      <c r="F102" s="3">
        <f t="shared" si="32"/>
        <v>-3676.1999999996624</v>
      </c>
      <c r="G102" s="3">
        <f t="shared" si="32"/>
        <v>45905.800000000338</v>
      </c>
      <c r="H102" s="3">
        <f t="shared" si="32"/>
        <v>71498.800000000396</v>
      </c>
      <c r="I102" s="3">
        <f t="shared" si="32"/>
        <v>148900.8000000004</v>
      </c>
      <c r="J102" s="3">
        <f t="shared" si="32"/>
        <v>231267.80000000045</v>
      </c>
      <c r="K102" s="3">
        <f t="shared" si="32"/>
        <v>315292.8000000004</v>
      </c>
      <c r="L102" s="3">
        <f t="shared" si="32"/>
        <v>433753.80000000051</v>
      </c>
      <c r="M102" s="3">
        <f t="shared" si="32"/>
        <v>559961.80000000051</v>
      </c>
      <c r="N102" s="3">
        <f t="shared" si="32"/>
        <v>642610.80000000051</v>
      </c>
      <c r="O102" s="13">
        <f>C102</f>
        <v>498631.80000000028</v>
      </c>
    </row>
    <row r="103" spans="1:15" ht="14.5" thickBot="1" x14ac:dyDescent="0.35">
      <c r="A103" s="4" t="s">
        <v>6</v>
      </c>
      <c r="C103" s="10">
        <f>SUM(C101:C102)</f>
        <v>-141167.19999999972</v>
      </c>
      <c r="D103" s="10">
        <f t="shared" ref="D103:O103" si="33">SUM(D101:D102)</f>
        <v>-27322.199999999721</v>
      </c>
      <c r="E103" s="10">
        <f t="shared" si="33"/>
        <v>-3676.1999999996624</v>
      </c>
      <c r="F103" s="10">
        <f t="shared" si="33"/>
        <v>45905.800000000338</v>
      </c>
      <c r="G103" s="10">
        <f t="shared" si="33"/>
        <v>71498.800000000396</v>
      </c>
      <c r="H103" s="10">
        <f t="shared" si="33"/>
        <v>148900.8000000004</v>
      </c>
      <c r="I103" s="10">
        <f t="shared" si="33"/>
        <v>231267.80000000045</v>
      </c>
      <c r="J103" s="10">
        <f t="shared" si="33"/>
        <v>315292.8000000004</v>
      </c>
      <c r="K103" s="10">
        <f t="shared" si="33"/>
        <v>433753.80000000051</v>
      </c>
      <c r="L103" s="10">
        <f t="shared" si="33"/>
        <v>559961.80000000051</v>
      </c>
      <c r="M103" s="10">
        <f t="shared" si="33"/>
        <v>642610.80000000051</v>
      </c>
      <c r="N103" s="10">
        <f t="shared" si="33"/>
        <v>721691.80000000051</v>
      </c>
      <c r="O103" s="10">
        <f t="shared" si="33"/>
        <v>721691.80000000028</v>
      </c>
    </row>
    <row r="104" spans="1:15" ht="14.5" thickTop="1" x14ac:dyDescent="0.3"/>
    <row r="109" spans="1:15" x14ac:dyDescent="0.3">
      <c r="A109" s="4" t="s">
        <v>34</v>
      </c>
    </row>
    <row r="111" spans="1:15" x14ac:dyDescent="0.3">
      <c r="A111" s="1" t="s">
        <v>120</v>
      </c>
      <c r="B111" s="3"/>
      <c r="I111" s="14"/>
    </row>
    <row r="112" spans="1:15" x14ac:dyDescent="0.3">
      <c r="B112" s="3"/>
      <c r="I112" s="14"/>
    </row>
    <row r="113" spans="1:9" x14ac:dyDescent="0.3">
      <c r="A113" s="4" t="s">
        <v>46</v>
      </c>
      <c r="B113" s="3"/>
      <c r="D113" s="5" t="s">
        <v>18</v>
      </c>
      <c r="E113" s="5"/>
      <c r="F113" s="5" t="s">
        <v>19</v>
      </c>
      <c r="G113" s="5"/>
      <c r="H113" s="5" t="s">
        <v>20</v>
      </c>
      <c r="I113" s="14"/>
    </row>
    <row r="114" spans="1:9" x14ac:dyDescent="0.3">
      <c r="B114" s="3"/>
      <c r="D114" s="5" t="s">
        <v>21</v>
      </c>
      <c r="E114" s="5"/>
      <c r="F114" s="5" t="s">
        <v>16</v>
      </c>
      <c r="G114" s="5"/>
      <c r="H114" s="5" t="s">
        <v>22</v>
      </c>
      <c r="I114" s="14"/>
    </row>
    <row r="115" spans="1:9" x14ac:dyDescent="0.3">
      <c r="B115" s="3"/>
      <c r="D115" s="8" t="s">
        <v>23</v>
      </c>
      <c r="E115" s="8"/>
      <c r="F115" s="8" t="s">
        <v>23</v>
      </c>
      <c r="G115" s="8"/>
      <c r="H115" s="8" t="s">
        <v>23</v>
      </c>
      <c r="I115" s="14"/>
    </row>
    <row r="116" spans="1:9" x14ac:dyDescent="0.3">
      <c r="A116" s="3" t="s">
        <v>24</v>
      </c>
      <c r="B116" s="3"/>
      <c r="D116" s="3">
        <f>+O46</f>
        <v>800000</v>
      </c>
      <c r="F116" s="3">
        <f>+O49</f>
        <v>480000</v>
      </c>
      <c r="H116" s="3">
        <f>+D116-F116</f>
        <v>320000</v>
      </c>
      <c r="I116" s="14"/>
    </row>
    <row r="117" spans="1:9" x14ac:dyDescent="0.3">
      <c r="B117" s="3"/>
      <c r="H117" s="3">
        <f>D117-F117</f>
        <v>0</v>
      </c>
      <c r="I117" s="14"/>
    </row>
    <row r="118" spans="1:9" x14ac:dyDescent="0.3">
      <c r="B118" s="3"/>
      <c r="H118" s="3">
        <f>D118-F118</f>
        <v>0</v>
      </c>
      <c r="I118" s="14"/>
    </row>
    <row r="119" spans="1:9" ht="14.5" thickBot="1" x14ac:dyDescent="0.35">
      <c r="B119" s="3"/>
      <c r="D119" s="10">
        <f>SUM(D116:D118)</f>
        <v>800000</v>
      </c>
      <c r="F119" s="10">
        <f>SUM(F116:F118)</f>
        <v>480000</v>
      </c>
      <c r="H119" s="16">
        <f>SUM(H116:H118)</f>
        <v>320000</v>
      </c>
      <c r="I119" s="14"/>
    </row>
    <row r="120" spans="1:9" ht="14.5" thickTop="1" x14ac:dyDescent="0.3">
      <c r="B120" s="3"/>
      <c r="I120" s="14"/>
    </row>
    <row r="121" spans="1:9" x14ac:dyDescent="0.3">
      <c r="B121" s="3"/>
      <c r="I121" s="14"/>
    </row>
    <row r="122" spans="1:9" x14ac:dyDescent="0.3">
      <c r="A122" s="4" t="s">
        <v>25</v>
      </c>
      <c r="B122" s="3"/>
      <c r="I122" s="14"/>
    </row>
    <row r="123" spans="1:9" x14ac:dyDescent="0.3">
      <c r="A123" s="3" t="s">
        <v>26</v>
      </c>
      <c r="B123" s="3"/>
      <c r="F123" s="3">
        <v>345751</v>
      </c>
      <c r="I123" s="14"/>
    </row>
    <row r="124" spans="1:9" x14ac:dyDescent="0.3">
      <c r="A124" s="3" t="s">
        <v>27</v>
      </c>
      <c r="B124" s="3"/>
      <c r="F124" s="3">
        <v>72000</v>
      </c>
      <c r="I124" s="14"/>
    </row>
    <row r="125" spans="1:9" x14ac:dyDescent="0.3">
      <c r="A125" s="3" t="s">
        <v>28</v>
      </c>
      <c r="B125" s="3"/>
      <c r="F125" s="3">
        <f>+O103</f>
        <v>721691.80000000028</v>
      </c>
      <c r="I125" s="14"/>
    </row>
    <row r="126" spans="1:9" x14ac:dyDescent="0.3">
      <c r="B126" s="3"/>
      <c r="F126" s="16">
        <f>SUM(F123:F125)</f>
        <v>1139442.8000000003</v>
      </c>
      <c r="I126" s="14"/>
    </row>
    <row r="127" spans="1:9" x14ac:dyDescent="0.3">
      <c r="B127" s="3"/>
      <c r="I127" s="14"/>
    </row>
    <row r="128" spans="1:9" x14ac:dyDescent="0.3">
      <c r="A128" s="4" t="s">
        <v>45</v>
      </c>
      <c r="B128" s="3"/>
      <c r="I128" s="14"/>
    </row>
    <row r="129" spans="1:9" x14ac:dyDescent="0.3">
      <c r="B129" s="3"/>
      <c r="I129" s="14"/>
    </row>
    <row r="130" spans="1:9" x14ac:dyDescent="0.3">
      <c r="A130" s="3" t="s">
        <v>29</v>
      </c>
      <c r="B130" s="3"/>
      <c r="F130" s="3">
        <v>55195</v>
      </c>
      <c r="I130" s="14"/>
    </row>
    <row r="131" spans="1:9" x14ac:dyDescent="0.3">
      <c r="A131" s="3" t="s">
        <v>121</v>
      </c>
      <c r="B131" s="3"/>
      <c r="F131" s="3">
        <f>+O39*20%</f>
        <v>105762.27999999998</v>
      </c>
      <c r="I131" s="14"/>
    </row>
    <row r="132" spans="1:9" x14ac:dyDescent="0.3">
      <c r="B132" s="3"/>
      <c r="F132" s="16">
        <f>SUM(F129:F131)</f>
        <v>160957.27999999997</v>
      </c>
      <c r="I132" s="14"/>
    </row>
    <row r="133" spans="1:9" x14ac:dyDescent="0.3">
      <c r="A133" s="4" t="s">
        <v>44</v>
      </c>
      <c r="B133" s="3"/>
      <c r="H133" s="4">
        <f>F126-F132</f>
        <v>978485.52000000025</v>
      </c>
      <c r="I133" s="14"/>
    </row>
    <row r="134" spans="1:9" x14ac:dyDescent="0.3">
      <c r="B134" s="3"/>
      <c r="I134" s="14"/>
    </row>
    <row r="135" spans="1:9" x14ac:dyDescent="0.3">
      <c r="A135" s="4" t="s">
        <v>46</v>
      </c>
      <c r="B135" s="3"/>
      <c r="I135" s="14"/>
    </row>
    <row r="136" spans="1:9" x14ac:dyDescent="0.3">
      <c r="A136" s="3" t="s">
        <v>30</v>
      </c>
      <c r="B136" s="3"/>
      <c r="H136" s="4">
        <f>+'Year 2 '!H136-'Year 2 '!O94</f>
        <v>240000</v>
      </c>
      <c r="I136" s="14"/>
    </row>
    <row r="137" spans="1:9" x14ac:dyDescent="0.3">
      <c r="B137" s="3"/>
      <c r="I137" s="14"/>
    </row>
    <row r="138" spans="1:9" ht="14.5" thickBot="1" x14ac:dyDescent="0.35">
      <c r="A138" s="4" t="s">
        <v>31</v>
      </c>
      <c r="B138" s="3"/>
      <c r="H138" s="15">
        <f>+H119+H133-H136</f>
        <v>1058485.5200000003</v>
      </c>
      <c r="I138" s="14"/>
    </row>
    <row r="139" spans="1:9" ht="14.5" thickTop="1" x14ac:dyDescent="0.3">
      <c r="A139" s="4"/>
      <c r="B139" s="3"/>
      <c r="H139" s="4"/>
      <c r="I139" s="14"/>
    </row>
    <row r="140" spans="1:9" x14ac:dyDescent="0.3">
      <c r="B140" s="3"/>
      <c r="I140" s="14"/>
    </row>
    <row r="141" spans="1:9" x14ac:dyDescent="0.3">
      <c r="A141" s="3" t="s">
        <v>104</v>
      </c>
      <c r="B141" s="3"/>
      <c r="I141" s="14"/>
    </row>
    <row r="142" spans="1:9" x14ac:dyDescent="0.3">
      <c r="A142" s="4" t="s">
        <v>32</v>
      </c>
      <c r="B142" s="3"/>
      <c r="I142" s="14"/>
    </row>
    <row r="143" spans="1:9" x14ac:dyDescent="0.3">
      <c r="A143" s="3" t="s">
        <v>47</v>
      </c>
      <c r="B143" s="3"/>
      <c r="H143" s="3">
        <f>+'Year 1 '!H141</f>
        <v>900000</v>
      </c>
      <c r="I143" s="14"/>
    </row>
    <row r="144" spans="1:9" x14ac:dyDescent="0.3">
      <c r="A144" s="3" t="s">
        <v>76</v>
      </c>
      <c r="B144" s="3"/>
      <c r="H144" s="3">
        <f>+'Year 2 '!H144+'Year 2 '!H145</f>
        <v>-264563.20000000001</v>
      </c>
      <c r="I144" s="14"/>
    </row>
    <row r="145" spans="1:9" x14ac:dyDescent="0.3">
      <c r="A145" s="3" t="s">
        <v>49</v>
      </c>
      <c r="B145" s="3"/>
      <c r="H145" s="3">
        <f>+O39-F131</f>
        <v>423049.11999999994</v>
      </c>
      <c r="I145" s="14"/>
    </row>
    <row r="146" spans="1:9" ht="14.5" thickBot="1" x14ac:dyDescent="0.35">
      <c r="B146" s="3"/>
      <c r="H146" s="15">
        <f>SUM(H143:H145)</f>
        <v>1058485.92</v>
      </c>
      <c r="I146" s="14"/>
    </row>
    <row r="147" spans="1:9" ht="14.5" thickTop="1" x14ac:dyDescent="0.3">
      <c r="B147" s="3"/>
      <c r="I147" s="14"/>
    </row>
    <row r="148" spans="1:9" x14ac:dyDescent="0.3">
      <c r="B148" s="3"/>
      <c r="H148" s="3">
        <f>+H138-H146</f>
        <v>-0.3999999996740371</v>
      </c>
      <c r="I148" s="14"/>
    </row>
    <row r="149" spans="1:9" x14ac:dyDescent="0.3">
      <c r="B149" s="3"/>
      <c r="I149" s="14"/>
    </row>
  </sheetData>
  <pageMargins left="0.74803149606299213" right="0.74803149606299213" top="0.98425196850393704" bottom="0.98425196850393704" header="0.51181102362204722" footer="0.51181102362204722"/>
  <pageSetup scale="70" fitToHeight="5" orientation="landscape" horizontalDpi="4294967293" r:id="rId1"/>
  <headerFooter alignWithMargins="0"/>
  <rowBreaks count="3" manualBreakCount="3">
    <brk id="41" max="16383" man="1"/>
    <brk id="65" max="16383" man="1"/>
    <brk id="1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Year 1 </vt:lpstr>
      <vt:lpstr>Year 2 </vt:lpstr>
      <vt:lpstr>Year 3</vt:lpstr>
      <vt:lpstr>'Year 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Kearns, Paula</dc:creator>
  <cp:lastModifiedBy>Dell</cp:lastModifiedBy>
  <cp:lastPrinted>2011-08-24T07:55:51Z</cp:lastPrinted>
  <dcterms:created xsi:type="dcterms:W3CDTF">2002-01-21T14:21:11Z</dcterms:created>
  <dcterms:modified xsi:type="dcterms:W3CDTF">2023-05-09T10:18:58Z</dcterms:modified>
</cp:coreProperties>
</file>