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EEV BASHYAL\Desktop\Survey Camp 2076\Excels\"/>
    </mc:Choice>
  </mc:AlternateContent>
  <xr:revisionPtr revIDLastSave="0" documentId="13_ncr:1_{DA6C85E6-5ACA-4367-816A-0EE83ACB9921}" xr6:coauthVersionLast="45" xr6:coauthVersionMax="45" xr10:uidLastSave="{00000000-0000-0000-0000-000000000000}"/>
  <bookViews>
    <workbookView xWindow="-120" yWindow="-120" windowWidth="20730" windowHeight="11280" firstSheet="1" activeTab="1" xr2:uid="{1C92280B-B669-4456-B245-B98452BD5BC0}"/>
  </bookViews>
  <sheets>
    <sheet name="HCR Distance Observation" sheetId="1" r:id="rId1"/>
    <sheet name="Gales Table Major Traverse" sheetId="5" r:id="rId2"/>
    <sheet name="Gales Table Minor Traverse" sheetId="6" r:id="rId3"/>
    <sheet name="Traverse Detailing" sheetId="10" r:id="rId4"/>
    <sheet name="Level Transfer Minor Traverse" sheetId="9" r:id="rId5"/>
    <sheet name="Level Transfer" sheetId="8" r:id="rId6"/>
  </sheets>
  <definedNames>
    <definedName name="_xlnm.Print_Area" localSheetId="1">'Gales Table Major Traverse'!$A$3:$V$29</definedName>
    <definedName name="_xlnm.Print_Area" localSheetId="2">'Gales Table Minor Traverse'!$A$3:$V$24</definedName>
    <definedName name="_xlnm.Print_Area" localSheetId="5">'Level Transfer'!$B$85:$P$119</definedName>
    <definedName name="_xlnm.Print_Area" localSheetId="4">'Level Transfer Minor Traverse'!$A$1:$I$46</definedName>
    <definedName name="_xlnm.Print_Area" localSheetId="3">'Traverse Detailing'!$B$1:$N$743</definedName>
    <definedName name="_xlnm.Print_Titles" localSheetId="0">'HCR Distance Observation'!$1:$3</definedName>
    <definedName name="_xlnm.Print_Titles" localSheetId="5">'Level Transfer'!$26:$27</definedName>
    <definedName name="_xlnm.Print_Titles" localSheetId="3">'Traverse Detailing'!$1:$3</definedName>
    <definedName name="S1_">'Level Transfer'!$G$32:$G$49</definedName>
    <definedName name="S2_">'Level Transfer'!$L$31:$L$49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6" i="10" l="1"/>
  <c r="R396" i="10"/>
  <c r="L4" i="10" l="1"/>
  <c r="K4" i="10"/>
  <c r="K90" i="10" l="1"/>
  <c r="U21" i="6" l="1"/>
  <c r="R24" i="6"/>
  <c r="H24" i="6"/>
  <c r="Q29" i="5"/>
  <c r="U27" i="5"/>
  <c r="F29" i="5"/>
  <c r="M14" i="1"/>
  <c r="M22" i="1"/>
  <c r="M30" i="1"/>
  <c r="M38" i="1"/>
  <c r="M46" i="1"/>
  <c r="M54" i="1"/>
  <c r="M62" i="1"/>
  <c r="M70" i="1"/>
  <c r="L14" i="1"/>
  <c r="L18" i="1"/>
  <c r="M18" i="1" s="1"/>
  <c r="L22" i="1"/>
  <c r="L26" i="1"/>
  <c r="M26" i="1" s="1"/>
  <c r="L30" i="1"/>
  <c r="L34" i="1"/>
  <c r="M34" i="1" s="1"/>
  <c r="L38" i="1"/>
  <c r="L42" i="1"/>
  <c r="M42" i="1" s="1"/>
  <c r="L46" i="1"/>
  <c r="L50" i="1"/>
  <c r="M50" i="1" s="1"/>
  <c r="L54" i="1"/>
  <c r="L58" i="1"/>
  <c r="M58" i="1" s="1"/>
  <c r="L62" i="1"/>
  <c r="L66" i="1"/>
  <c r="M66" i="1" s="1"/>
  <c r="L70" i="1"/>
  <c r="L74" i="1"/>
  <c r="M74" i="1" s="1"/>
  <c r="L10" i="1"/>
  <c r="M10" i="1" s="1"/>
  <c r="L6" i="1"/>
  <c r="M6" i="1" s="1"/>
  <c r="L4" i="1"/>
  <c r="L78" i="1" s="1"/>
  <c r="L586" i="10"/>
  <c r="K586" i="10"/>
  <c r="L568" i="10"/>
  <c r="K568" i="10"/>
  <c r="L500" i="10"/>
  <c r="K500" i="10"/>
  <c r="L434" i="10"/>
  <c r="K434" i="10"/>
  <c r="L375" i="10"/>
  <c r="K375" i="10"/>
  <c r="L327" i="10"/>
  <c r="K327" i="10"/>
  <c r="L280" i="10"/>
  <c r="K280" i="10"/>
  <c r="L231" i="10"/>
  <c r="K231" i="10"/>
  <c r="L189" i="10"/>
  <c r="K189" i="10"/>
  <c r="L141" i="10"/>
  <c r="K141" i="10"/>
  <c r="L90" i="10"/>
  <c r="H702" i="10"/>
  <c r="H663" i="10"/>
  <c r="H586" i="10"/>
  <c r="H568" i="10"/>
  <c r="H500" i="10"/>
  <c r="H434" i="10"/>
  <c r="H375" i="10"/>
  <c r="H327" i="10"/>
  <c r="H280" i="10"/>
  <c r="H231" i="10"/>
  <c r="H189" i="10"/>
  <c r="H141" i="10"/>
  <c r="H90" i="10"/>
  <c r="H4" i="10"/>
  <c r="H145" i="10" l="1"/>
  <c r="H149" i="10"/>
  <c r="H153" i="10"/>
  <c r="H157" i="10"/>
  <c r="H161" i="10"/>
  <c r="H165" i="10"/>
  <c r="H169" i="10"/>
  <c r="H173" i="10"/>
  <c r="H177" i="10"/>
  <c r="H181" i="10"/>
  <c r="H185" i="10"/>
  <c r="H146" i="10"/>
  <c r="H150" i="10"/>
  <c r="H154" i="10"/>
  <c r="H158" i="10"/>
  <c r="H162" i="10"/>
  <c r="H166" i="10"/>
  <c r="H170" i="10"/>
  <c r="H174" i="10"/>
  <c r="H178" i="10"/>
  <c r="H182" i="10"/>
  <c r="H186" i="10"/>
  <c r="H143" i="10"/>
  <c r="H147" i="10"/>
  <c r="H151" i="10"/>
  <c r="H155" i="10"/>
  <c r="H159" i="10"/>
  <c r="H163" i="10"/>
  <c r="H167" i="10"/>
  <c r="H171" i="10"/>
  <c r="H175" i="10"/>
  <c r="H179" i="10"/>
  <c r="H183" i="10"/>
  <c r="H142" i="10"/>
  <c r="I142" i="10" s="1"/>
  <c r="K142" i="10" s="1"/>
  <c r="H144" i="10"/>
  <c r="H160" i="10"/>
  <c r="H176" i="10"/>
  <c r="H156" i="10"/>
  <c r="H148" i="10"/>
  <c r="H164" i="10"/>
  <c r="H180" i="10"/>
  <c r="H168" i="10"/>
  <c r="H184" i="10"/>
  <c r="H152" i="10"/>
  <c r="H172" i="10"/>
  <c r="H7" i="10"/>
  <c r="H11" i="10"/>
  <c r="H15" i="10"/>
  <c r="H19" i="10"/>
  <c r="H23" i="10"/>
  <c r="H27" i="10"/>
  <c r="H31" i="10"/>
  <c r="H35" i="10"/>
  <c r="H39" i="10"/>
  <c r="H43" i="10"/>
  <c r="H47" i="10"/>
  <c r="H51" i="10"/>
  <c r="H8" i="10"/>
  <c r="H12" i="10"/>
  <c r="H16" i="10"/>
  <c r="H20" i="10"/>
  <c r="H24" i="10"/>
  <c r="H28" i="10"/>
  <c r="H32" i="10"/>
  <c r="H36" i="10"/>
  <c r="H40" i="10"/>
  <c r="H44" i="10"/>
  <c r="H48" i="10"/>
  <c r="H52" i="10"/>
  <c r="H9" i="10"/>
  <c r="H13" i="10"/>
  <c r="H17" i="10"/>
  <c r="H21" i="10"/>
  <c r="H25" i="10"/>
  <c r="H29" i="10"/>
  <c r="H33" i="10"/>
  <c r="H37" i="10"/>
  <c r="H41" i="10"/>
  <c r="H45" i="10"/>
  <c r="H49" i="10"/>
  <c r="H10" i="10"/>
  <c r="H26" i="10"/>
  <c r="H42" i="10"/>
  <c r="H54" i="10"/>
  <c r="H58" i="10"/>
  <c r="H62" i="10"/>
  <c r="H66" i="10"/>
  <c r="H70" i="10"/>
  <c r="H74" i="10"/>
  <c r="H78" i="10"/>
  <c r="H82" i="10"/>
  <c r="H86" i="10"/>
  <c r="H6" i="10"/>
  <c r="H53" i="10"/>
  <c r="H65" i="10"/>
  <c r="H77" i="10"/>
  <c r="H85" i="10"/>
  <c r="H14" i="10"/>
  <c r="H30" i="10"/>
  <c r="H46" i="10"/>
  <c r="H55" i="10"/>
  <c r="H59" i="10"/>
  <c r="H63" i="10"/>
  <c r="H67" i="10"/>
  <c r="H71" i="10"/>
  <c r="H75" i="10"/>
  <c r="H79" i="10"/>
  <c r="H83" i="10"/>
  <c r="H87" i="10"/>
  <c r="H18" i="10"/>
  <c r="H34" i="10"/>
  <c r="H50" i="10"/>
  <c r="H60" i="10"/>
  <c r="H64" i="10"/>
  <c r="H68" i="10"/>
  <c r="H72" i="10"/>
  <c r="H76" i="10"/>
  <c r="H80" i="10"/>
  <c r="H5" i="10"/>
  <c r="H22" i="10"/>
  <c r="H61" i="10"/>
  <c r="H73" i="10"/>
  <c r="H56" i="10"/>
  <c r="H84" i="10"/>
  <c r="H38" i="10"/>
  <c r="H57" i="10"/>
  <c r="H69" i="10"/>
  <c r="H81" i="10"/>
  <c r="H236" i="10"/>
  <c r="H240" i="10"/>
  <c r="H244" i="10"/>
  <c r="H248" i="10"/>
  <c r="H252" i="10"/>
  <c r="H256" i="10"/>
  <c r="H260" i="10"/>
  <c r="H264" i="10"/>
  <c r="H268" i="10"/>
  <c r="H272" i="10"/>
  <c r="H276" i="10"/>
  <c r="H233" i="10"/>
  <c r="H237" i="10"/>
  <c r="H241" i="10"/>
  <c r="H245" i="10"/>
  <c r="H249" i="10"/>
  <c r="H253" i="10"/>
  <c r="H257" i="10"/>
  <c r="H261" i="10"/>
  <c r="H265" i="10"/>
  <c r="H269" i="10"/>
  <c r="H273" i="10"/>
  <c r="H277" i="10"/>
  <c r="H234" i="10"/>
  <c r="H238" i="10"/>
  <c r="H242" i="10"/>
  <c r="H246" i="10"/>
  <c r="H250" i="10"/>
  <c r="H254" i="10"/>
  <c r="H258" i="10"/>
  <c r="H262" i="10"/>
  <c r="H266" i="10"/>
  <c r="H270" i="10"/>
  <c r="H274" i="10"/>
  <c r="H232" i="10"/>
  <c r="J232" i="10" s="1"/>
  <c r="L232" i="10" s="1"/>
  <c r="H239" i="10"/>
  <c r="H255" i="10"/>
  <c r="H271" i="10"/>
  <c r="H251" i="10"/>
  <c r="H243" i="10"/>
  <c r="H259" i="10"/>
  <c r="H275" i="10"/>
  <c r="H235" i="10"/>
  <c r="H247" i="10"/>
  <c r="H263" i="10"/>
  <c r="H267" i="10"/>
  <c r="H439" i="10"/>
  <c r="H443" i="10"/>
  <c r="H447" i="10"/>
  <c r="H451" i="10"/>
  <c r="H455" i="10"/>
  <c r="H459" i="10"/>
  <c r="H463" i="10"/>
  <c r="H467" i="10"/>
  <c r="H471" i="10"/>
  <c r="H475" i="10"/>
  <c r="H479" i="10"/>
  <c r="H483" i="10"/>
  <c r="H487" i="10"/>
  <c r="H491" i="10"/>
  <c r="H495" i="10"/>
  <c r="H437" i="10"/>
  <c r="H442" i="10"/>
  <c r="H448" i="10"/>
  <c r="H453" i="10"/>
  <c r="H458" i="10"/>
  <c r="H464" i="10"/>
  <c r="H469" i="10"/>
  <c r="H474" i="10"/>
  <c r="H480" i="10"/>
  <c r="H485" i="10"/>
  <c r="H490" i="10"/>
  <c r="H496" i="10"/>
  <c r="H438" i="10"/>
  <c r="H444" i="10"/>
  <c r="H449" i="10"/>
  <c r="H454" i="10"/>
  <c r="H460" i="10"/>
  <c r="H465" i="10"/>
  <c r="H470" i="10"/>
  <c r="H476" i="10"/>
  <c r="H481" i="10"/>
  <c r="H486" i="10"/>
  <c r="H492" i="10"/>
  <c r="H497" i="10"/>
  <c r="H440" i="10"/>
  <c r="H445" i="10"/>
  <c r="H450" i="10"/>
  <c r="H456" i="10"/>
  <c r="H461" i="10"/>
  <c r="H466" i="10"/>
  <c r="H472" i="10"/>
  <c r="H477" i="10"/>
  <c r="H482" i="10"/>
  <c r="H488" i="10"/>
  <c r="H493" i="10"/>
  <c r="H435" i="10"/>
  <c r="H452" i="10"/>
  <c r="H473" i="10"/>
  <c r="H494" i="10"/>
  <c r="H436" i="10"/>
  <c r="H457" i="10"/>
  <c r="H478" i="10"/>
  <c r="H441" i="10"/>
  <c r="H462" i="10"/>
  <c r="H484" i="10"/>
  <c r="H489" i="10"/>
  <c r="H446" i="10"/>
  <c r="H468" i="10"/>
  <c r="H666" i="10"/>
  <c r="H670" i="10"/>
  <c r="H674" i="10"/>
  <c r="H678" i="10"/>
  <c r="H682" i="10"/>
  <c r="H686" i="10"/>
  <c r="H690" i="10"/>
  <c r="H694" i="10"/>
  <c r="H698" i="10"/>
  <c r="H669" i="10"/>
  <c r="H675" i="10"/>
  <c r="H680" i="10"/>
  <c r="H685" i="10"/>
  <c r="H691" i="10"/>
  <c r="H696" i="10"/>
  <c r="H665" i="10"/>
  <c r="H671" i="10"/>
  <c r="H676" i="10"/>
  <c r="H681" i="10"/>
  <c r="H687" i="10"/>
  <c r="H692" i="10"/>
  <c r="H697" i="10"/>
  <c r="H667" i="10"/>
  <c r="H672" i="10"/>
  <c r="H677" i="10"/>
  <c r="H683" i="10"/>
  <c r="H688" i="10"/>
  <c r="H693" i="10"/>
  <c r="H699" i="10"/>
  <c r="H679" i="10"/>
  <c r="H664" i="10"/>
  <c r="J664" i="10" s="1"/>
  <c r="H684" i="10"/>
  <c r="H668" i="10"/>
  <c r="H689" i="10"/>
  <c r="H673" i="10"/>
  <c r="H695" i="10"/>
  <c r="H330" i="10"/>
  <c r="H334" i="10"/>
  <c r="H338" i="10"/>
  <c r="H342" i="10"/>
  <c r="H346" i="10"/>
  <c r="H350" i="10"/>
  <c r="H354" i="10"/>
  <c r="H358" i="10"/>
  <c r="H362" i="10"/>
  <c r="H366" i="10"/>
  <c r="H370" i="10"/>
  <c r="H331" i="10"/>
  <c r="H335" i="10"/>
  <c r="H339" i="10"/>
  <c r="H343" i="10"/>
  <c r="H347" i="10"/>
  <c r="H351" i="10"/>
  <c r="H355" i="10"/>
  <c r="H359" i="10"/>
  <c r="H363" i="10"/>
  <c r="H367" i="10"/>
  <c r="H371" i="10"/>
  <c r="H332" i="10"/>
  <c r="H329" i="10"/>
  <c r="H340" i="10"/>
  <c r="H348" i="10"/>
  <c r="H356" i="10"/>
  <c r="H364" i="10"/>
  <c r="H372" i="10"/>
  <c r="H333" i="10"/>
  <c r="H341" i="10"/>
  <c r="H349" i="10"/>
  <c r="H357" i="10"/>
  <c r="H365" i="10"/>
  <c r="H328" i="10"/>
  <c r="I328" i="10" s="1"/>
  <c r="K328" i="10" s="1"/>
  <c r="H336" i="10"/>
  <c r="H344" i="10"/>
  <c r="H352" i="10"/>
  <c r="H360" i="10"/>
  <c r="H368" i="10"/>
  <c r="H345" i="10"/>
  <c r="H353" i="10"/>
  <c r="H361" i="10"/>
  <c r="H337" i="10"/>
  <c r="H369" i="10"/>
  <c r="H192" i="10"/>
  <c r="H196" i="10"/>
  <c r="H200" i="10"/>
  <c r="H204" i="10"/>
  <c r="H208" i="10"/>
  <c r="H212" i="10"/>
  <c r="H216" i="10"/>
  <c r="H220" i="10"/>
  <c r="H224" i="10"/>
  <c r="H228" i="10"/>
  <c r="H193" i="10"/>
  <c r="H197" i="10"/>
  <c r="H201" i="10"/>
  <c r="H205" i="10"/>
  <c r="H209" i="10"/>
  <c r="H213" i="10"/>
  <c r="H217" i="10"/>
  <c r="H221" i="10"/>
  <c r="H225" i="10"/>
  <c r="H190" i="10"/>
  <c r="J190" i="10" s="1"/>
  <c r="L190" i="10" s="1"/>
  <c r="H194" i="10"/>
  <c r="H198" i="10"/>
  <c r="H202" i="10"/>
  <c r="H206" i="10"/>
  <c r="H210" i="10"/>
  <c r="H214" i="10"/>
  <c r="H218" i="10"/>
  <c r="H222" i="10"/>
  <c r="H226" i="10"/>
  <c r="H199" i="10"/>
  <c r="H215" i="10"/>
  <c r="H195" i="10"/>
  <c r="H203" i="10"/>
  <c r="H219" i="10"/>
  <c r="H191" i="10"/>
  <c r="H223" i="10"/>
  <c r="H227" i="10"/>
  <c r="H207" i="10"/>
  <c r="H211" i="10"/>
  <c r="H377" i="10"/>
  <c r="H381" i="10"/>
  <c r="H385" i="10"/>
  <c r="H389" i="10"/>
  <c r="H393" i="10"/>
  <c r="H397" i="10"/>
  <c r="H401" i="10"/>
  <c r="H405" i="10"/>
  <c r="H409" i="10"/>
  <c r="H413" i="10"/>
  <c r="H417" i="10"/>
  <c r="H421" i="10"/>
  <c r="H379" i="10"/>
  <c r="H384" i="10"/>
  <c r="H390" i="10"/>
  <c r="H395" i="10"/>
  <c r="H400" i="10"/>
  <c r="H406" i="10"/>
  <c r="H411" i="10"/>
  <c r="H416" i="10"/>
  <c r="H422" i="10"/>
  <c r="H426" i="10"/>
  <c r="H430" i="10"/>
  <c r="H380" i="10"/>
  <c r="H386" i="10"/>
  <c r="H391" i="10"/>
  <c r="H396" i="10"/>
  <c r="H402" i="10"/>
  <c r="H407" i="10"/>
  <c r="H412" i="10"/>
  <c r="H418" i="10"/>
  <c r="H423" i="10"/>
  <c r="H427" i="10"/>
  <c r="H431" i="10"/>
  <c r="H382" i="10"/>
  <c r="H387" i="10"/>
  <c r="H392" i="10"/>
  <c r="H398" i="10"/>
  <c r="H403" i="10"/>
  <c r="H408" i="10"/>
  <c r="H414" i="10"/>
  <c r="H419" i="10"/>
  <c r="H424" i="10"/>
  <c r="H428" i="10"/>
  <c r="H376" i="10"/>
  <c r="J376" i="10" s="1"/>
  <c r="L376" i="10" s="1"/>
  <c r="H394" i="10"/>
  <c r="H415" i="10"/>
  <c r="H378" i="10"/>
  <c r="H399" i="10"/>
  <c r="H420" i="10"/>
  <c r="H383" i="10"/>
  <c r="H404" i="10"/>
  <c r="H425" i="10"/>
  <c r="H388" i="10"/>
  <c r="H410" i="10"/>
  <c r="H429" i="10"/>
  <c r="H93" i="10"/>
  <c r="H97" i="10"/>
  <c r="H101" i="10"/>
  <c r="H105" i="10"/>
  <c r="H109" i="10"/>
  <c r="H113" i="10"/>
  <c r="H117" i="10"/>
  <c r="H121" i="10"/>
  <c r="H125" i="10"/>
  <c r="H129" i="10"/>
  <c r="H133" i="10"/>
  <c r="H137" i="10"/>
  <c r="H94" i="10"/>
  <c r="H98" i="10"/>
  <c r="H102" i="10"/>
  <c r="H106" i="10"/>
  <c r="H110" i="10"/>
  <c r="H114" i="10"/>
  <c r="H118" i="10"/>
  <c r="H122" i="10"/>
  <c r="H126" i="10"/>
  <c r="H130" i="10"/>
  <c r="H134" i="10"/>
  <c r="H138" i="10"/>
  <c r="H95" i="10"/>
  <c r="H99" i="10"/>
  <c r="H103" i="10"/>
  <c r="H107" i="10"/>
  <c r="H111" i="10"/>
  <c r="H115" i="10"/>
  <c r="H119" i="10"/>
  <c r="H123" i="10"/>
  <c r="H127" i="10"/>
  <c r="H131" i="10"/>
  <c r="H135" i="10"/>
  <c r="H91" i="10"/>
  <c r="J91" i="10" s="1"/>
  <c r="L91" i="10" s="1"/>
  <c r="H96" i="10"/>
  <c r="H112" i="10"/>
  <c r="H128" i="10"/>
  <c r="H108" i="10"/>
  <c r="H100" i="10"/>
  <c r="H116" i="10"/>
  <c r="H132" i="10"/>
  <c r="H120" i="10"/>
  <c r="H136" i="10"/>
  <c r="H92" i="10"/>
  <c r="H104" i="10"/>
  <c r="H124" i="10"/>
  <c r="H282" i="10"/>
  <c r="H286" i="10"/>
  <c r="H290" i="10"/>
  <c r="H294" i="10"/>
  <c r="H298" i="10"/>
  <c r="H302" i="10"/>
  <c r="H306" i="10"/>
  <c r="H310" i="10"/>
  <c r="H314" i="10"/>
  <c r="H283" i="10"/>
  <c r="H287" i="10"/>
  <c r="H291" i="10"/>
  <c r="H295" i="10"/>
  <c r="H299" i="10"/>
  <c r="H303" i="10"/>
  <c r="H307" i="10"/>
  <c r="H311" i="10"/>
  <c r="H288" i="10"/>
  <c r="H296" i="10"/>
  <c r="H304" i="10"/>
  <c r="H312" i="10"/>
  <c r="H317" i="10"/>
  <c r="H321" i="10"/>
  <c r="H281" i="10"/>
  <c r="J281" i="10" s="1"/>
  <c r="L281" i="10" s="1"/>
  <c r="H289" i="10"/>
  <c r="H297" i="10"/>
  <c r="H305" i="10"/>
  <c r="H313" i="10"/>
  <c r="H318" i="10"/>
  <c r="H322" i="10"/>
  <c r="H284" i="10"/>
  <c r="H292" i="10"/>
  <c r="H300" i="10"/>
  <c r="H308" i="10"/>
  <c r="H315" i="10"/>
  <c r="H319" i="10"/>
  <c r="H323" i="10"/>
  <c r="H285" i="10"/>
  <c r="H316" i="10"/>
  <c r="H293" i="10"/>
  <c r="H320" i="10"/>
  <c r="H301" i="10"/>
  <c r="H324" i="10"/>
  <c r="H309" i="10"/>
  <c r="H502" i="10"/>
  <c r="H506" i="10"/>
  <c r="H510" i="10"/>
  <c r="H514" i="10"/>
  <c r="H518" i="10"/>
  <c r="H522" i="10"/>
  <c r="H526" i="10"/>
  <c r="H530" i="10"/>
  <c r="H534" i="10"/>
  <c r="H538" i="10"/>
  <c r="H542" i="10"/>
  <c r="H546" i="10"/>
  <c r="H550" i="10"/>
  <c r="H554" i="10"/>
  <c r="H558" i="10"/>
  <c r="H562" i="10"/>
  <c r="H501" i="10"/>
  <c r="I501" i="10" s="1"/>
  <c r="K501" i="10" s="1"/>
  <c r="H504" i="10"/>
  <c r="H509" i="10"/>
  <c r="H515" i="10"/>
  <c r="H520" i="10"/>
  <c r="H525" i="10"/>
  <c r="H531" i="10"/>
  <c r="H536" i="10"/>
  <c r="H541" i="10"/>
  <c r="H547" i="10"/>
  <c r="H552" i="10"/>
  <c r="H557" i="10"/>
  <c r="H563" i="10"/>
  <c r="H505" i="10"/>
  <c r="H511" i="10"/>
  <c r="H516" i="10"/>
  <c r="H521" i="10"/>
  <c r="H527" i="10"/>
  <c r="H532" i="10"/>
  <c r="H537" i="10"/>
  <c r="H543" i="10"/>
  <c r="H548" i="10"/>
  <c r="H553" i="10"/>
  <c r="H559" i="10"/>
  <c r="H564" i="10"/>
  <c r="H507" i="10"/>
  <c r="H512" i="10"/>
  <c r="H517" i="10"/>
  <c r="H523" i="10"/>
  <c r="H528" i="10"/>
  <c r="H533" i="10"/>
  <c r="H539" i="10"/>
  <c r="H544" i="10"/>
  <c r="H549" i="10"/>
  <c r="H555" i="10"/>
  <c r="H560" i="10"/>
  <c r="H565" i="10"/>
  <c r="H519" i="10"/>
  <c r="H540" i="10"/>
  <c r="H561" i="10"/>
  <c r="H503" i="10"/>
  <c r="H524" i="10"/>
  <c r="H545" i="10"/>
  <c r="H508" i="10"/>
  <c r="H529" i="10"/>
  <c r="H551" i="10"/>
  <c r="H556" i="10"/>
  <c r="H513" i="10"/>
  <c r="H535" i="10"/>
  <c r="H706" i="10"/>
  <c r="H710" i="10"/>
  <c r="H714" i="10"/>
  <c r="H718" i="10"/>
  <c r="H722" i="10"/>
  <c r="H726" i="10"/>
  <c r="H730" i="10"/>
  <c r="H734" i="10"/>
  <c r="H738" i="10"/>
  <c r="H742" i="10"/>
  <c r="H707" i="10"/>
  <c r="H712" i="10"/>
  <c r="H717" i="10"/>
  <c r="H723" i="10"/>
  <c r="H728" i="10"/>
  <c r="H733" i="10"/>
  <c r="H739" i="10"/>
  <c r="H703" i="10"/>
  <c r="I703" i="10" s="1"/>
  <c r="H708" i="10"/>
  <c r="H713" i="10"/>
  <c r="H719" i="10"/>
  <c r="H724" i="10"/>
  <c r="H729" i="10"/>
  <c r="H735" i="10"/>
  <c r="H740" i="10"/>
  <c r="H704" i="10"/>
  <c r="H709" i="10"/>
  <c r="H715" i="10"/>
  <c r="H720" i="10"/>
  <c r="H725" i="10"/>
  <c r="H731" i="10"/>
  <c r="H736" i="10"/>
  <c r="H741" i="10"/>
  <c r="H716" i="10"/>
  <c r="H737" i="10"/>
  <c r="H721" i="10"/>
  <c r="H743" i="10"/>
  <c r="H705" i="10"/>
  <c r="H727" i="10"/>
  <c r="H732" i="10"/>
  <c r="H711" i="10"/>
  <c r="H573" i="10"/>
  <c r="H577" i="10"/>
  <c r="H581" i="10"/>
  <c r="H571" i="10"/>
  <c r="H576" i="10"/>
  <c r="H582" i="10"/>
  <c r="H572" i="10"/>
  <c r="H578" i="10"/>
  <c r="H583" i="10"/>
  <c r="H574" i="10"/>
  <c r="H579" i="10"/>
  <c r="H569" i="10"/>
  <c r="H580" i="10"/>
  <c r="H570" i="10"/>
  <c r="H575" i="10"/>
  <c r="H589" i="10"/>
  <c r="H593" i="10"/>
  <c r="H597" i="10"/>
  <c r="H601" i="10"/>
  <c r="H605" i="10"/>
  <c r="H609" i="10"/>
  <c r="H613" i="10"/>
  <c r="H617" i="10"/>
  <c r="H621" i="10"/>
  <c r="H625" i="10"/>
  <c r="H629" i="10"/>
  <c r="H633" i="10"/>
  <c r="H637" i="10"/>
  <c r="H641" i="10"/>
  <c r="H645" i="10"/>
  <c r="H649" i="10"/>
  <c r="H653" i="10"/>
  <c r="H657" i="10"/>
  <c r="H587" i="10"/>
  <c r="J587" i="10" s="1"/>
  <c r="L587" i="10" s="1"/>
  <c r="H588" i="10"/>
  <c r="H594" i="10"/>
  <c r="H599" i="10"/>
  <c r="H604" i="10"/>
  <c r="H610" i="10"/>
  <c r="H615" i="10"/>
  <c r="H620" i="10"/>
  <c r="H626" i="10"/>
  <c r="H631" i="10"/>
  <c r="H636" i="10"/>
  <c r="H642" i="10"/>
  <c r="H647" i="10"/>
  <c r="H652" i="10"/>
  <c r="H658" i="10"/>
  <c r="H590" i="10"/>
  <c r="H595" i="10"/>
  <c r="H600" i="10"/>
  <c r="H606" i="10"/>
  <c r="H611" i="10"/>
  <c r="H616" i="10"/>
  <c r="H622" i="10"/>
  <c r="H627" i="10"/>
  <c r="H632" i="10"/>
  <c r="H638" i="10"/>
  <c r="H643" i="10"/>
  <c r="H648" i="10"/>
  <c r="H654" i="10"/>
  <c r="H659" i="10"/>
  <c r="H591" i="10"/>
  <c r="H596" i="10"/>
  <c r="H602" i="10"/>
  <c r="H607" i="10"/>
  <c r="H612" i="10"/>
  <c r="H618" i="10"/>
  <c r="H623" i="10"/>
  <c r="H628" i="10"/>
  <c r="H634" i="10"/>
  <c r="H639" i="10"/>
  <c r="H644" i="10"/>
  <c r="H650" i="10"/>
  <c r="H655" i="10"/>
  <c r="H660" i="10"/>
  <c r="H608" i="10"/>
  <c r="H630" i="10"/>
  <c r="H651" i="10"/>
  <c r="H592" i="10"/>
  <c r="H614" i="10"/>
  <c r="H635" i="10"/>
  <c r="H656" i="10"/>
  <c r="H598" i="10"/>
  <c r="H619" i="10"/>
  <c r="H640" i="10"/>
  <c r="H646" i="10"/>
  <c r="H603" i="10"/>
  <c r="H624" i="10"/>
  <c r="M4" i="1"/>
  <c r="M78" i="1" s="1"/>
  <c r="I5" i="10"/>
  <c r="K5" i="10" s="1"/>
  <c r="J435" i="10"/>
  <c r="L435" i="10" s="1"/>
  <c r="I435" i="10"/>
  <c r="K435" i="10" s="1"/>
  <c r="I91" i="10"/>
  <c r="K91" i="10" s="1"/>
  <c r="I281" i="10"/>
  <c r="K281" i="10" s="1"/>
  <c r="I587" i="10"/>
  <c r="K587" i="10" s="1"/>
  <c r="J142" i="10"/>
  <c r="L142" i="10" s="1"/>
  <c r="J501" i="10"/>
  <c r="L501" i="10" s="1"/>
  <c r="J569" i="10"/>
  <c r="L569" i="10" s="1"/>
  <c r="I569" i="10"/>
  <c r="K569" i="10" s="1"/>
  <c r="J5" i="10"/>
  <c r="L5" i="10" s="1"/>
  <c r="I232" i="10"/>
  <c r="K232" i="10" s="1"/>
  <c r="H46" i="9"/>
  <c r="D42" i="9"/>
  <c r="C42" i="9"/>
  <c r="J328" i="10" l="1"/>
  <c r="L328" i="10" s="1"/>
  <c r="I664" i="10"/>
  <c r="J703" i="10"/>
  <c r="I190" i="10"/>
  <c r="K190" i="10" s="1"/>
  <c r="I376" i="10"/>
  <c r="K376" i="10" s="1"/>
  <c r="J233" i="10"/>
  <c r="L233" i="10" s="1"/>
  <c r="I233" i="10"/>
  <c r="K233" i="10" s="1"/>
  <c r="J502" i="10"/>
  <c r="L502" i="10" s="1"/>
  <c r="I502" i="10"/>
  <c r="K502" i="10" s="1"/>
  <c r="J143" i="10"/>
  <c r="L143" i="10" s="1"/>
  <c r="I143" i="10"/>
  <c r="K143" i="10" s="1"/>
  <c r="J436" i="10"/>
  <c r="L436" i="10" s="1"/>
  <c r="I436" i="10"/>
  <c r="K436" i="10" s="1"/>
  <c r="J92" i="10"/>
  <c r="L92" i="10" s="1"/>
  <c r="I92" i="10"/>
  <c r="K92" i="10" s="1"/>
  <c r="J6" i="10"/>
  <c r="L6" i="10" s="1"/>
  <c r="I6" i="10"/>
  <c r="K6" i="10" s="1"/>
  <c r="J377" i="10"/>
  <c r="L377" i="10" s="1"/>
  <c r="I377" i="10"/>
  <c r="K377" i="10" s="1"/>
  <c r="J704" i="10"/>
  <c r="I704" i="10"/>
  <c r="J329" i="10"/>
  <c r="L329" i="10" s="1"/>
  <c r="I329" i="10"/>
  <c r="K329" i="10" s="1"/>
  <c r="J665" i="10"/>
  <c r="I665" i="10"/>
  <c r="J191" i="10"/>
  <c r="L191" i="10" s="1"/>
  <c r="I191" i="10"/>
  <c r="K191" i="10" s="1"/>
  <c r="J570" i="10"/>
  <c r="L570" i="10" s="1"/>
  <c r="I570" i="10"/>
  <c r="K570" i="10" s="1"/>
  <c r="J282" i="10"/>
  <c r="L282" i="10" s="1"/>
  <c r="I282" i="10"/>
  <c r="K282" i="10" s="1"/>
  <c r="J588" i="10"/>
  <c r="L588" i="10" s="1"/>
  <c r="I588" i="10"/>
  <c r="K588" i="10" s="1"/>
  <c r="D45" i="9"/>
  <c r="F24" i="9"/>
  <c r="F25" i="9"/>
  <c r="F26" i="9"/>
  <c r="F27" i="9"/>
  <c r="F28" i="9"/>
  <c r="F29" i="9"/>
  <c r="F30" i="9"/>
  <c r="F31" i="9"/>
  <c r="F32" i="9"/>
  <c r="F33" i="9"/>
  <c r="F34" i="9"/>
  <c r="F35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F36" i="9"/>
  <c r="F37" i="9"/>
  <c r="F38" i="9"/>
  <c r="F39" i="9"/>
  <c r="F40" i="9"/>
  <c r="F41" i="9"/>
  <c r="E40" i="9"/>
  <c r="E41" i="9"/>
  <c r="J589" i="10" l="1"/>
  <c r="L589" i="10" s="1"/>
  <c r="I589" i="10"/>
  <c r="K589" i="10" s="1"/>
  <c r="J330" i="10"/>
  <c r="L330" i="10" s="1"/>
  <c r="I330" i="10"/>
  <c r="K330" i="10" s="1"/>
  <c r="J437" i="10"/>
  <c r="L437" i="10" s="1"/>
  <c r="I437" i="10"/>
  <c r="K437" i="10" s="1"/>
  <c r="J503" i="10"/>
  <c r="L503" i="10" s="1"/>
  <c r="I503" i="10"/>
  <c r="K503" i="10" s="1"/>
  <c r="J234" i="10"/>
  <c r="L234" i="10" s="1"/>
  <c r="I234" i="10"/>
  <c r="K234" i="10" s="1"/>
  <c r="J378" i="10"/>
  <c r="L378" i="10" s="1"/>
  <c r="I378" i="10"/>
  <c r="K378" i="10" s="1"/>
  <c r="J192" i="10"/>
  <c r="L192" i="10" s="1"/>
  <c r="I192" i="10"/>
  <c r="K192" i="10" s="1"/>
  <c r="J666" i="10"/>
  <c r="I666" i="10"/>
  <c r="J93" i="10"/>
  <c r="L93" i="10" s="1"/>
  <c r="I93" i="10"/>
  <c r="K93" i="10" s="1"/>
  <c r="J144" i="10"/>
  <c r="L144" i="10" s="1"/>
  <c r="I144" i="10"/>
  <c r="K144" i="10" s="1"/>
  <c r="J283" i="10"/>
  <c r="L283" i="10" s="1"/>
  <c r="I283" i="10"/>
  <c r="K283" i="10" s="1"/>
  <c r="J705" i="10"/>
  <c r="I705" i="10"/>
  <c r="J571" i="10"/>
  <c r="L571" i="10" s="1"/>
  <c r="I571" i="10"/>
  <c r="K571" i="10" s="1"/>
  <c r="J7" i="10"/>
  <c r="L7" i="10" s="1"/>
  <c r="I7" i="10"/>
  <c r="K7" i="10" s="1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6" i="9"/>
  <c r="F6" i="9"/>
  <c r="J572" i="10" l="1"/>
  <c r="L572" i="10" s="1"/>
  <c r="I572" i="10"/>
  <c r="K572" i="10" s="1"/>
  <c r="J667" i="10"/>
  <c r="I667" i="10"/>
  <c r="J504" i="10"/>
  <c r="L504" i="10" s="1"/>
  <c r="I504" i="10"/>
  <c r="K504" i="10" s="1"/>
  <c r="J94" i="10"/>
  <c r="L94" i="10" s="1"/>
  <c r="I94" i="10"/>
  <c r="K94" i="10" s="1"/>
  <c r="J235" i="10"/>
  <c r="L235" i="10" s="1"/>
  <c r="I235" i="10"/>
  <c r="K235" i="10" s="1"/>
  <c r="J145" i="10"/>
  <c r="L145" i="10" s="1"/>
  <c r="I145" i="10"/>
  <c r="K145" i="10" s="1"/>
  <c r="J379" i="10"/>
  <c r="L379" i="10" s="1"/>
  <c r="I379" i="10"/>
  <c r="K379" i="10" s="1"/>
  <c r="J590" i="10"/>
  <c r="L590" i="10" s="1"/>
  <c r="I590" i="10"/>
  <c r="K590" i="10" s="1"/>
  <c r="J8" i="10"/>
  <c r="L8" i="10" s="1"/>
  <c r="I8" i="10"/>
  <c r="K8" i="10" s="1"/>
  <c r="J706" i="10"/>
  <c r="I706" i="10"/>
  <c r="J284" i="10"/>
  <c r="L284" i="10" s="1"/>
  <c r="I284" i="10"/>
  <c r="K284" i="10" s="1"/>
  <c r="J193" i="10"/>
  <c r="L193" i="10" s="1"/>
  <c r="I193" i="10"/>
  <c r="K193" i="10" s="1"/>
  <c r="J438" i="10"/>
  <c r="L438" i="10" s="1"/>
  <c r="I438" i="10"/>
  <c r="K438" i="10" s="1"/>
  <c r="I331" i="10"/>
  <c r="K331" i="10" s="1"/>
  <c r="J331" i="10"/>
  <c r="L331" i="10" s="1"/>
  <c r="F42" i="9"/>
  <c r="E42" i="9"/>
  <c r="L95" i="8"/>
  <c r="O95" i="8" s="1"/>
  <c r="P95" i="8" s="1"/>
  <c r="K95" i="8"/>
  <c r="L94" i="8"/>
  <c r="K94" i="8"/>
  <c r="G94" i="8"/>
  <c r="F94" i="8"/>
  <c r="L93" i="8"/>
  <c r="K93" i="8"/>
  <c r="G93" i="8"/>
  <c r="F93" i="8"/>
  <c r="L92" i="8"/>
  <c r="K92" i="8"/>
  <c r="G92" i="8"/>
  <c r="F92" i="8"/>
  <c r="L91" i="8"/>
  <c r="K91" i="8"/>
  <c r="G91" i="8"/>
  <c r="F91" i="8"/>
  <c r="L90" i="8"/>
  <c r="K90" i="8"/>
  <c r="G90" i="8"/>
  <c r="F90" i="8"/>
  <c r="L89" i="8"/>
  <c r="K89" i="8"/>
  <c r="G89" i="8"/>
  <c r="F89" i="8"/>
  <c r="G88" i="8"/>
  <c r="O88" i="8" s="1"/>
  <c r="F88" i="8"/>
  <c r="L108" i="8"/>
  <c r="L109" i="8"/>
  <c r="L110" i="8"/>
  <c r="L111" i="8"/>
  <c r="L112" i="8"/>
  <c r="L113" i="8"/>
  <c r="L114" i="8"/>
  <c r="O114" i="8" s="1"/>
  <c r="P114" i="8" s="1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O79" i="8" s="1"/>
  <c r="P79" i="8" s="1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107" i="8"/>
  <c r="L59" i="8"/>
  <c r="L33" i="8"/>
  <c r="K108" i="8"/>
  <c r="K109" i="8"/>
  <c r="K110" i="8"/>
  <c r="K111" i="8"/>
  <c r="K112" i="8"/>
  <c r="K113" i="8"/>
  <c r="K114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107" i="8"/>
  <c r="K59" i="8"/>
  <c r="K33" i="8"/>
  <c r="G107" i="8"/>
  <c r="G108" i="8"/>
  <c r="G109" i="8"/>
  <c r="G110" i="8"/>
  <c r="G111" i="8"/>
  <c r="G112" i="8"/>
  <c r="G113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106" i="8"/>
  <c r="O106" i="8" s="1"/>
  <c r="G58" i="8"/>
  <c r="O58" i="8" s="1"/>
  <c r="P58" i="8" s="1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32" i="8"/>
  <c r="O32" i="8" s="1"/>
  <c r="P32" i="8" s="1"/>
  <c r="F107" i="8"/>
  <c r="M108" i="8" s="1"/>
  <c r="F108" i="8"/>
  <c r="N109" i="8" s="1"/>
  <c r="F109" i="8"/>
  <c r="M110" i="8" s="1"/>
  <c r="F110" i="8"/>
  <c r="F111" i="8"/>
  <c r="M112" i="8" s="1"/>
  <c r="F112" i="8"/>
  <c r="M113" i="8" s="1"/>
  <c r="F113" i="8"/>
  <c r="M114" i="8" s="1"/>
  <c r="F59" i="8"/>
  <c r="F60" i="8"/>
  <c r="M61" i="8" s="1"/>
  <c r="F61" i="8"/>
  <c r="M62" i="8" s="1"/>
  <c r="F62" i="8"/>
  <c r="M63" i="8" s="1"/>
  <c r="F63" i="8"/>
  <c r="M64" i="8" s="1"/>
  <c r="F64" i="8"/>
  <c r="M65" i="8" s="1"/>
  <c r="F65" i="8"/>
  <c r="M66" i="8" s="1"/>
  <c r="F66" i="8"/>
  <c r="M67" i="8" s="1"/>
  <c r="F67" i="8"/>
  <c r="N68" i="8" s="1"/>
  <c r="F68" i="8"/>
  <c r="M69" i="8" s="1"/>
  <c r="F69" i="8"/>
  <c r="N70" i="8" s="1"/>
  <c r="F70" i="8"/>
  <c r="M71" i="8" s="1"/>
  <c r="F71" i="8"/>
  <c r="N72" i="8" s="1"/>
  <c r="F72" i="8"/>
  <c r="M73" i="8" s="1"/>
  <c r="F73" i="8"/>
  <c r="N74" i="8" s="1"/>
  <c r="F74" i="8"/>
  <c r="M75" i="8" s="1"/>
  <c r="F75" i="8"/>
  <c r="M76" i="8" s="1"/>
  <c r="F76" i="8"/>
  <c r="N77" i="8" s="1"/>
  <c r="F77" i="8"/>
  <c r="M78" i="8" s="1"/>
  <c r="F78" i="8"/>
  <c r="N79" i="8" s="1"/>
  <c r="F106" i="8"/>
  <c r="F58" i="8"/>
  <c r="N59" i="8" s="1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32" i="8"/>
  <c r="M33" i="8" s="1"/>
  <c r="H16" i="8"/>
  <c r="H10" i="8"/>
  <c r="G17" i="8"/>
  <c r="G16" i="8"/>
  <c r="G11" i="8"/>
  <c r="G10" i="8"/>
  <c r="J194" i="10" l="1"/>
  <c r="L194" i="10" s="1"/>
  <c r="I194" i="10"/>
  <c r="K194" i="10" s="1"/>
  <c r="J380" i="10"/>
  <c r="L380" i="10" s="1"/>
  <c r="I380" i="10"/>
  <c r="K380" i="10" s="1"/>
  <c r="J505" i="10"/>
  <c r="L505" i="10" s="1"/>
  <c r="I505" i="10"/>
  <c r="K505" i="10" s="1"/>
  <c r="J439" i="10"/>
  <c r="L439" i="10" s="1"/>
  <c r="I439" i="10"/>
  <c r="K439" i="10" s="1"/>
  <c r="J9" i="10"/>
  <c r="L9" i="10" s="1"/>
  <c r="I9" i="10"/>
  <c r="K9" i="10" s="1"/>
  <c r="J591" i="10"/>
  <c r="L591" i="10" s="1"/>
  <c r="I591" i="10"/>
  <c r="K591" i="10" s="1"/>
  <c r="J332" i="10"/>
  <c r="L332" i="10" s="1"/>
  <c r="I332" i="10"/>
  <c r="K332" i="10" s="1"/>
  <c r="J707" i="10"/>
  <c r="I707" i="10"/>
  <c r="J95" i="10"/>
  <c r="L95" i="10" s="1"/>
  <c r="I95" i="10"/>
  <c r="K95" i="10" s="1"/>
  <c r="J285" i="10"/>
  <c r="L285" i="10" s="1"/>
  <c r="I285" i="10"/>
  <c r="K285" i="10" s="1"/>
  <c r="J146" i="10"/>
  <c r="L146" i="10" s="1"/>
  <c r="I146" i="10"/>
  <c r="K146" i="10" s="1"/>
  <c r="J236" i="10"/>
  <c r="L236" i="10" s="1"/>
  <c r="I236" i="10"/>
  <c r="K236" i="10" s="1"/>
  <c r="J668" i="10"/>
  <c r="I668" i="10"/>
  <c r="J573" i="10"/>
  <c r="L573" i="10" s="1"/>
  <c r="I573" i="10"/>
  <c r="K573" i="10" s="1"/>
  <c r="D46" i="9"/>
  <c r="M95" i="8"/>
  <c r="O76" i="8"/>
  <c r="P76" i="8" s="1"/>
  <c r="O72" i="8"/>
  <c r="P72" i="8" s="1"/>
  <c r="O68" i="8"/>
  <c r="P68" i="8" s="1"/>
  <c r="O111" i="8"/>
  <c r="P111" i="8" s="1"/>
  <c r="O107" i="8"/>
  <c r="P107" i="8" s="1"/>
  <c r="O90" i="8"/>
  <c r="P90" i="8" s="1"/>
  <c r="O91" i="8"/>
  <c r="P91" i="8" s="1"/>
  <c r="O93" i="8"/>
  <c r="P93" i="8" s="1"/>
  <c r="O94" i="8"/>
  <c r="P94" i="8" s="1"/>
  <c r="M111" i="8"/>
  <c r="O89" i="8"/>
  <c r="P89" i="8" s="1"/>
  <c r="O71" i="8"/>
  <c r="P71" i="8" s="1"/>
  <c r="O67" i="8"/>
  <c r="P67" i="8" s="1"/>
  <c r="O63" i="8"/>
  <c r="P63" i="8" s="1"/>
  <c r="O110" i="8"/>
  <c r="P110" i="8" s="1"/>
  <c r="O75" i="8"/>
  <c r="P75" i="8" s="1"/>
  <c r="M60" i="8"/>
  <c r="F80" i="8"/>
  <c r="K80" i="8"/>
  <c r="N48" i="8"/>
  <c r="N44" i="8"/>
  <c r="N40" i="8"/>
  <c r="N36" i="8"/>
  <c r="N91" i="8"/>
  <c r="N92" i="8"/>
  <c r="O59" i="8"/>
  <c r="N61" i="8"/>
  <c r="N41" i="8"/>
  <c r="N37" i="8"/>
  <c r="N49" i="8"/>
  <c r="N45" i="8"/>
  <c r="F115" i="8"/>
  <c r="O77" i="8"/>
  <c r="P77" i="8" s="1"/>
  <c r="O73" i="8"/>
  <c r="P73" i="8" s="1"/>
  <c r="O69" i="8"/>
  <c r="P69" i="8" s="1"/>
  <c r="O65" i="8"/>
  <c r="P65" i="8" s="1"/>
  <c r="O61" i="8"/>
  <c r="P61" i="8" s="1"/>
  <c r="O112" i="8"/>
  <c r="P112" i="8" s="1"/>
  <c r="O108" i="8"/>
  <c r="P108" i="8" s="1"/>
  <c r="K115" i="8"/>
  <c r="O78" i="8"/>
  <c r="P78" i="8" s="1"/>
  <c r="D19" i="8"/>
  <c r="D20" i="8" s="1"/>
  <c r="N67" i="8"/>
  <c r="M107" i="8"/>
  <c r="K96" i="8"/>
  <c r="M72" i="8"/>
  <c r="O64" i="8"/>
  <c r="P64" i="8" s="1"/>
  <c r="O60" i="8"/>
  <c r="P60" i="8" s="1"/>
  <c r="M79" i="8"/>
  <c r="N65" i="8"/>
  <c r="N111" i="8"/>
  <c r="O74" i="8"/>
  <c r="P74" i="8" s="1"/>
  <c r="O70" i="8"/>
  <c r="P70" i="8" s="1"/>
  <c r="O66" i="8"/>
  <c r="P66" i="8" s="1"/>
  <c r="O62" i="8"/>
  <c r="P62" i="8" s="1"/>
  <c r="O113" i="8"/>
  <c r="P113" i="8" s="1"/>
  <c r="O109" i="8"/>
  <c r="P109" i="8" s="1"/>
  <c r="N43" i="8"/>
  <c r="N39" i="8"/>
  <c r="M77" i="8"/>
  <c r="N63" i="8"/>
  <c r="O92" i="8"/>
  <c r="P92" i="8" s="1"/>
  <c r="O46" i="8"/>
  <c r="P46" i="8" s="1"/>
  <c r="O42" i="8"/>
  <c r="P42" i="8" s="1"/>
  <c r="O38" i="8"/>
  <c r="P38" i="8" s="1"/>
  <c r="O34" i="8"/>
  <c r="P34" i="8" s="1"/>
  <c r="O49" i="8"/>
  <c r="P49" i="8" s="1"/>
  <c r="O45" i="8"/>
  <c r="P45" i="8" s="1"/>
  <c r="O41" i="8"/>
  <c r="P41" i="8" s="1"/>
  <c r="O37" i="8"/>
  <c r="P37" i="8" s="1"/>
  <c r="O33" i="8"/>
  <c r="M47" i="8"/>
  <c r="M43" i="8"/>
  <c r="M39" i="8"/>
  <c r="M35" i="8"/>
  <c r="O48" i="8"/>
  <c r="P48" i="8" s="1"/>
  <c r="O44" i="8"/>
  <c r="P44" i="8" s="1"/>
  <c r="O40" i="8"/>
  <c r="P40" i="8" s="1"/>
  <c r="O36" i="8"/>
  <c r="P36" i="8" s="1"/>
  <c r="F50" i="8"/>
  <c r="M46" i="8"/>
  <c r="N42" i="8"/>
  <c r="M38" i="8"/>
  <c r="N34" i="8"/>
  <c r="O47" i="8"/>
  <c r="P47" i="8" s="1"/>
  <c r="O43" i="8"/>
  <c r="P43" i="8" s="1"/>
  <c r="O39" i="8"/>
  <c r="P39" i="8" s="1"/>
  <c r="O35" i="8"/>
  <c r="P35" i="8" s="1"/>
  <c r="N47" i="8"/>
  <c r="P106" i="8"/>
  <c r="M42" i="8"/>
  <c r="M34" i="8"/>
  <c r="M74" i="8"/>
  <c r="N113" i="8"/>
  <c r="K50" i="8"/>
  <c r="M49" i="8"/>
  <c r="M45" i="8"/>
  <c r="M41" i="8"/>
  <c r="M37" i="8"/>
  <c r="N33" i="8"/>
  <c r="N46" i="8"/>
  <c r="N38" i="8"/>
  <c r="M59" i="8"/>
  <c r="N78" i="8"/>
  <c r="N76" i="8"/>
  <c r="N73" i="8"/>
  <c r="N71" i="8"/>
  <c r="N69" i="8"/>
  <c r="N107" i="8"/>
  <c r="M109" i="8"/>
  <c r="N93" i="8"/>
  <c r="F96" i="8"/>
  <c r="M48" i="8"/>
  <c r="M44" i="8"/>
  <c r="M40" i="8"/>
  <c r="M36" i="8"/>
  <c r="N66" i="8"/>
  <c r="N64" i="8"/>
  <c r="N62" i="8"/>
  <c r="N60" i="8"/>
  <c r="N114" i="8"/>
  <c r="N112" i="8"/>
  <c r="N110" i="8"/>
  <c r="N108" i="8"/>
  <c r="N90" i="8"/>
  <c r="N94" i="8"/>
  <c r="M70" i="8"/>
  <c r="N89" i="8"/>
  <c r="N95" i="8"/>
  <c r="P88" i="8"/>
  <c r="M89" i="8"/>
  <c r="M90" i="8"/>
  <c r="M91" i="8"/>
  <c r="M92" i="8"/>
  <c r="M93" i="8"/>
  <c r="M94" i="8"/>
  <c r="N35" i="8"/>
  <c r="N75" i="8"/>
  <c r="M68" i="8"/>
  <c r="C21" i="6"/>
  <c r="G8" i="6"/>
  <c r="F9" i="6" s="1"/>
  <c r="G9" i="6" s="1"/>
  <c r="F10" i="6" s="1"/>
  <c r="G10" i="6" s="1"/>
  <c r="B18" i="6"/>
  <c r="B17" i="6"/>
  <c r="B16" i="6"/>
  <c r="B15" i="6"/>
  <c r="B14" i="6"/>
  <c r="B13" i="6"/>
  <c r="B12" i="6"/>
  <c r="E27" i="5"/>
  <c r="B10" i="5"/>
  <c r="B9" i="5"/>
  <c r="S8" i="5"/>
  <c r="G8" i="5"/>
  <c r="H8" i="5" s="1"/>
  <c r="B8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I147" i="10" l="1"/>
  <c r="K147" i="10" s="1"/>
  <c r="J147" i="10"/>
  <c r="L147" i="10" s="1"/>
  <c r="J708" i="10"/>
  <c r="I708" i="10"/>
  <c r="J10" i="10"/>
  <c r="L10" i="10" s="1"/>
  <c r="I10" i="10"/>
  <c r="K10" i="10" s="1"/>
  <c r="J237" i="10"/>
  <c r="L237" i="10" s="1"/>
  <c r="I237" i="10"/>
  <c r="K237" i="10" s="1"/>
  <c r="J96" i="10"/>
  <c r="L96" i="10" s="1"/>
  <c r="I96" i="10"/>
  <c r="K96" i="10" s="1"/>
  <c r="J592" i="10"/>
  <c r="L592" i="10" s="1"/>
  <c r="I592" i="10"/>
  <c r="K592" i="10" s="1"/>
  <c r="J669" i="10"/>
  <c r="I669" i="10"/>
  <c r="J195" i="10"/>
  <c r="L195" i="10" s="1"/>
  <c r="I195" i="10"/>
  <c r="K195" i="10" s="1"/>
  <c r="J574" i="10"/>
  <c r="L574" i="10" s="1"/>
  <c r="I574" i="10"/>
  <c r="K574" i="10" s="1"/>
  <c r="J286" i="10"/>
  <c r="L286" i="10" s="1"/>
  <c r="I286" i="10"/>
  <c r="K286" i="10" s="1"/>
  <c r="J333" i="10"/>
  <c r="L333" i="10" s="1"/>
  <c r="I333" i="10"/>
  <c r="K333" i="10" s="1"/>
  <c r="J440" i="10"/>
  <c r="L440" i="10" s="1"/>
  <c r="I440" i="10"/>
  <c r="K440" i="10" s="1"/>
  <c r="J506" i="10"/>
  <c r="L506" i="10" s="1"/>
  <c r="I506" i="10"/>
  <c r="K506" i="10" s="1"/>
  <c r="J381" i="10"/>
  <c r="L381" i="10" s="1"/>
  <c r="I381" i="10"/>
  <c r="K381" i="10" s="1"/>
  <c r="E99" i="8"/>
  <c r="E83" i="8"/>
  <c r="E118" i="8"/>
  <c r="M115" i="8"/>
  <c r="M80" i="8"/>
  <c r="N80" i="8"/>
  <c r="P59" i="8"/>
  <c r="P80" i="8" s="1"/>
  <c r="O115" i="8"/>
  <c r="P115" i="8" s="1"/>
  <c r="O96" i="8"/>
  <c r="P96" i="8" s="1"/>
  <c r="N115" i="8"/>
  <c r="E53" i="8"/>
  <c r="O50" i="8"/>
  <c r="P50" i="8" s="1"/>
  <c r="N50" i="8"/>
  <c r="M50" i="8"/>
  <c r="P33" i="8"/>
  <c r="N96" i="8"/>
  <c r="M96" i="8"/>
  <c r="I9" i="6"/>
  <c r="J9" i="6" s="1"/>
  <c r="K9" i="6" s="1"/>
  <c r="L9" i="6" s="1"/>
  <c r="M9" i="6" s="1"/>
  <c r="O9" i="6" s="1"/>
  <c r="I10" i="6"/>
  <c r="J10" i="6" s="1"/>
  <c r="K10" i="6" s="1"/>
  <c r="L10" i="6" s="1"/>
  <c r="M10" i="6" s="1"/>
  <c r="F11" i="6"/>
  <c r="I8" i="5"/>
  <c r="V8" i="5"/>
  <c r="J8" i="5"/>
  <c r="K8" i="5" s="1"/>
  <c r="L8" i="5" s="1"/>
  <c r="J118" i="8" l="1"/>
  <c r="J507" i="10"/>
  <c r="L507" i="10" s="1"/>
  <c r="I507" i="10"/>
  <c r="K507" i="10" s="1"/>
  <c r="J575" i="10"/>
  <c r="L575" i="10" s="1"/>
  <c r="I575" i="10"/>
  <c r="K575" i="10" s="1"/>
  <c r="J196" i="10"/>
  <c r="L196" i="10" s="1"/>
  <c r="I196" i="10"/>
  <c r="K196" i="10" s="1"/>
  <c r="J670" i="10"/>
  <c r="I670" i="10"/>
  <c r="J593" i="10"/>
  <c r="L593" i="10" s="1"/>
  <c r="I593" i="10"/>
  <c r="K593" i="10" s="1"/>
  <c r="J97" i="10"/>
  <c r="L97" i="10" s="1"/>
  <c r="I97" i="10"/>
  <c r="K97" i="10" s="1"/>
  <c r="J238" i="10"/>
  <c r="L238" i="10" s="1"/>
  <c r="I238" i="10"/>
  <c r="K238" i="10" s="1"/>
  <c r="J11" i="10"/>
  <c r="L11" i="10" s="1"/>
  <c r="I11" i="10"/>
  <c r="K11" i="10" s="1"/>
  <c r="J709" i="10"/>
  <c r="I709" i="10"/>
  <c r="J148" i="10"/>
  <c r="L148" i="10" s="1"/>
  <c r="I148" i="10"/>
  <c r="K148" i="10" s="1"/>
  <c r="J382" i="10"/>
  <c r="L382" i="10" s="1"/>
  <c r="I382" i="10"/>
  <c r="K382" i="10" s="1"/>
  <c r="J287" i="10"/>
  <c r="L287" i="10" s="1"/>
  <c r="I287" i="10"/>
  <c r="K287" i="10" s="1"/>
  <c r="J334" i="10"/>
  <c r="L334" i="10" s="1"/>
  <c r="I334" i="10"/>
  <c r="K334" i="10" s="1"/>
  <c r="J441" i="10"/>
  <c r="L441" i="10" s="1"/>
  <c r="I441" i="10"/>
  <c r="K441" i="10" s="1"/>
  <c r="E100" i="8"/>
  <c r="J82" i="8"/>
  <c r="O82" i="8" s="1"/>
  <c r="O83" i="8" s="1"/>
  <c r="N84" i="8" s="1"/>
  <c r="N118" i="8" s="1"/>
  <c r="J117" i="8"/>
  <c r="O117" i="8" s="1"/>
  <c r="O118" i="8" s="1"/>
  <c r="J119" i="8"/>
  <c r="E84" i="8"/>
  <c r="E119" i="8"/>
  <c r="J84" i="8"/>
  <c r="E54" i="8"/>
  <c r="O10" i="6"/>
  <c r="G11" i="6"/>
  <c r="F12" i="6" s="1"/>
  <c r="I11" i="6"/>
  <c r="J11" i="6" s="1"/>
  <c r="K11" i="6" s="1"/>
  <c r="L11" i="6" s="1"/>
  <c r="N9" i="6"/>
  <c r="P9" i="6" s="1"/>
  <c r="N10" i="6"/>
  <c r="M8" i="5"/>
  <c r="Q8" i="5" s="1"/>
  <c r="N8" i="5"/>
  <c r="R8" i="5" s="1"/>
  <c r="J383" i="10" l="1"/>
  <c r="L383" i="10" s="1"/>
  <c r="I383" i="10"/>
  <c r="K383" i="10" s="1"/>
  <c r="J239" i="10"/>
  <c r="L239" i="10" s="1"/>
  <c r="I239" i="10"/>
  <c r="K239" i="10" s="1"/>
  <c r="J197" i="10"/>
  <c r="L197" i="10" s="1"/>
  <c r="I197" i="10"/>
  <c r="K197" i="10" s="1"/>
  <c r="J335" i="10"/>
  <c r="L335" i="10" s="1"/>
  <c r="I335" i="10"/>
  <c r="K335" i="10" s="1"/>
  <c r="J288" i="10"/>
  <c r="L288" i="10" s="1"/>
  <c r="I288" i="10"/>
  <c r="K288" i="10" s="1"/>
  <c r="J12" i="10"/>
  <c r="L12" i="10" s="1"/>
  <c r="I12" i="10"/>
  <c r="K12" i="10" s="1"/>
  <c r="J671" i="10"/>
  <c r="I671" i="10"/>
  <c r="J442" i="10"/>
  <c r="L442" i="10" s="1"/>
  <c r="I442" i="10"/>
  <c r="K442" i="10" s="1"/>
  <c r="J710" i="10"/>
  <c r="I710" i="10"/>
  <c r="J594" i="10"/>
  <c r="L594" i="10" s="1"/>
  <c r="I594" i="10"/>
  <c r="K594" i="10" s="1"/>
  <c r="J508" i="10"/>
  <c r="L508" i="10" s="1"/>
  <c r="I508" i="10"/>
  <c r="K508" i="10" s="1"/>
  <c r="J149" i="10"/>
  <c r="L149" i="10" s="1"/>
  <c r="I149" i="10"/>
  <c r="K149" i="10" s="1"/>
  <c r="J98" i="10"/>
  <c r="L98" i="10" s="1"/>
  <c r="I98" i="10"/>
  <c r="K98" i="10" s="1"/>
  <c r="J576" i="10"/>
  <c r="L576" i="10" s="1"/>
  <c r="I576" i="10"/>
  <c r="K576" i="10" s="1"/>
  <c r="N119" i="8"/>
  <c r="G5" i="9" s="1"/>
  <c r="J83" i="8"/>
  <c r="P10" i="6"/>
  <c r="G12" i="6"/>
  <c r="F13" i="6" s="1"/>
  <c r="I12" i="6"/>
  <c r="J12" i="6" s="1"/>
  <c r="K12" i="6" s="1"/>
  <c r="L12" i="6" s="1"/>
  <c r="N11" i="6"/>
  <c r="M11" i="6"/>
  <c r="O11" i="6" s="1"/>
  <c r="U8" i="5"/>
  <c r="I4" i="1"/>
  <c r="J4" i="1" s="1"/>
  <c r="I10" i="1"/>
  <c r="C13" i="5" s="1"/>
  <c r="I14" i="1"/>
  <c r="C14" i="5" s="1"/>
  <c r="I18" i="1"/>
  <c r="C15" i="5" s="1"/>
  <c r="I22" i="1"/>
  <c r="I26" i="1"/>
  <c r="C17" i="5" s="1"/>
  <c r="I30" i="1"/>
  <c r="C18" i="5" s="1"/>
  <c r="I34" i="1"/>
  <c r="I38" i="1"/>
  <c r="I42" i="1"/>
  <c r="C21" i="5" s="1"/>
  <c r="I46" i="1"/>
  <c r="C22" i="5" s="1"/>
  <c r="I50" i="1"/>
  <c r="C23" i="5" s="1"/>
  <c r="I54" i="1"/>
  <c r="I58" i="1"/>
  <c r="C25" i="5" s="1"/>
  <c r="I62" i="1"/>
  <c r="C26" i="5" s="1"/>
  <c r="I66" i="1"/>
  <c r="J66" i="1" s="1"/>
  <c r="I70" i="1"/>
  <c r="I74" i="1"/>
  <c r="J10" i="1"/>
  <c r="J18" i="1"/>
  <c r="J26" i="1"/>
  <c r="J30" i="1"/>
  <c r="J42" i="1"/>
  <c r="J50" i="1"/>
  <c r="J58" i="1"/>
  <c r="I6" i="1"/>
  <c r="I78" i="1" l="1"/>
  <c r="C11" i="5" s="1"/>
  <c r="J74" i="1"/>
  <c r="C10" i="5"/>
  <c r="J6" i="1"/>
  <c r="C12" i="5"/>
  <c r="J70" i="1"/>
  <c r="C9" i="5"/>
  <c r="J54" i="1"/>
  <c r="C24" i="5"/>
  <c r="J38" i="1"/>
  <c r="C20" i="5"/>
  <c r="J22" i="1"/>
  <c r="C16" i="5"/>
  <c r="J46" i="1"/>
  <c r="J62" i="1"/>
  <c r="J14" i="1"/>
  <c r="J34" i="1"/>
  <c r="C19" i="5"/>
  <c r="J577" i="10"/>
  <c r="L577" i="10" s="1"/>
  <c r="I577" i="10"/>
  <c r="K577" i="10" s="1"/>
  <c r="J711" i="10"/>
  <c r="I711" i="10"/>
  <c r="J13" i="10"/>
  <c r="L13" i="10" s="1"/>
  <c r="I13" i="10"/>
  <c r="K13" i="10" s="1"/>
  <c r="J384" i="10"/>
  <c r="L384" i="10" s="1"/>
  <c r="I384" i="10"/>
  <c r="K384" i="10" s="1"/>
  <c r="J595" i="10"/>
  <c r="L595" i="10" s="1"/>
  <c r="I595" i="10"/>
  <c r="K595" i="10" s="1"/>
  <c r="J672" i="10"/>
  <c r="I672" i="10"/>
  <c r="J240" i="10"/>
  <c r="L240" i="10" s="1"/>
  <c r="I240" i="10"/>
  <c r="K240" i="10" s="1"/>
  <c r="J150" i="10"/>
  <c r="L150" i="10" s="1"/>
  <c r="I150" i="10"/>
  <c r="K150" i="10" s="1"/>
  <c r="J509" i="10"/>
  <c r="L509" i="10" s="1"/>
  <c r="I509" i="10"/>
  <c r="K509" i="10" s="1"/>
  <c r="J443" i="10"/>
  <c r="L443" i="10" s="1"/>
  <c r="I443" i="10"/>
  <c r="K443" i="10" s="1"/>
  <c r="J198" i="10"/>
  <c r="L198" i="10" s="1"/>
  <c r="I198" i="10"/>
  <c r="K198" i="10" s="1"/>
  <c r="J99" i="10"/>
  <c r="L99" i="10" s="1"/>
  <c r="I99" i="10"/>
  <c r="K99" i="10" s="1"/>
  <c r="J289" i="10"/>
  <c r="L289" i="10" s="1"/>
  <c r="I289" i="10"/>
  <c r="K289" i="10" s="1"/>
  <c r="J336" i="10"/>
  <c r="L336" i="10" s="1"/>
  <c r="I336" i="10"/>
  <c r="K336" i="10" s="1"/>
  <c r="G6" i="9"/>
  <c r="P11" i="6"/>
  <c r="G13" i="6"/>
  <c r="F14" i="6" s="1"/>
  <c r="I13" i="6"/>
  <c r="J13" i="6" s="1"/>
  <c r="K13" i="6" s="1"/>
  <c r="L13" i="6" s="1"/>
  <c r="M12" i="6"/>
  <c r="O12" i="6" s="1"/>
  <c r="N12" i="6"/>
  <c r="C27" i="5" l="1"/>
  <c r="J290" i="10"/>
  <c r="L290" i="10" s="1"/>
  <c r="I290" i="10"/>
  <c r="K290" i="10" s="1"/>
  <c r="J151" i="10"/>
  <c r="L151" i="10" s="1"/>
  <c r="I151" i="10"/>
  <c r="K151" i="10" s="1"/>
  <c r="J337" i="10"/>
  <c r="L337" i="10" s="1"/>
  <c r="I337" i="10"/>
  <c r="K337" i="10" s="1"/>
  <c r="J510" i="10"/>
  <c r="L510" i="10" s="1"/>
  <c r="I510" i="10"/>
  <c r="K510" i="10" s="1"/>
  <c r="J385" i="10"/>
  <c r="L385" i="10" s="1"/>
  <c r="I385" i="10"/>
  <c r="K385" i="10" s="1"/>
  <c r="J444" i="10"/>
  <c r="L444" i="10" s="1"/>
  <c r="I444" i="10"/>
  <c r="K444" i="10" s="1"/>
  <c r="J673" i="10"/>
  <c r="I673" i="10"/>
  <c r="J596" i="10"/>
  <c r="L596" i="10" s="1"/>
  <c r="I596" i="10"/>
  <c r="K596" i="10" s="1"/>
  <c r="J578" i="10"/>
  <c r="L578" i="10" s="1"/>
  <c r="I578" i="10"/>
  <c r="K578" i="10" s="1"/>
  <c r="J199" i="10"/>
  <c r="L199" i="10" s="1"/>
  <c r="I199" i="10"/>
  <c r="K199" i="10" s="1"/>
  <c r="J241" i="10"/>
  <c r="L241" i="10" s="1"/>
  <c r="I241" i="10"/>
  <c r="K241" i="10" s="1"/>
  <c r="J712" i="10"/>
  <c r="I712" i="10"/>
  <c r="J100" i="10"/>
  <c r="L100" i="10" s="1"/>
  <c r="I100" i="10"/>
  <c r="K100" i="10" s="1"/>
  <c r="J14" i="10"/>
  <c r="L14" i="10" s="1"/>
  <c r="I14" i="10"/>
  <c r="K14" i="10" s="1"/>
  <c r="G7" i="9"/>
  <c r="P12" i="6"/>
  <c r="G14" i="6"/>
  <c r="F15" i="6" s="1"/>
  <c r="I15" i="6" s="1"/>
  <c r="J15" i="6" s="1"/>
  <c r="I14" i="6"/>
  <c r="J14" i="6" s="1"/>
  <c r="K14" i="6" s="1"/>
  <c r="L14" i="6" s="1"/>
  <c r="N13" i="6"/>
  <c r="M13" i="6"/>
  <c r="O13" i="6" s="1"/>
  <c r="F8" i="1"/>
  <c r="F12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F76" i="1"/>
  <c r="F4" i="1"/>
  <c r="D4" i="1"/>
  <c r="D8" i="1"/>
  <c r="G8" i="1" s="1"/>
  <c r="D13" i="5" s="1"/>
  <c r="F13" i="5" s="1"/>
  <c r="D12" i="1"/>
  <c r="G12" i="1" s="1"/>
  <c r="D14" i="5" s="1"/>
  <c r="F14" i="5" s="1"/>
  <c r="D16" i="1"/>
  <c r="G16" i="1" s="1"/>
  <c r="D15" i="5" s="1"/>
  <c r="F15" i="5" s="1"/>
  <c r="D20" i="1"/>
  <c r="G20" i="1" s="1"/>
  <c r="D16" i="5" s="1"/>
  <c r="F16" i="5" s="1"/>
  <c r="D24" i="1"/>
  <c r="G24" i="1" s="1"/>
  <c r="D17" i="5" s="1"/>
  <c r="F17" i="5" s="1"/>
  <c r="D28" i="1"/>
  <c r="G28" i="1" s="1"/>
  <c r="D18" i="5" s="1"/>
  <c r="F18" i="5" s="1"/>
  <c r="D32" i="1"/>
  <c r="G32" i="1" s="1"/>
  <c r="D19" i="5" s="1"/>
  <c r="F19" i="5" s="1"/>
  <c r="D36" i="1"/>
  <c r="G36" i="1" s="1"/>
  <c r="D20" i="5" s="1"/>
  <c r="F20" i="5" s="1"/>
  <c r="D40" i="1"/>
  <c r="G40" i="1" s="1"/>
  <c r="D21" i="5" s="1"/>
  <c r="F21" i="5" s="1"/>
  <c r="D44" i="1"/>
  <c r="G44" i="1" s="1"/>
  <c r="D22" i="5" s="1"/>
  <c r="F22" i="5" s="1"/>
  <c r="D48" i="1"/>
  <c r="G48" i="1" s="1"/>
  <c r="D23" i="5" s="1"/>
  <c r="F23" i="5" s="1"/>
  <c r="D52" i="1"/>
  <c r="G52" i="1" s="1"/>
  <c r="D24" i="5" s="1"/>
  <c r="F24" i="5" s="1"/>
  <c r="D56" i="1"/>
  <c r="G56" i="1" s="1"/>
  <c r="D25" i="5" s="1"/>
  <c r="F25" i="5" s="1"/>
  <c r="D76" i="1"/>
  <c r="G76" i="1" s="1"/>
  <c r="D11" i="5" s="1"/>
  <c r="F11" i="5" s="1"/>
  <c r="D64" i="1"/>
  <c r="G64" i="1" s="1"/>
  <c r="D8" i="5" s="1"/>
  <c r="D60" i="1"/>
  <c r="D72" i="1"/>
  <c r="G72" i="1" s="1"/>
  <c r="D10" i="5" s="1"/>
  <c r="F10" i="5" s="1"/>
  <c r="J78" i="1"/>
  <c r="D68" i="1"/>
  <c r="G68" i="1" s="1"/>
  <c r="D9" i="5" s="1"/>
  <c r="F9" i="5" s="1"/>
  <c r="G9" i="5" s="1"/>
  <c r="H9" i="5" s="1"/>
  <c r="J9" i="5" l="1"/>
  <c r="K9" i="5" s="1"/>
  <c r="L9" i="5" s="1"/>
  <c r="I9" i="5"/>
  <c r="G10" i="5" s="1"/>
  <c r="H10" i="5" s="1"/>
  <c r="F8" i="5"/>
  <c r="G60" i="1"/>
  <c r="D26" i="5" s="1"/>
  <c r="F26" i="5" s="1"/>
  <c r="G4" i="1"/>
  <c r="D12" i="5" s="1"/>
  <c r="F12" i="5" s="1"/>
  <c r="F27" i="5" s="1"/>
  <c r="J597" i="10"/>
  <c r="L597" i="10" s="1"/>
  <c r="I597" i="10"/>
  <c r="K597" i="10" s="1"/>
  <c r="J101" i="10"/>
  <c r="L101" i="10" s="1"/>
  <c r="I101" i="10"/>
  <c r="K101" i="10" s="1"/>
  <c r="J579" i="10"/>
  <c r="L579" i="10" s="1"/>
  <c r="I579" i="10"/>
  <c r="K579" i="10" s="1"/>
  <c r="J386" i="10"/>
  <c r="L386" i="10" s="1"/>
  <c r="I386" i="10"/>
  <c r="K386" i="10" s="1"/>
  <c r="J15" i="10"/>
  <c r="L15" i="10" s="1"/>
  <c r="I15" i="10"/>
  <c r="K15" i="10" s="1"/>
  <c r="J200" i="10"/>
  <c r="L200" i="10" s="1"/>
  <c r="I200" i="10"/>
  <c r="K200" i="10" s="1"/>
  <c r="J445" i="10"/>
  <c r="L445" i="10" s="1"/>
  <c r="I445" i="10"/>
  <c r="K445" i="10" s="1"/>
  <c r="J291" i="10"/>
  <c r="L291" i="10" s="1"/>
  <c r="I291" i="10"/>
  <c r="K291" i="10" s="1"/>
  <c r="I242" i="10"/>
  <c r="K242" i="10" s="1"/>
  <c r="J242" i="10"/>
  <c r="L242" i="10" s="1"/>
  <c r="J674" i="10"/>
  <c r="I674" i="10"/>
  <c r="J152" i="10"/>
  <c r="L152" i="10" s="1"/>
  <c r="I152" i="10"/>
  <c r="K152" i="10" s="1"/>
  <c r="J713" i="10"/>
  <c r="I713" i="10"/>
  <c r="J511" i="10"/>
  <c r="L511" i="10" s="1"/>
  <c r="I511" i="10"/>
  <c r="K511" i="10" s="1"/>
  <c r="J338" i="10"/>
  <c r="L338" i="10" s="1"/>
  <c r="I338" i="10"/>
  <c r="K338" i="10" s="1"/>
  <c r="G8" i="9"/>
  <c r="P13" i="6"/>
  <c r="G15" i="6"/>
  <c r="F16" i="6" s="1"/>
  <c r="I16" i="6" s="1"/>
  <c r="J16" i="6" s="1"/>
  <c r="M14" i="6"/>
  <c r="O14" i="6" s="1"/>
  <c r="N14" i="6"/>
  <c r="P14" i="6" s="1"/>
  <c r="K15" i="6"/>
  <c r="L15" i="6" s="1"/>
  <c r="D27" i="5" l="1"/>
  <c r="J10" i="5"/>
  <c r="K10" i="5" s="1"/>
  <c r="L10" i="5" s="1"/>
  <c r="I10" i="5"/>
  <c r="G11" i="5" s="1"/>
  <c r="H11" i="5" s="1"/>
  <c r="N9" i="5"/>
  <c r="M9" i="5"/>
  <c r="J714" i="10"/>
  <c r="I714" i="10"/>
  <c r="J446" i="10"/>
  <c r="L446" i="10" s="1"/>
  <c r="I446" i="10"/>
  <c r="K446" i="10" s="1"/>
  <c r="J512" i="10"/>
  <c r="L512" i="10" s="1"/>
  <c r="I512" i="10"/>
  <c r="K512" i="10" s="1"/>
  <c r="J243" i="10"/>
  <c r="L243" i="10" s="1"/>
  <c r="I243" i="10"/>
  <c r="K243" i="10" s="1"/>
  <c r="J292" i="10"/>
  <c r="L292" i="10" s="1"/>
  <c r="I292" i="10"/>
  <c r="K292" i="10" s="1"/>
  <c r="J387" i="10"/>
  <c r="L387" i="10" s="1"/>
  <c r="I387" i="10"/>
  <c r="K387" i="10" s="1"/>
  <c r="I339" i="10"/>
  <c r="K339" i="10" s="1"/>
  <c r="J339" i="10"/>
  <c r="L339" i="10" s="1"/>
  <c r="J16" i="10"/>
  <c r="L16" i="10" s="1"/>
  <c r="I16" i="10"/>
  <c r="K16" i="10" s="1"/>
  <c r="J598" i="10"/>
  <c r="L598" i="10" s="1"/>
  <c r="I598" i="10"/>
  <c r="K598" i="10" s="1"/>
  <c r="J675" i="10"/>
  <c r="I675" i="10"/>
  <c r="J153" i="10"/>
  <c r="L153" i="10" s="1"/>
  <c r="I153" i="10"/>
  <c r="K153" i="10" s="1"/>
  <c r="J201" i="10"/>
  <c r="L201" i="10" s="1"/>
  <c r="I201" i="10"/>
  <c r="K201" i="10" s="1"/>
  <c r="J102" i="10"/>
  <c r="L102" i="10" s="1"/>
  <c r="I102" i="10"/>
  <c r="K102" i="10" s="1"/>
  <c r="J580" i="10"/>
  <c r="L580" i="10" s="1"/>
  <c r="I580" i="10"/>
  <c r="K580" i="10" s="1"/>
  <c r="G9" i="9"/>
  <c r="G16" i="6"/>
  <c r="F17" i="6" s="1"/>
  <c r="K16" i="6"/>
  <c r="L16" i="6" s="1"/>
  <c r="M15" i="6"/>
  <c r="O15" i="6" s="1"/>
  <c r="N15" i="6"/>
  <c r="P15" i="6" s="1"/>
  <c r="J11" i="5" l="1"/>
  <c r="K11" i="5" s="1"/>
  <c r="L11" i="5" s="1"/>
  <c r="I11" i="5"/>
  <c r="G12" i="5" s="1"/>
  <c r="H12" i="5" s="1"/>
  <c r="M10" i="5"/>
  <c r="N10" i="5"/>
  <c r="J154" i="10"/>
  <c r="L154" i="10" s="1"/>
  <c r="I154" i="10"/>
  <c r="K154" i="10" s="1"/>
  <c r="I202" i="10"/>
  <c r="K202" i="10" s="1"/>
  <c r="J202" i="10"/>
  <c r="L202" i="10" s="1"/>
  <c r="J388" i="10"/>
  <c r="L388" i="10" s="1"/>
  <c r="I388" i="10"/>
  <c r="K388" i="10" s="1"/>
  <c r="J447" i="10"/>
  <c r="L447" i="10" s="1"/>
  <c r="I447" i="10"/>
  <c r="K447" i="10" s="1"/>
  <c r="J340" i="10"/>
  <c r="L340" i="10" s="1"/>
  <c r="I340" i="10"/>
  <c r="K340" i="10" s="1"/>
  <c r="J513" i="10"/>
  <c r="L513" i="10" s="1"/>
  <c r="I513" i="10"/>
  <c r="K513" i="10" s="1"/>
  <c r="J103" i="10"/>
  <c r="L103" i="10" s="1"/>
  <c r="I103" i="10"/>
  <c r="K103" i="10" s="1"/>
  <c r="J17" i="10"/>
  <c r="L17" i="10" s="1"/>
  <c r="I17" i="10"/>
  <c r="K17" i="10" s="1"/>
  <c r="J581" i="10"/>
  <c r="L581" i="10" s="1"/>
  <c r="I581" i="10"/>
  <c r="K581" i="10" s="1"/>
  <c r="J599" i="10"/>
  <c r="L599" i="10" s="1"/>
  <c r="I599" i="10"/>
  <c r="K599" i="10" s="1"/>
  <c r="J244" i="10"/>
  <c r="L244" i="10" s="1"/>
  <c r="I244" i="10"/>
  <c r="K244" i="10" s="1"/>
  <c r="J676" i="10"/>
  <c r="I676" i="10"/>
  <c r="J293" i="10"/>
  <c r="L293" i="10" s="1"/>
  <c r="I293" i="10"/>
  <c r="K293" i="10" s="1"/>
  <c r="J715" i="10"/>
  <c r="I715" i="10"/>
  <c r="G10" i="9"/>
  <c r="G17" i="6"/>
  <c r="I17" i="6"/>
  <c r="J17" i="6" s="1"/>
  <c r="M16" i="6"/>
  <c r="O16" i="6" s="1"/>
  <c r="N16" i="6"/>
  <c r="P16" i="6" s="1"/>
  <c r="J12" i="5" l="1"/>
  <c r="K12" i="5" s="1"/>
  <c r="L12" i="5" s="1"/>
  <c r="I12" i="5"/>
  <c r="G13" i="5" s="1"/>
  <c r="H13" i="5" s="1"/>
  <c r="M11" i="5"/>
  <c r="N11" i="5"/>
  <c r="J677" i="10"/>
  <c r="I677" i="10"/>
  <c r="J245" i="10"/>
  <c r="L245" i="10" s="1"/>
  <c r="I245" i="10"/>
  <c r="K245" i="10" s="1"/>
  <c r="J294" i="10"/>
  <c r="L294" i="10" s="1"/>
  <c r="I294" i="10"/>
  <c r="K294" i="10" s="1"/>
  <c r="J18" i="10"/>
  <c r="L18" i="10" s="1"/>
  <c r="I18" i="10"/>
  <c r="K18" i="10" s="1"/>
  <c r="J448" i="10"/>
  <c r="L448" i="10" s="1"/>
  <c r="I448" i="10"/>
  <c r="K448" i="10" s="1"/>
  <c r="J582" i="10"/>
  <c r="L582" i="10" s="1"/>
  <c r="I582" i="10"/>
  <c r="K582" i="10" s="1"/>
  <c r="J341" i="10"/>
  <c r="L341" i="10" s="1"/>
  <c r="I341" i="10"/>
  <c r="K341" i="10" s="1"/>
  <c r="J716" i="10"/>
  <c r="I716" i="10"/>
  <c r="J600" i="10"/>
  <c r="L600" i="10" s="1"/>
  <c r="I600" i="10"/>
  <c r="K600" i="10" s="1"/>
  <c r="J514" i="10"/>
  <c r="L514" i="10" s="1"/>
  <c r="I514" i="10"/>
  <c r="K514" i="10" s="1"/>
  <c r="J155" i="10"/>
  <c r="L155" i="10" s="1"/>
  <c r="I155" i="10"/>
  <c r="K155" i="10" s="1"/>
  <c r="J104" i="10"/>
  <c r="L104" i="10" s="1"/>
  <c r="I104" i="10"/>
  <c r="K104" i="10" s="1"/>
  <c r="J389" i="10"/>
  <c r="L389" i="10" s="1"/>
  <c r="I389" i="10"/>
  <c r="K389" i="10" s="1"/>
  <c r="J203" i="10"/>
  <c r="L203" i="10" s="1"/>
  <c r="I203" i="10"/>
  <c r="K203" i="10" s="1"/>
  <c r="G11" i="9"/>
  <c r="I13" i="5" l="1"/>
  <c r="G14" i="5" s="1"/>
  <c r="H14" i="5" s="1"/>
  <c r="J13" i="5"/>
  <c r="K13" i="5" s="1"/>
  <c r="L13" i="5" s="1"/>
  <c r="N12" i="5"/>
  <c r="M12" i="5"/>
  <c r="J390" i="10"/>
  <c r="L390" i="10" s="1"/>
  <c r="I390" i="10"/>
  <c r="K390" i="10" s="1"/>
  <c r="J717" i="10"/>
  <c r="I717" i="10"/>
  <c r="J204" i="10"/>
  <c r="L204" i="10" s="1"/>
  <c r="I204" i="10"/>
  <c r="K204" i="10" s="1"/>
  <c r="J515" i="10"/>
  <c r="L515" i="10" s="1"/>
  <c r="I515" i="10"/>
  <c r="K515" i="10" s="1"/>
  <c r="J449" i="10"/>
  <c r="L449" i="10" s="1"/>
  <c r="I449" i="10"/>
  <c r="K449" i="10" s="1"/>
  <c r="J678" i="10"/>
  <c r="I678" i="10"/>
  <c r="J583" i="10"/>
  <c r="L583" i="10" s="1"/>
  <c r="I583" i="10"/>
  <c r="K583" i="10" s="1"/>
  <c r="J246" i="10"/>
  <c r="L246" i="10" s="1"/>
  <c r="I246" i="10"/>
  <c r="K246" i="10" s="1"/>
  <c r="J156" i="10"/>
  <c r="L156" i="10" s="1"/>
  <c r="I156" i="10"/>
  <c r="K156" i="10" s="1"/>
  <c r="J105" i="10"/>
  <c r="L105" i="10" s="1"/>
  <c r="I105" i="10"/>
  <c r="K105" i="10" s="1"/>
  <c r="J342" i="10"/>
  <c r="L342" i="10" s="1"/>
  <c r="I342" i="10"/>
  <c r="K342" i="10" s="1"/>
  <c r="J295" i="10"/>
  <c r="L295" i="10" s="1"/>
  <c r="I295" i="10"/>
  <c r="K295" i="10" s="1"/>
  <c r="J601" i="10"/>
  <c r="L601" i="10" s="1"/>
  <c r="I601" i="10"/>
  <c r="K601" i="10" s="1"/>
  <c r="J19" i="10"/>
  <c r="L19" i="10" s="1"/>
  <c r="I19" i="10"/>
  <c r="K19" i="10" s="1"/>
  <c r="G12" i="9"/>
  <c r="I14" i="5" l="1"/>
  <c r="G15" i="5" s="1"/>
  <c r="H15" i="5" s="1"/>
  <c r="J14" i="5"/>
  <c r="K14" i="5" s="1"/>
  <c r="L14" i="5" s="1"/>
  <c r="M13" i="5"/>
  <c r="N13" i="5"/>
  <c r="J247" i="10"/>
  <c r="L247" i="10" s="1"/>
  <c r="I247" i="10"/>
  <c r="K247" i="10" s="1"/>
  <c r="J450" i="10"/>
  <c r="L450" i="10" s="1"/>
  <c r="I450" i="10"/>
  <c r="K450" i="10" s="1"/>
  <c r="J602" i="10"/>
  <c r="L602" i="10" s="1"/>
  <c r="I602" i="10"/>
  <c r="K602" i="10" s="1"/>
  <c r="J157" i="10"/>
  <c r="L157" i="10" s="1"/>
  <c r="I157" i="10"/>
  <c r="K157" i="10" s="1"/>
  <c r="J679" i="10"/>
  <c r="I679" i="10"/>
  <c r="J391" i="10"/>
  <c r="L391" i="10" s="1"/>
  <c r="I391" i="10"/>
  <c r="K391" i="10" s="1"/>
  <c r="J106" i="10"/>
  <c r="L106" i="10" s="1"/>
  <c r="I106" i="10"/>
  <c r="K106" i="10" s="1"/>
  <c r="J718" i="10"/>
  <c r="I718" i="10"/>
  <c r="J20" i="10"/>
  <c r="L20" i="10" s="1"/>
  <c r="I20" i="10"/>
  <c r="K20" i="10" s="1"/>
  <c r="J343" i="10"/>
  <c r="L343" i="10" s="1"/>
  <c r="I343" i="10"/>
  <c r="K343" i="10" s="1"/>
  <c r="J205" i="10"/>
  <c r="L205" i="10" s="1"/>
  <c r="I205" i="10"/>
  <c r="K205" i="10" s="1"/>
  <c r="J296" i="10"/>
  <c r="L296" i="10" s="1"/>
  <c r="I296" i="10"/>
  <c r="K296" i="10" s="1"/>
  <c r="J516" i="10"/>
  <c r="L516" i="10" s="1"/>
  <c r="I516" i="10"/>
  <c r="K516" i="10" s="1"/>
  <c r="G13" i="9"/>
  <c r="N14" i="5" l="1"/>
  <c r="M14" i="5"/>
  <c r="J15" i="5"/>
  <c r="K15" i="5" s="1"/>
  <c r="L15" i="5" s="1"/>
  <c r="I15" i="5"/>
  <c r="G16" i="5" s="1"/>
  <c r="H16" i="5" s="1"/>
  <c r="I206" i="10"/>
  <c r="K206" i="10" s="1"/>
  <c r="J206" i="10"/>
  <c r="L206" i="10" s="1"/>
  <c r="J680" i="10"/>
  <c r="I680" i="10"/>
  <c r="J248" i="10"/>
  <c r="L248" i="10" s="1"/>
  <c r="I248" i="10"/>
  <c r="K248" i="10" s="1"/>
  <c r="J297" i="10"/>
  <c r="L297" i="10" s="1"/>
  <c r="I297" i="10"/>
  <c r="K297" i="10" s="1"/>
  <c r="J392" i="10"/>
  <c r="L392" i="10" s="1"/>
  <c r="I392" i="10"/>
  <c r="K392" i="10" s="1"/>
  <c r="J451" i="10"/>
  <c r="L451" i="10" s="1"/>
  <c r="I451" i="10"/>
  <c r="K451" i="10" s="1"/>
  <c r="J517" i="10"/>
  <c r="L517" i="10" s="1"/>
  <c r="I517" i="10"/>
  <c r="K517" i="10" s="1"/>
  <c r="J21" i="10"/>
  <c r="L21" i="10" s="1"/>
  <c r="I21" i="10"/>
  <c r="K21" i="10" s="1"/>
  <c r="J107" i="10"/>
  <c r="L107" i="10" s="1"/>
  <c r="I107" i="10"/>
  <c r="K107" i="10" s="1"/>
  <c r="J603" i="10"/>
  <c r="L603" i="10" s="1"/>
  <c r="I603" i="10"/>
  <c r="K603" i="10" s="1"/>
  <c r="J344" i="10"/>
  <c r="L344" i="10" s="1"/>
  <c r="I344" i="10"/>
  <c r="K344" i="10" s="1"/>
  <c r="J719" i="10"/>
  <c r="I719" i="10"/>
  <c r="J158" i="10"/>
  <c r="L158" i="10" s="1"/>
  <c r="I158" i="10"/>
  <c r="K158" i="10" s="1"/>
  <c r="G14" i="9"/>
  <c r="I16" i="5" l="1"/>
  <c r="G17" i="5" s="1"/>
  <c r="H17" i="5" s="1"/>
  <c r="J16" i="5"/>
  <c r="K16" i="5" s="1"/>
  <c r="L16" i="5" s="1"/>
  <c r="M15" i="5"/>
  <c r="N15" i="5"/>
  <c r="J720" i="10"/>
  <c r="I720" i="10"/>
  <c r="J345" i="10"/>
  <c r="L345" i="10" s="1"/>
  <c r="I345" i="10"/>
  <c r="K345" i="10" s="1"/>
  <c r="J604" i="10"/>
  <c r="L604" i="10" s="1"/>
  <c r="I604" i="10"/>
  <c r="K604" i="10" s="1"/>
  <c r="J452" i="10"/>
  <c r="L452" i="10" s="1"/>
  <c r="I452" i="10"/>
  <c r="K452" i="10" s="1"/>
  <c r="J681" i="10"/>
  <c r="I681" i="10"/>
  <c r="J159" i="10"/>
  <c r="L159" i="10" s="1"/>
  <c r="I159" i="10"/>
  <c r="K159" i="10" s="1"/>
  <c r="J518" i="10"/>
  <c r="L518" i="10" s="1"/>
  <c r="I518" i="10"/>
  <c r="K518" i="10" s="1"/>
  <c r="J249" i="10"/>
  <c r="L249" i="10" s="1"/>
  <c r="I249" i="10"/>
  <c r="K249" i="10" s="1"/>
  <c r="J22" i="10"/>
  <c r="L22" i="10" s="1"/>
  <c r="I22" i="10"/>
  <c r="K22" i="10" s="1"/>
  <c r="J298" i="10"/>
  <c r="L298" i="10" s="1"/>
  <c r="I298" i="10"/>
  <c r="K298" i="10" s="1"/>
  <c r="J108" i="10"/>
  <c r="L108" i="10" s="1"/>
  <c r="I108" i="10"/>
  <c r="K108" i="10" s="1"/>
  <c r="J393" i="10"/>
  <c r="L393" i="10" s="1"/>
  <c r="I393" i="10"/>
  <c r="K393" i="10" s="1"/>
  <c r="J207" i="10"/>
  <c r="L207" i="10" s="1"/>
  <c r="I207" i="10"/>
  <c r="K207" i="10" s="1"/>
  <c r="G15" i="9"/>
  <c r="M16" i="5" l="1"/>
  <c r="N16" i="5"/>
  <c r="J17" i="5"/>
  <c r="K17" i="5" s="1"/>
  <c r="L17" i="5" s="1"/>
  <c r="I17" i="5"/>
  <c r="G18" i="5" s="1"/>
  <c r="H18" i="5" s="1"/>
  <c r="J109" i="10"/>
  <c r="L109" i="10" s="1"/>
  <c r="I109" i="10"/>
  <c r="K109" i="10" s="1"/>
  <c r="J394" i="10"/>
  <c r="L394" i="10" s="1"/>
  <c r="I394" i="10"/>
  <c r="K394" i="10" s="1"/>
  <c r="I250" i="10"/>
  <c r="K250" i="10" s="1"/>
  <c r="J250" i="10"/>
  <c r="L250" i="10" s="1"/>
  <c r="J160" i="10"/>
  <c r="L160" i="10" s="1"/>
  <c r="I160" i="10"/>
  <c r="K160" i="10" s="1"/>
  <c r="J346" i="10"/>
  <c r="L346" i="10" s="1"/>
  <c r="I346" i="10"/>
  <c r="K346" i="10" s="1"/>
  <c r="J208" i="10"/>
  <c r="L208" i="10" s="1"/>
  <c r="I208" i="10"/>
  <c r="K208" i="10" s="1"/>
  <c r="J605" i="10"/>
  <c r="L605" i="10" s="1"/>
  <c r="I605" i="10"/>
  <c r="K605" i="10" s="1"/>
  <c r="J23" i="10"/>
  <c r="L23" i="10" s="1"/>
  <c r="I23" i="10"/>
  <c r="K23" i="10" s="1"/>
  <c r="J299" i="10"/>
  <c r="L299" i="10" s="1"/>
  <c r="I299" i="10"/>
  <c r="K299" i="10" s="1"/>
  <c r="J453" i="10"/>
  <c r="L453" i="10" s="1"/>
  <c r="I453" i="10"/>
  <c r="K453" i="10" s="1"/>
  <c r="J519" i="10"/>
  <c r="L519" i="10" s="1"/>
  <c r="I519" i="10"/>
  <c r="K519" i="10" s="1"/>
  <c r="J682" i="10"/>
  <c r="I682" i="10"/>
  <c r="J721" i="10"/>
  <c r="I721" i="10"/>
  <c r="G16" i="9"/>
  <c r="J18" i="5" l="1"/>
  <c r="K18" i="5" s="1"/>
  <c r="L18" i="5" s="1"/>
  <c r="I18" i="5"/>
  <c r="G19" i="5" s="1"/>
  <c r="H19" i="5" s="1"/>
  <c r="N17" i="5"/>
  <c r="M17" i="5"/>
  <c r="J454" i="10"/>
  <c r="L454" i="10" s="1"/>
  <c r="I454" i="10"/>
  <c r="K454" i="10" s="1"/>
  <c r="J347" i="10"/>
  <c r="L347" i="10" s="1"/>
  <c r="I347" i="10"/>
  <c r="K347" i="10" s="1"/>
  <c r="J520" i="10"/>
  <c r="L520" i="10" s="1"/>
  <c r="I520" i="10"/>
  <c r="K520" i="10" s="1"/>
  <c r="J606" i="10"/>
  <c r="L606" i="10" s="1"/>
  <c r="I606" i="10"/>
  <c r="K606" i="10" s="1"/>
  <c r="J209" i="10"/>
  <c r="L209" i="10" s="1"/>
  <c r="I209" i="10"/>
  <c r="K209" i="10" s="1"/>
  <c r="J395" i="10"/>
  <c r="L395" i="10" s="1"/>
  <c r="I395" i="10"/>
  <c r="K395" i="10" s="1"/>
  <c r="J683" i="10"/>
  <c r="I683" i="10"/>
  <c r="J24" i="10"/>
  <c r="L24" i="10" s="1"/>
  <c r="I24" i="10"/>
  <c r="K24" i="10" s="1"/>
  <c r="J251" i="10"/>
  <c r="L251" i="10" s="1"/>
  <c r="I251" i="10"/>
  <c r="K251" i="10" s="1"/>
  <c r="J722" i="10"/>
  <c r="I722" i="10"/>
  <c r="J300" i="10"/>
  <c r="L300" i="10" s="1"/>
  <c r="I300" i="10"/>
  <c r="K300" i="10" s="1"/>
  <c r="J161" i="10"/>
  <c r="L161" i="10" s="1"/>
  <c r="I161" i="10"/>
  <c r="K161" i="10" s="1"/>
  <c r="J110" i="10"/>
  <c r="L110" i="10" s="1"/>
  <c r="I110" i="10"/>
  <c r="K110" i="10" s="1"/>
  <c r="G17" i="9"/>
  <c r="I19" i="5" l="1"/>
  <c r="G20" i="5" s="1"/>
  <c r="H20" i="5" s="1"/>
  <c r="J19" i="5"/>
  <c r="K19" i="5" s="1"/>
  <c r="L19" i="5" s="1"/>
  <c r="N18" i="5"/>
  <c r="M18" i="5"/>
  <c r="J162" i="10"/>
  <c r="L162" i="10" s="1"/>
  <c r="I162" i="10"/>
  <c r="K162" i="10" s="1"/>
  <c r="J684" i="10"/>
  <c r="I684" i="10"/>
  <c r="J25" i="10"/>
  <c r="L25" i="10" s="1"/>
  <c r="I25" i="10"/>
  <c r="K25" i="10" s="1"/>
  <c r="J607" i="10"/>
  <c r="L607" i="10" s="1"/>
  <c r="I607" i="10"/>
  <c r="K607" i="10" s="1"/>
  <c r="J252" i="10"/>
  <c r="L252" i="10" s="1"/>
  <c r="I252" i="10"/>
  <c r="K252" i="10" s="1"/>
  <c r="J210" i="10"/>
  <c r="L210" i="10" s="1"/>
  <c r="I210" i="10"/>
  <c r="K210" i="10" s="1"/>
  <c r="J455" i="10"/>
  <c r="L455" i="10" s="1"/>
  <c r="I455" i="10"/>
  <c r="K455" i="10" s="1"/>
  <c r="J723" i="10"/>
  <c r="I723" i="10"/>
  <c r="J301" i="10"/>
  <c r="L301" i="10" s="1"/>
  <c r="I301" i="10"/>
  <c r="K301" i="10" s="1"/>
  <c r="J396" i="10"/>
  <c r="L396" i="10" s="1"/>
  <c r="I396" i="10"/>
  <c r="K396" i="10" s="1"/>
  <c r="J348" i="10"/>
  <c r="L348" i="10" s="1"/>
  <c r="I348" i="10"/>
  <c r="K348" i="10" s="1"/>
  <c r="J111" i="10"/>
  <c r="L111" i="10" s="1"/>
  <c r="I111" i="10"/>
  <c r="K111" i="10" s="1"/>
  <c r="J521" i="10"/>
  <c r="L521" i="10" s="1"/>
  <c r="I521" i="10"/>
  <c r="K521" i="10" s="1"/>
  <c r="G18" i="9"/>
  <c r="M19" i="5" l="1"/>
  <c r="N19" i="5"/>
  <c r="J20" i="5"/>
  <c r="K20" i="5" s="1"/>
  <c r="L20" i="5" s="1"/>
  <c r="I20" i="5"/>
  <c r="G21" i="5" s="1"/>
  <c r="H21" i="5" s="1"/>
  <c r="J349" i="10"/>
  <c r="L349" i="10" s="1"/>
  <c r="I349" i="10"/>
  <c r="K349" i="10" s="1"/>
  <c r="J112" i="10"/>
  <c r="L112" i="10" s="1"/>
  <c r="I112" i="10"/>
  <c r="K112" i="10" s="1"/>
  <c r="J456" i="10"/>
  <c r="L456" i="10" s="1"/>
  <c r="I456" i="10"/>
  <c r="K456" i="10" s="1"/>
  <c r="J26" i="10"/>
  <c r="L26" i="10" s="1"/>
  <c r="I26" i="10"/>
  <c r="K26" i="10" s="1"/>
  <c r="J163" i="10"/>
  <c r="L163" i="10" s="1"/>
  <c r="I163" i="10"/>
  <c r="K163" i="10" s="1"/>
  <c r="J608" i="10"/>
  <c r="L608" i="10" s="1"/>
  <c r="I608" i="10"/>
  <c r="K608" i="10" s="1"/>
  <c r="J685" i="10"/>
  <c r="I685" i="10"/>
  <c r="J522" i="10"/>
  <c r="L522" i="10" s="1"/>
  <c r="I522" i="10"/>
  <c r="K522" i="10" s="1"/>
  <c r="J724" i="10"/>
  <c r="I724" i="10"/>
  <c r="J397" i="10"/>
  <c r="L397" i="10" s="1"/>
  <c r="I397" i="10"/>
  <c r="K397" i="10" s="1"/>
  <c r="J302" i="10"/>
  <c r="L302" i="10" s="1"/>
  <c r="I302" i="10"/>
  <c r="K302" i="10" s="1"/>
  <c r="J253" i="10"/>
  <c r="L253" i="10" s="1"/>
  <c r="I253" i="10"/>
  <c r="K253" i="10" s="1"/>
  <c r="J211" i="10"/>
  <c r="L211" i="10" s="1"/>
  <c r="I211" i="10"/>
  <c r="K211" i="10" s="1"/>
  <c r="G19" i="9"/>
  <c r="J21" i="5" l="1"/>
  <c r="K21" i="5" s="1"/>
  <c r="L21" i="5" s="1"/>
  <c r="I21" i="5"/>
  <c r="G22" i="5" s="1"/>
  <c r="H22" i="5" s="1"/>
  <c r="M20" i="5"/>
  <c r="N20" i="5"/>
  <c r="I303" i="10"/>
  <c r="K303" i="10" s="1"/>
  <c r="J303" i="10"/>
  <c r="L303" i="10" s="1"/>
  <c r="J686" i="10"/>
  <c r="I686" i="10"/>
  <c r="J609" i="10"/>
  <c r="L609" i="10" s="1"/>
  <c r="I609" i="10"/>
  <c r="K609" i="10" s="1"/>
  <c r="J113" i="10"/>
  <c r="L113" i="10" s="1"/>
  <c r="I113" i="10"/>
  <c r="K113" i="10" s="1"/>
  <c r="J254" i="10"/>
  <c r="L254" i="10" s="1"/>
  <c r="I254" i="10"/>
  <c r="K254" i="10" s="1"/>
  <c r="J523" i="10"/>
  <c r="L523" i="10" s="1"/>
  <c r="I523" i="10"/>
  <c r="K523" i="10" s="1"/>
  <c r="J457" i="10"/>
  <c r="L457" i="10" s="1"/>
  <c r="I457" i="10"/>
  <c r="K457" i="10" s="1"/>
  <c r="J212" i="10"/>
  <c r="L212" i="10" s="1"/>
  <c r="I212" i="10"/>
  <c r="K212" i="10" s="1"/>
  <c r="J725" i="10"/>
  <c r="I725" i="10"/>
  <c r="J27" i="10"/>
  <c r="L27" i="10" s="1"/>
  <c r="I27" i="10"/>
  <c r="K27" i="10" s="1"/>
  <c r="J398" i="10"/>
  <c r="L398" i="10" s="1"/>
  <c r="I398" i="10"/>
  <c r="K398" i="10" s="1"/>
  <c r="J164" i="10"/>
  <c r="L164" i="10" s="1"/>
  <c r="I164" i="10"/>
  <c r="K164" i="10" s="1"/>
  <c r="J350" i="10"/>
  <c r="L350" i="10" s="1"/>
  <c r="I350" i="10"/>
  <c r="K350" i="10" s="1"/>
  <c r="G20" i="9"/>
  <c r="N21" i="5" l="1"/>
  <c r="M21" i="5"/>
  <c r="J22" i="5"/>
  <c r="K22" i="5" s="1"/>
  <c r="L22" i="5" s="1"/>
  <c r="I22" i="5"/>
  <c r="G23" i="5" s="1"/>
  <c r="H23" i="5" s="1"/>
  <c r="J165" i="10"/>
  <c r="L165" i="10" s="1"/>
  <c r="I165" i="10"/>
  <c r="K165" i="10" s="1"/>
  <c r="J213" i="10"/>
  <c r="L213" i="10" s="1"/>
  <c r="I213" i="10"/>
  <c r="K213" i="10" s="1"/>
  <c r="J610" i="10"/>
  <c r="L610" i="10" s="1"/>
  <c r="I610" i="10"/>
  <c r="K610" i="10" s="1"/>
  <c r="J726" i="10"/>
  <c r="I726" i="10"/>
  <c r="J114" i="10"/>
  <c r="L114" i="10" s="1"/>
  <c r="I114" i="10"/>
  <c r="K114" i="10" s="1"/>
  <c r="J28" i="10"/>
  <c r="L28" i="10" s="1"/>
  <c r="I28" i="10"/>
  <c r="K28" i="10" s="1"/>
  <c r="J255" i="10"/>
  <c r="L255" i="10" s="1"/>
  <c r="I255" i="10"/>
  <c r="K255" i="10" s="1"/>
  <c r="J304" i="10"/>
  <c r="L304" i="10" s="1"/>
  <c r="I304" i="10"/>
  <c r="K304" i="10" s="1"/>
  <c r="J351" i="10"/>
  <c r="L351" i="10" s="1"/>
  <c r="I351" i="10"/>
  <c r="K351" i="10" s="1"/>
  <c r="J399" i="10"/>
  <c r="L399" i="10" s="1"/>
  <c r="I399" i="10"/>
  <c r="K399" i="10" s="1"/>
  <c r="J458" i="10"/>
  <c r="L458" i="10" s="1"/>
  <c r="I458" i="10"/>
  <c r="K458" i="10" s="1"/>
  <c r="J524" i="10"/>
  <c r="L524" i="10" s="1"/>
  <c r="I524" i="10"/>
  <c r="K524" i="10" s="1"/>
  <c r="J687" i="10"/>
  <c r="I687" i="10"/>
  <c r="G21" i="9"/>
  <c r="I23" i="5" l="1"/>
  <c r="G24" i="5" s="1"/>
  <c r="H24" i="5" s="1"/>
  <c r="J23" i="5"/>
  <c r="K23" i="5" s="1"/>
  <c r="L23" i="5" s="1"/>
  <c r="N22" i="5"/>
  <c r="M22" i="5"/>
  <c r="J525" i="10"/>
  <c r="L525" i="10" s="1"/>
  <c r="I525" i="10"/>
  <c r="K525" i="10" s="1"/>
  <c r="J305" i="10"/>
  <c r="L305" i="10" s="1"/>
  <c r="I305" i="10"/>
  <c r="K305" i="10" s="1"/>
  <c r="J727" i="10"/>
  <c r="I727" i="10"/>
  <c r="J352" i="10"/>
  <c r="L352" i="10" s="1"/>
  <c r="I352" i="10"/>
  <c r="K352" i="10" s="1"/>
  <c r="J115" i="10"/>
  <c r="L115" i="10" s="1"/>
  <c r="I115" i="10"/>
  <c r="K115" i="10" s="1"/>
  <c r="J166" i="10"/>
  <c r="L166" i="10" s="1"/>
  <c r="I166" i="10"/>
  <c r="K166" i="10" s="1"/>
  <c r="J688" i="10"/>
  <c r="I688" i="10"/>
  <c r="J400" i="10"/>
  <c r="L400" i="10" s="1"/>
  <c r="I400" i="10"/>
  <c r="K400" i="10" s="1"/>
  <c r="J29" i="10"/>
  <c r="L29" i="10" s="1"/>
  <c r="I29" i="10"/>
  <c r="K29" i="10" s="1"/>
  <c r="J214" i="10"/>
  <c r="L214" i="10" s="1"/>
  <c r="I214" i="10"/>
  <c r="K214" i="10" s="1"/>
  <c r="J459" i="10"/>
  <c r="L459" i="10" s="1"/>
  <c r="I459" i="10"/>
  <c r="K459" i="10" s="1"/>
  <c r="J256" i="10"/>
  <c r="L256" i="10" s="1"/>
  <c r="I256" i="10"/>
  <c r="K256" i="10" s="1"/>
  <c r="J611" i="10"/>
  <c r="L611" i="10" s="1"/>
  <c r="I611" i="10"/>
  <c r="K611" i="10" s="1"/>
  <c r="G22" i="9"/>
  <c r="M23" i="5" l="1"/>
  <c r="N23" i="5"/>
  <c r="J24" i="5"/>
  <c r="K24" i="5" s="1"/>
  <c r="L24" i="5" s="1"/>
  <c r="I24" i="5"/>
  <c r="G25" i="5" s="1"/>
  <c r="H25" i="5" s="1"/>
  <c r="J689" i="10"/>
  <c r="I689" i="10"/>
  <c r="J257" i="10"/>
  <c r="L257" i="10" s="1"/>
  <c r="I257" i="10"/>
  <c r="K257" i="10" s="1"/>
  <c r="J401" i="10"/>
  <c r="L401" i="10" s="1"/>
  <c r="I401" i="10"/>
  <c r="K401" i="10" s="1"/>
  <c r="J353" i="10"/>
  <c r="L353" i="10" s="1"/>
  <c r="I353" i="10"/>
  <c r="K353" i="10" s="1"/>
  <c r="J612" i="10"/>
  <c r="L612" i="10" s="1"/>
  <c r="I612" i="10"/>
  <c r="K612" i="10" s="1"/>
  <c r="J30" i="10"/>
  <c r="L30" i="10" s="1"/>
  <c r="I30" i="10"/>
  <c r="K30" i="10" s="1"/>
  <c r="J116" i="10"/>
  <c r="L116" i="10" s="1"/>
  <c r="I116" i="10"/>
  <c r="K116" i="10" s="1"/>
  <c r="J526" i="10"/>
  <c r="L526" i="10" s="1"/>
  <c r="I526" i="10"/>
  <c r="K526" i="10" s="1"/>
  <c r="J215" i="10"/>
  <c r="L215" i="10" s="1"/>
  <c r="I215" i="10"/>
  <c r="K215" i="10" s="1"/>
  <c r="J167" i="10"/>
  <c r="L167" i="10" s="1"/>
  <c r="I167" i="10"/>
  <c r="K167" i="10" s="1"/>
  <c r="J306" i="10"/>
  <c r="L306" i="10" s="1"/>
  <c r="I306" i="10"/>
  <c r="K306" i="10" s="1"/>
  <c r="J460" i="10"/>
  <c r="L460" i="10" s="1"/>
  <c r="I460" i="10"/>
  <c r="K460" i="10" s="1"/>
  <c r="J728" i="10"/>
  <c r="I728" i="10"/>
  <c r="G23" i="9"/>
  <c r="I25" i="5" l="1"/>
  <c r="G26" i="5" s="1"/>
  <c r="H26" i="5" s="1"/>
  <c r="J25" i="5"/>
  <c r="K25" i="5" s="1"/>
  <c r="L25" i="5" s="1"/>
  <c r="M24" i="5"/>
  <c r="N24" i="5"/>
  <c r="J461" i="10"/>
  <c r="L461" i="10" s="1"/>
  <c r="I461" i="10"/>
  <c r="K461" i="10" s="1"/>
  <c r="J527" i="10"/>
  <c r="L527" i="10" s="1"/>
  <c r="I527" i="10"/>
  <c r="K527" i="10" s="1"/>
  <c r="J354" i="10"/>
  <c r="L354" i="10" s="1"/>
  <c r="I354" i="10"/>
  <c r="K354" i="10" s="1"/>
  <c r="J729" i="10"/>
  <c r="I729" i="10"/>
  <c r="J613" i="10"/>
  <c r="L613" i="10" s="1"/>
  <c r="I613" i="10"/>
  <c r="K613" i="10" s="1"/>
  <c r="J690" i="10"/>
  <c r="I690" i="10"/>
  <c r="J216" i="10"/>
  <c r="L216" i="10" s="1"/>
  <c r="I216" i="10"/>
  <c r="K216" i="10" s="1"/>
  <c r="J168" i="10"/>
  <c r="L168" i="10" s="1"/>
  <c r="I168" i="10"/>
  <c r="K168" i="10" s="1"/>
  <c r="J31" i="10"/>
  <c r="L31" i="10" s="1"/>
  <c r="I31" i="10"/>
  <c r="K31" i="10" s="1"/>
  <c r="J258" i="10"/>
  <c r="L258" i="10" s="1"/>
  <c r="I258" i="10"/>
  <c r="K258" i="10" s="1"/>
  <c r="J307" i="10"/>
  <c r="L307" i="10" s="1"/>
  <c r="I307" i="10"/>
  <c r="K307" i="10" s="1"/>
  <c r="J117" i="10"/>
  <c r="L117" i="10" s="1"/>
  <c r="I117" i="10"/>
  <c r="K117" i="10" s="1"/>
  <c r="J402" i="10"/>
  <c r="L402" i="10" s="1"/>
  <c r="I402" i="10"/>
  <c r="K402" i="10" s="1"/>
  <c r="G24" i="9"/>
  <c r="J26" i="5" l="1"/>
  <c r="K26" i="5" s="1"/>
  <c r="L26" i="5" s="1"/>
  <c r="I26" i="5"/>
  <c r="N25" i="5"/>
  <c r="M25" i="5"/>
  <c r="J308" i="10"/>
  <c r="L308" i="10" s="1"/>
  <c r="I308" i="10"/>
  <c r="K308" i="10" s="1"/>
  <c r="J217" i="10"/>
  <c r="L217" i="10" s="1"/>
  <c r="I217" i="10"/>
  <c r="K217" i="10" s="1"/>
  <c r="J118" i="10"/>
  <c r="L118" i="10" s="1"/>
  <c r="I118" i="10"/>
  <c r="K118" i="10" s="1"/>
  <c r="J169" i="10"/>
  <c r="L169" i="10" s="1"/>
  <c r="I169" i="10"/>
  <c r="K169" i="10" s="1"/>
  <c r="J355" i="10"/>
  <c r="L355" i="10" s="1"/>
  <c r="I355" i="10"/>
  <c r="K355" i="10" s="1"/>
  <c r="J730" i="10"/>
  <c r="I730" i="10"/>
  <c r="I403" i="10"/>
  <c r="K403" i="10" s="1"/>
  <c r="J403" i="10"/>
  <c r="L403" i="10" s="1"/>
  <c r="J32" i="10"/>
  <c r="L32" i="10" s="1"/>
  <c r="I32" i="10"/>
  <c r="K32" i="10" s="1"/>
  <c r="J259" i="10"/>
  <c r="L259" i="10" s="1"/>
  <c r="I259" i="10"/>
  <c r="K259" i="10" s="1"/>
  <c r="J614" i="10"/>
  <c r="L614" i="10" s="1"/>
  <c r="I614" i="10"/>
  <c r="K614" i="10" s="1"/>
  <c r="J462" i="10"/>
  <c r="L462" i="10" s="1"/>
  <c r="I462" i="10"/>
  <c r="K462" i="10" s="1"/>
  <c r="J691" i="10"/>
  <c r="I691" i="10"/>
  <c r="J528" i="10"/>
  <c r="L528" i="10" s="1"/>
  <c r="I528" i="10"/>
  <c r="K528" i="10" s="1"/>
  <c r="G25" i="9"/>
  <c r="F18" i="6"/>
  <c r="K17" i="6"/>
  <c r="L17" i="6" s="1"/>
  <c r="N17" i="6" s="1"/>
  <c r="P17" i="6" s="1"/>
  <c r="N26" i="5" l="1"/>
  <c r="M26" i="5"/>
  <c r="J692" i="10"/>
  <c r="I692" i="10"/>
  <c r="J529" i="10"/>
  <c r="L529" i="10" s="1"/>
  <c r="I529" i="10"/>
  <c r="K529" i="10" s="1"/>
  <c r="J260" i="10"/>
  <c r="L260" i="10" s="1"/>
  <c r="I260" i="10"/>
  <c r="K260" i="10" s="1"/>
  <c r="J356" i="10"/>
  <c r="L356" i="10" s="1"/>
  <c r="I356" i="10"/>
  <c r="K356" i="10" s="1"/>
  <c r="J170" i="10"/>
  <c r="L170" i="10" s="1"/>
  <c r="I170" i="10"/>
  <c r="K170" i="10" s="1"/>
  <c r="J615" i="10"/>
  <c r="L615" i="10" s="1"/>
  <c r="I615" i="10"/>
  <c r="K615" i="10" s="1"/>
  <c r="J731" i="10"/>
  <c r="I731" i="10"/>
  <c r="J309" i="10"/>
  <c r="L309" i="10" s="1"/>
  <c r="I309" i="10"/>
  <c r="K309" i="10" s="1"/>
  <c r="J463" i="10"/>
  <c r="L463" i="10" s="1"/>
  <c r="I463" i="10"/>
  <c r="K463" i="10" s="1"/>
  <c r="J404" i="10"/>
  <c r="L404" i="10" s="1"/>
  <c r="I404" i="10"/>
  <c r="K404" i="10" s="1"/>
  <c r="I218" i="10"/>
  <c r="K218" i="10" s="1"/>
  <c r="J218" i="10"/>
  <c r="L218" i="10" s="1"/>
  <c r="J33" i="10"/>
  <c r="L33" i="10" s="1"/>
  <c r="I33" i="10"/>
  <c r="K33" i="10" s="1"/>
  <c r="J119" i="10"/>
  <c r="L119" i="10" s="1"/>
  <c r="I119" i="10"/>
  <c r="K119" i="10" s="1"/>
  <c r="G26" i="9"/>
  <c r="G18" i="6"/>
  <c r="F19" i="6" s="1"/>
  <c r="I18" i="6"/>
  <c r="J18" i="6" s="1"/>
  <c r="K18" i="6" s="1"/>
  <c r="L18" i="6" s="1"/>
  <c r="M17" i="6"/>
  <c r="O17" i="6" s="1"/>
  <c r="M27" i="5" l="1"/>
  <c r="Q26" i="5" s="1"/>
  <c r="N27" i="5"/>
  <c r="R26" i="5"/>
  <c r="J616" i="10"/>
  <c r="L616" i="10" s="1"/>
  <c r="I616" i="10"/>
  <c r="K616" i="10" s="1"/>
  <c r="J219" i="10"/>
  <c r="L219" i="10" s="1"/>
  <c r="I219" i="10"/>
  <c r="K219" i="10" s="1"/>
  <c r="J732" i="10"/>
  <c r="I732" i="10"/>
  <c r="J530" i="10"/>
  <c r="L530" i="10" s="1"/>
  <c r="I530" i="10"/>
  <c r="K530" i="10" s="1"/>
  <c r="J693" i="10"/>
  <c r="I693" i="10"/>
  <c r="J310" i="10"/>
  <c r="L310" i="10" s="1"/>
  <c r="I310" i="10"/>
  <c r="K310" i="10" s="1"/>
  <c r="J261" i="10"/>
  <c r="L261" i="10" s="1"/>
  <c r="I261" i="10"/>
  <c r="K261" i="10" s="1"/>
  <c r="J34" i="10"/>
  <c r="L34" i="10" s="1"/>
  <c r="I34" i="10"/>
  <c r="K34" i="10" s="1"/>
  <c r="J120" i="10"/>
  <c r="L120" i="10" s="1"/>
  <c r="I120" i="10"/>
  <c r="K120" i="10" s="1"/>
  <c r="J464" i="10"/>
  <c r="L464" i="10" s="1"/>
  <c r="I464" i="10"/>
  <c r="K464" i="10" s="1"/>
  <c r="J357" i="10"/>
  <c r="L357" i="10" s="1"/>
  <c r="I357" i="10"/>
  <c r="K357" i="10" s="1"/>
  <c r="J405" i="10"/>
  <c r="L405" i="10" s="1"/>
  <c r="I405" i="10"/>
  <c r="K405" i="10" s="1"/>
  <c r="J171" i="10"/>
  <c r="L171" i="10" s="1"/>
  <c r="I171" i="10"/>
  <c r="K171" i="10" s="1"/>
  <c r="G27" i="9"/>
  <c r="G19" i="6"/>
  <c r="F20" i="6" s="1"/>
  <c r="I19" i="6"/>
  <c r="J19" i="6" s="1"/>
  <c r="K19" i="6" s="1"/>
  <c r="L19" i="6" s="1"/>
  <c r="M18" i="6"/>
  <c r="O18" i="6" s="1"/>
  <c r="N18" i="6"/>
  <c r="P18" i="6" s="1"/>
  <c r="U26" i="5" l="1"/>
  <c r="P10" i="5"/>
  <c r="P9" i="5"/>
  <c r="P24" i="5"/>
  <c r="P16" i="5"/>
  <c r="P18" i="5"/>
  <c r="R12" i="5"/>
  <c r="R16" i="5"/>
  <c r="R20" i="5"/>
  <c r="P20" i="5"/>
  <c r="P23" i="5"/>
  <c r="P19" i="5"/>
  <c r="P14" i="5"/>
  <c r="R9" i="5"/>
  <c r="T9" i="5" s="1"/>
  <c r="R13" i="5"/>
  <c r="R17" i="5"/>
  <c r="R21" i="5"/>
  <c r="R27" i="5"/>
  <c r="P17" i="5"/>
  <c r="P11" i="5"/>
  <c r="P15" i="5"/>
  <c r="P13" i="5"/>
  <c r="R10" i="5"/>
  <c r="R14" i="5"/>
  <c r="R18" i="5"/>
  <c r="R22" i="5"/>
  <c r="P22" i="5"/>
  <c r="P12" i="5"/>
  <c r="P25" i="5"/>
  <c r="P26" i="5"/>
  <c r="P21" i="5"/>
  <c r="R11" i="5"/>
  <c r="R15" i="5"/>
  <c r="R19" i="5"/>
  <c r="R23" i="5"/>
  <c r="R24" i="5"/>
  <c r="R25" i="5"/>
  <c r="O9" i="5"/>
  <c r="O16" i="5"/>
  <c r="O25" i="5"/>
  <c r="O21" i="5"/>
  <c r="O11" i="5"/>
  <c r="Q12" i="5"/>
  <c r="U12" i="5" s="1"/>
  <c r="Q16" i="5"/>
  <c r="U16" i="5" s="1"/>
  <c r="Q20" i="5"/>
  <c r="U20" i="5" s="1"/>
  <c r="O22" i="5"/>
  <c r="O15" i="5"/>
  <c r="O23" i="5"/>
  <c r="O19" i="5"/>
  <c r="Q9" i="5"/>
  <c r="Q13" i="5"/>
  <c r="U13" i="5" s="1"/>
  <c r="Q17" i="5"/>
  <c r="U17" i="5" s="1"/>
  <c r="Q21" i="5"/>
  <c r="U21" i="5" s="1"/>
  <c r="O13" i="5"/>
  <c r="O26" i="5"/>
  <c r="O24" i="5"/>
  <c r="O12" i="5"/>
  <c r="Q10" i="5"/>
  <c r="Q14" i="5"/>
  <c r="U14" i="5" s="1"/>
  <c r="Q18" i="5"/>
  <c r="Q22" i="5"/>
  <c r="U22" i="5" s="1"/>
  <c r="O20" i="5"/>
  <c r="O10" i="5"/>
  <c r="O14" i="5"/>
  <c r="O18" i="5"/>
  <c r="O17" i="5"/>
  <c r="Q11" i="5"/>
  <c r="U11" i="5" s="1"/>
  <c r="Q15" i="5"/>
  <c r="Q19" i="5"/>
  <c r="U19" i="5" s="1"/>
  <c r="Q23" i="5"/>
  <c r="Q24" i="5"/>
  <c r="U24" i="5" s="1"/>
  <c r="Q25" i="5"/>
  <c r="I311" i="10"/>
  <c r="K311" i="10" s="1"/>
  <c r="J311" i="10"/>
  <c r="L311" i="10" s="1"/>
  <c r="J358" i="10"/>
  <c r="L358" i="10" s="1"/>
  <c r="I358" i="10"/>
  <c r="K358" i="10" s="1"/>
  <c r="J262" i="10"/>
  <c r="L262" i="10" s="1"/>
  <c r="I262" i="10"/>
  <c r="K262" i="10" s="1"/>
  <c r="J733" i="10"/>
  <c r="I733" i="10"/>
  <c r="J35" i="10"/>
  <c r="L35" i="10" s="1"/>
  <c r="I35" i="10"/>
  <c r="K35" i="10" s="1"/>
  <c r="J531" i="10"/>
  <c r="L531" i="10" s="1"/>
  <c r="I531" i="10"/>
  <c r="K531" i="10" s="1"/>
  <c r="J406" i="10"/>
  <c r="L406" i="10" s="1"/>
  <c r="I406" i="10"/>
  <c r="K406" i="10" s="1"/>
  <c r="J172" i="10"/>
  <c r="L172" i="10" s="1"/>
  <c r="I172" i="10"/>
  <c r="K172" i="10" s="1"/>
  <c r="J121" i="10"/>
  <c r="L121" i="10" s="1"/>
  <c r="I121" i="10"/>
  <c r="K121" i="10" s="1"/>
  <c r="J694" i="10"/>
  <c r="I694" i="10"/>
  <c r="J617" i="10"/>
  <c r="L617" i="10" s="1"/>
  <c r="I617" i="10"/>
  <c r="K617" i="10" s="1"/>
  <c r="I465" i="10"/>
  <c r="K465" i="10" s="1"/>
  <c r="J465" i="10"/>
  <c r="L465" i="10" s="1"/>
  <c r="J220" i="10"/>
  <c r="L220" i="10" s="1"/>
  <c r="I220" i="10"/>
  <c r="K220" i="10" s="1"/>
  <c r="G28" i="9"/>
  <c r="F21" i="6"/>
  <c r="G20" i="6"/>
  <c r="M19" i="6"/>
  <c r="O19" i="6" s="1"/>
  <c r="N19" i="6"/>
  <c r="P19" i="6" s="1"/>
  <c r="U23" i="5" l="1"/>
  <c r="U10" i="5"/>
  <c r="S9" i="5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Q27" i="5"/>
  <c r="U9" i="5"/>
  <c r="O27" i="5"/>
  <c r="P27" i="5"/>
  <c r="U25" i="5"/>
  <c r="U15" i="5"/>
  <c r="U18" i="5"/>
  <c r="T10" i="5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J221" i="10"/>
  <c r="L221" i="10" s="1"/>
  <c r="I221" i="10"/>
  <c r="K221" i="10" s="1"/>
  <c r="J122" i="10"/>
  <c r="L122" i="10" s="1"/>
  <c r="I122" i="10"/>
  <c r="K122" i="10" s="1"/>
  <c r="J36" i="10"/>
  <c r="L36" i="10" s="1"/>
  <c r="I36" i="10"/>
  <c r="K36" i="10" s="1"/>
  <c r="J312" i="10"/>
  <c r="L312" i="10" s="1"/>
  <c r="I312" i="10"/>
  <c r="K312" i="10" s="1"/>
  <c r="J695" i="10"/>
  <c r="I695" i="10"/>
  <c r="J532" i="10"/>
  <c r="L532" i="10" s="1"/>
  <c r="I532" i="10"/>
  <c r="K532" i="10" s="1"/>
  <c r="J359" i="10"/>
  <c r="L359" i="10" s="1"/>
  <c r="I359" i="10"/>
  <c r="K359" i="10" s="1"/>
  <c r="J618" i="10"/>
  <c r="L618" i="10" s="1"/>
  <c r="I618" i="10"/>
  <c r="K618" i="10" s="1"/>
  <c r="J407" i="10"/>
  <c r="L407" i="10" s="1"/>
  <c r="I407" i="10"/>
  <c r="K407" i="10" s="1"/>
  <c r="J263" i="10"/>
  <c r="L263" i="10" s="1"/>
  <c r="I263" i="10"/>
  <c r="K263" i="10" s="1"/>
  <c r="J466" i="10"/>
  <c r="L466" i="10" s="1"/>
  <c r="I466" i="10"/>
  <c r="K466" i="10" s="1"/>
  <c r="J173" i="10"/>
  <c r="L173" i="10" s="1"/>
  <c r="I173" i="10"/>
  <c r="K173" i="10" s="1"/>
  <c r="J734" i="10"/>
  <c r="I734" i="10"/>
  <c r="G29" i="9"/>
  <c r="P21" i="6"/>
  <c r="O21" i="6"/>
  <c r="M21" i="6"/>
  <c r="T23" i="5" l="1"/>
  <c r="S23" i="5"/>
  <c r="J174" i="10"/>
  <c r="L174" i="10" s="1"/>
  <c r="I174" i="10"/>
  <c r="K174" i="10" s="1"/>
  <c r="J619" i="10"/>
  <c r="L619" i="10" s="1"/>
  <c r="I619" i="10"/>
  <c r="K619" i="10" s="1"/>
  <c r="J313" i="10"/>
  <c r="L313" i="10" s="1"/>
  <c r="I313" i="10"/>
  <c r="K313" i="10" s="1"/>
  <c r="J735" i="10"/>
  <c r="I735" i="10"/>
  <c r="J696" i="10"/>
  <c r="I696" i="10"/>
  <c r="I222" i="10"/>
  <c r="K222" i="10" s="1"/>
  <c r="J222" i="10"/>
  <c r="L222" i="10" s="1"/>
  <c r="J408" i="10"/>
  <c r="L408" i="10" s="1"/>
  <c r="I408" i="10"/>
  <c r="K408" i="10" s="1"/>
  <c r="J264" i="10"/>
  <c r="L264" i="10" s="1"/>
  <c r="I264" i="10"/>
  <c r="K264" i="10" s="1"/>
  <c r="J533" i="10"/>
  <c r="L533" i="10" s="1"/>
  <c r="I533" i="10"/>
  <c r="K533" i="10" s="1"/>
  <c r="J123" i="10"/>
  <c r="L123" i="10" s="1"/>
  <c r="I123" i="10"/>
  <c r="K123" i="10" s="1"/>
  <c r="J467" i="10"/>
  <c r="L467" i="10" s="1"/>
  <c r="I467" i="10"/>
  <c r="K467" i="10" s="1"/>
  <c r="J360" i="10"/>
  <c r="L360" i="10" s="1"/>
  <c r="I360" i="10"/>
  <c r="K360" i="10" s="1"/>
  <c r="J37" i="10"/>
  <c r="L37" i="10" s="1"/>
  <c r="I37" i="10"/>
  <c r="K37" i="10" s="1"/>
  <c r="G30" i="9"/>
  <c r="Q12" i="6"/>
  <c r="S12" i="6" s="1"/>
  <c r="Q16" i="6"/>
  <c r="S16" i="6" s="1"/>
  <c r="Q9" i="6"/>
  <c r="S9" i="6" s="1"/>
  <c r="Q13" i="6"/>
  <c r="S13" i="6" s="1"/>
  <c r="Q17" i="6"/>
  <c r="S17" i="6" s="1"/>
  <c r="Q11" i="6"/>
  <c r="S11" i="6" s="1"/>
  <c r="Q19" i="6"/>
  <c r="S19" i="6" s="1"/>
  <c r="Q10" i="6"/>
  <c r="S10" i="6" s="1"/>
  <c r="Q14" i="6"/>
  <c r="S14" i="6" s="1"/>
  <c r="Q18" i="6"/>
  <c r="S18" i="6" s="1"/>
  <c r="Q15" i="6"/>
  <c r="S15" i="6" s="1"/>
  <c r="R11" i="6"/>
  <c r="T11" i="6" s="1"/>
  <c r="R15" i="6"/>
  <c r="T15" i="6" s="1"/>
  <c r="R19" i="6"/>
  <c r="T19" i="6" s="1"/>
  <c r="R12" i="6"/>
  <c r="T12" i="6" s="1"/>
  <c r="R16" i="6"/>
  <c r="T16" i="6" s="1"/>
  <c r="R9" i="6"/>
  <c r="T9" i="6" s="1"/>
  <c r="R14" i="6"/>
  <c r="T14" i="6" s="1"/>
  <c r="R13" i="6"/>
  <c r="T13" i="6" s="1"/>
  <c r="R17" i="6"/>
  <c r="T17" i="6" s="1"/>
  <c r="R10" i="6"/>
  <c r="T10" i="6" s="1"/>
  <c r="R18" i="6"/>
  <c r="T18" i="6" s="1"/>
  <c r="N21" i="6"/>
  <c r="S24" i="5" l="1"/>
  <c r="K702" i="10"/>
  <c r="K735" i="10" s="1"/>
  <c r="T24" i="5"/>
  <c r="L702" i="10"/>
  <c r="J468" i="10"/>
  <c r="L468" i="10" s="1"/>
  <c r="I468" i="10"/>
  <c r="K468" i="10" s="1"/>
  <c r="J697" i="10"/>
  <c r="I697" i="10"/>
  <c r="J38" i="10"/>
  <c r="L38" i="10" s="1"/>
  <c r="I38" i="10"/>
  <c r="K38" i="10" s="1"/>
  <c r="J265" i="10"/>
  <c r="L265" i="10" s="1"/>
  <c r="I265" i="10"/>
  <c r="K265" i="10" s="1"/>
  <c r="J409" i="10"/>
  <c r="L409" i="10" s="1"/>
  <c r="I409" i="10"/>
  <c r="K409" i="10" s="1"/>
  <c r="J223" i="10"/>
  <c r="L223" i="10" s="1"/>
  <c r="I223" i="10"/>
  <c r="K223" i="10" s="1"/>
  <c r="J534" i="10"/>
  <c r="L534" i="10" s="1"/>
  <c r="I534" i="10"/>
  <c r="K534" i="10" s="1"/>
  <c r="J314" i="10"/>
  <c r="L314" i="10" s="1"/>
  <c r="I314" i="10"/>
  <c r="K314" i="10" s="1"/>
  <c r="J620" i="10"/>
  <c r="L620" i="10" s="1"/>
  <c r="I620" i="10"/>
  <c r="K620" i="10" s="1"/>
  <c r="J175" i="10"/>
  <c r="L175" i="10" s="1"/>
  <c r="I175" i="10"/>
  <c r="K175" i="10" s="1"/>
  <c r="J361" i="10"/>
  <c r="L361" i="10" s="1"/>
  <c r="I361" i="10"/>
  <c r="K361" i="10" s="1"/>
  <c r="J124" i="10"/>
  <c r="L124" i="10" s="1"/>
  <c r="I124" i="10"/>
  <c r="K124" i="10" s="1"/>
  <c r="J736" i="10"/>
  <c r="I736" i="10"/>
  <c r="K736" i="10" s="1"/>
  <c r="G31" i="9"/>
  <c r="U10" i="6"/>
  <c r="U13" i="6"/>
  <c r="U15" i="6"/>
  <c r="U19" i="6"/>
  <c r="U9" i="6"/>
  <c r="U18" i="6"/>
  <c r="U11" i="6"/>
  <c r="U16" i="6"/>
  <c r="U14" i="6"/>
  <c r="U17" i="6"/>
  <c r="U12" i="6"/>
  <c r="L703" i="10" l="1"/>
  <c r="L704" i="10"/>
  <c r="L705" i="10"/>
  <c r="L706" i="10"/>
  <c r="L707" i="10"/>
  <c r="L708" i="10"/>
  <c r="L709" i="10"/>
  <c r="L710" i="10"/>
  <c r="L711" i="10"/>
  <c r="L712" i="10"/>
  <c r="L713" i="10"/>
  <c r="L714" i="10"/>
  <c r="L715" i="10"/>
  <c r="L716" i="10"/>
  <c r="L717" i="10"/>
  <c r="L718" i="10"/>
  <c r="L719" i="10"/>
  <c r="L720" i="10"/>
  <c r="L721" i="10"/>
  <c r="L722" i="10"/>
  <c r="L723" i="10"/>
  <c r="L724" i="10"/>
  <c r="L725" i="10"/>
  <c r="L726" i="10"/>
  <c r="L727" i="10"/>
  <c r="L728" i="10"/>
  <c r="L729" i="10"/>
  <c r="L730" i="10"/>
  <c r="L731" i="10"/>
  <c r="L732" i="10"/>
  <c r="L733" i="10"/>
  <c r="L734" i="10"/>
  <c r="L735" i="10"/>
  <c r="K703" i="10"/>
  <c r="K704" i="10"/>
  <c r="K705" i="10"/>
  <c r="K706" i="10"/>
  <c r="K707" i="10"/>
  <c r="K708" i="10"/>
  <c r="K709" i="10"/>
  <c r="K710" i="10"/>
  <c r="K711" i="10"/>
  <c r="K712" i="10"/>
  <c r="K713" i="10"/>
  <c r="K714" i="10"/>
  <c r="K715" i="10"/>
  <c r="K716" i="10"/>
  <c r="K717" i="10"/>
  <c r="K718" i="10"/>
  <c r="K719" i="10"/>
  <c r="K720" i="10"/>
  <c r="K721" i="10"/>
  <c r="K722" i="10"/>
  <c r="K723" i="10"/>
  <c r="K724" i="10"/>
  <c r="K725" i="10"/>
  <c r="K726" i="10"/>
  <c r="K727" i="10"/>
  <c r="K728" i="10"/>
  <c r="K729" i="10"/>
  <c r="K730" i="10"/>
  <c r="K731" i="10"/>
  <c r="K732" i="10"/>
  <c r="K733" i="10"/>
  <c r="K734" i="10"/>
  <c r="L736" i="10"/>
  <c r="K663" i="10"/>
  <c r="K697" i="10" s="1"/>
  <c r="S25" i="5"/>
  <c r="T25" i="5"/>
  <c r="L663" i="10"/>
  <c r="L697" i="10" s="1"/>
  <c r="J125" i="10"/>
  <c r="L125" i="10" s="1"/>
  <c r="I125" i="10"/>
  <c r="K125" i="10" s="1"/>
  <c r="J315" i="10"/>
  <c r="L315" i="10" s="1"/>
  <c r="I315" i="10"/>
  <c r="K315" i="10" s="1"/>
  <c r="J39" i="10"/>
  <c r="L39" i="10" s="1"/>
  <c r="I39" i="10"/>
  <c r="K39" i="10" s="1"/>
  <c r="J621" i="10"/>
  <c r="L621" i="10" s="1"/>
  <c r="I621" i="10"/>
  <c r="K621" i="10" s="1"/>
  <c r="J266" i="10"/>
  <c r="L266" i="10" s="1"/>
  <c r="I266" i="10"/>
  <c r="K266" i="10" s="1"/>
  <c r="J176" i="10"/>
  <c r="L176" i="10" s="1"/>
  <c r="I176" i="10"/>
  <c r="K176" i="10" s="1"/>
  <c r="J410" i="10"/>
  <c r="L410" i="10" s="1"/>
  <c r="I410" i="10"/>
  <c r="K410" i="10" s="1"/>
  <c r="J469" i="10"/>
  <c r="L469" i="10" s="1"/>
  <c r="I469" i="10"/>
  <c r="K469" i="10" s="1"/>
  <c r="J737" i="10"/>
  <c r="L737" i="10" s="1"/>
  <c r="I737" i="10"/>
  <c r="K737" i="10" s="1"/>
  <c r="J362" i="10"/>
  <c r="L362" i="10" s="1"/>
  <c r="I362" i="10"/>
  <c r="K362" i="10" s="1"/>
  <c r="J535" i="10"/>
  <c r="L535" i="10" s="1"/>
  <c r="I535" i="10"/>
  <c r="K535" i="10" s="1"/>
  <c r="J224" i="10"/>
  <c r="L224" i="10" s="1"/>
  <c r="I224" i="10"/>
  <c r="K224" i="10" s="1"/>
  <c r="J698" i="10"/>
  <c r="I698" i="10"/>
  <c r="G32" i="9"/>
  <c r="K698" i="10" l="1"/>
  <c r="L664" i="10"/>
  <c r="L665" i="10"/>
  <c r="L666" i="10"/>
  <c r="L667" i="10"/>
  <c r="L668" i="10"/>
  <c r="L669" i="10"/>
  <c r="L670" i="10"/>
  <c r="L671" i="10"/>
  <c r="L672" i="10"/>
  <c r="L673" i="10"/>
  <c r="L674" i="10"/>
  <c r="L675" i="10"/>
  <c r="L676" i="10"/>
  <c r="L677" i="10"/>
  <c r="L678" i="10"/>
  <c r="L679" i="10"/>
  <c r="L680" i="10"/>
  <c r="L681" i="10"/>
  <c r="L682" i="10"/>
  <c r="L683" i="10"/>
  <c r="L684" i="10"/>
  <c r="L685" i="10"/>
  <c r="L686" i="10"/>
  <c r="L687" i="10"/>
  <c r="L688" i="10"/>
  <c r="L689" i="10"/>
  <c r="L690" i="10"/>
  <c r="L691" i="10"/>
  <c r="L692" i="10"/>
  <c r="L693" i="10"/>
  <c r="L694" i="10"/>
  <c r="L695" i="10"/>
  <c r="L696" i="10"/>
  <c r="L698" i="10"/>
  <c r="K664" i="10"/>
  <c r="K665" i="10"/>
  <c r="K666" i="10"/>
  <c r="K667" i="10"/>
  <c r="K668" i="10"/>
  <c r="K669" i="10"/>
  <c r="K670" i="10"/>
  <c r="K671" i="10"/>
  <c r="K672" i="10"/>
  <c r="K673" i="10"/>
  <c r="K674" i="10"/>
  <c r="K675" i="10"/>
  <c r="K676" i="10"/>
  <c r="K677" i="10"/>
  <c r="K678" i="10"/>
  <c r="K679" i="10"/>
  <c r="K680" i="10"/>
  <c r="K681" i="10"/>
  <c r="K682" i="10"/>
  <c r="K683" i="10"/>
  <c r="K684" i="10"/>
  <c r="K685" i="10"/>
  <c r="K686" i="10"/>
  <c r="K687" i="10"/>
  <c r="K688" i="10"/>
  <c r="K689" i="10"/>
  <c r="K690" i="10"/>
  <c r="K691" i="10"/>
  <c r="K692" i="10"/>
  <c r="K693" i="10"/>
  <c r="K694" i="10"/>
  <c r="K695" i="10"/>
  <c r="K696" i="10"/>
  <c r="J536" i="10"/>
  <c r="L536" i="10" s="1"/>
  <c r="I536" i="10"/>
  <c r="K536" i="10" s="1"/>
  <c r="I411" i="10"/>
  <c r="K411" i="10" s="1"/>
  <c r="J411" i="10"/>
  <c r="L411" i="10" s="1"/>
  <c r="J40" i="10"/>
  <c r="L40" i="10" s="1"/>
  <c r="I40" i="10"/>
  <c r="K40" i="10" s="1"/>
  <c r="J225" i="10"/>
  <c r="L225" i="10" s="1"/>
  <c r="I225" i="10"/>
  <c r="K225" i="10" s="1"/>
  <c r="J470" i="10"/>
  <c r="L470" i="10" s="1"/>
  <c r="I470" i="10"/>
  <c r="K470" i="10" s="1"/>
  <c r="J622" i="10"/>
  <c r="L622" i="10" s="1"/>
  <c r="I622" i="10"/>
  <c r="K622" i="10" s="1"/>
  <c r="J699" i="10"/>
  <c r="L699" i="10" s="1"/>
  <c r="I699" i="10"/>
  <c r="K699" i="10" s="1"/>
  <c r="J738" i="10"/>
  <c r="L738" i="10" s="1"/>
  <c r="I738" i="10"/>
  <c r="K738" i="10" s="1"/>
  <c r="J267" i="10"/>
  <c r="L267" i="10" s="1"/>
  <c r="I267" i="10"/>
  <c r="K267" i="10" s="1"/>
  <c r="J126" i="10"/>
  <c r="L126" i="10" s="1"/>
  <c r="I126" i="10"/>
  <c r="K126" i="10" s="1"/>
  <c r="I363" i="10"/>
  <c r="K363" i="10" s="1"/>
  <c r="J363" i="10"/>
  <c r="L363" i="10" s="1"/>
  <c r="J177" i="10"/>
  <c r="L177" i="10" s="1"/>
  <c r="I177" i="10"/>
  <c r="K177" i="10" s="1"/>
  <c r="J316" i="10"/>
  <c r="L316" i="10" s="1"/>
  <c r="I316" i="10"/>
  <c r="K316" i="10" s="1"/>
  <c r="G33" i="9"/>
  <c r="J226" i="10" l="1"/>
  <c r="L226" i="10" s="1"/>
  <c r="I226" i="10"/>
  <c r="K226" i="10" s="1"/>
  <c r="J364" i="10"/>
  <c r="L364" i="10" s="1"/>
  <c r="I364" i="10"/>
  <c r="K364" i="10" s="1"/>
  <c r="J739" i="10"/>
  <c r="L739" i="10" s="1"/>
  <c r="I739" i="10"/>
  <c r="K739" i="10" s="1"/>
  <c r="J471" i="10"/>
  <c r="L471" i="10" s="1"/>
  <c r="I471" i="10"/>
  <c r="K471" i="10" s="1"/>
  <c r="J537" i="10"/>
  <c r="L537" i="10" s="1"/>
  <c r="I537" i="10"/>
  <c r="K537" i="10" s="1"/>
  <c r="J412" i="10"/>
  <c r="L412" i="10" s="1"/>
  <c r="I412" i="10"/>
  <c r="K412" i="10" s="1"/>
  <c r="J178" i="10"/>
  <c r="L178" i="10" s="1"/>
  <c r="I178" i="10"/>
  <c r="K178" i="10" s="1"/>
  <c r="J268" i="10"/>
  <c r="L268" i="10" s="1"/>
  <c r="I268" i="10"/>
  <c r="K268" i="10" s="1"/>
  <c r="J623" i="10"/>
  <c r="L623" i="10" s="1"/>
  <c r="I623" i="10"/>
  <c r="K623" i="10" s="1"/>
  <c r="J317" i="10"/>
  <c r="L317" i="10" s="1"/>
  <c r="I317" i="10"/>
  <c r="K317" i="10" s="1"/>
  <c r="J127" i="10"/>
  <c r="L127" i="10" s="1"/>
  <c r="I127" i="10"/>
  <c r="K127" i="10" s="1"/>
  <c r="J41" i="10"/>
  <c r="L41" i="10" s="1"/>
  <c r="I41" i="10"/>
  <c r="K41" i="10" s="1"/>
  <c r="G34" i="9"/>
  <c r="J128" i="10" l="1"/>
  <c r="L128" i="10" s="1"/>
  <c r="I128" i="10"/>
  <c r="K128" i="10" s="1"/>
  <c r="J42" i="10"/>
  <c r="L42" i="10" s="1"/>
  <c r="I42" i="10"/>
  <c r="K42" i="10" s="1"/>
  <c r="J413" i="10"/>
  <c r="L413" i="10" s="1"/>
  <c r="I413" i="10"/>
  <c r="K413" i="10" s="1"/>
  <c r="J365" i="10"/>
  <c r="L365" i="10" s="1"/>
  <c r="I365" i="10"/>
  <c r="K365" i="10" s="1"/>
  <c r="J269" i="10"/>
  <c r="L269" i="10" s="1"/>
  <c r="I269" i="10"/>
  <c r="K269" i="10" s="1"/>
  <c r="J179" i="10"/>
  <c r="L179" i="10" s="1"/>
  <c r="I179" i="10"/>
  <c r="K179" i="10" s="1"/>
  <c r="J740" i="10"/>
  <c r="L740" i="10" s="1"/>
  <c r="I740" i="10"/>
  <c r="K740" i="10" s="1"/>
  <c r="J624" i="10"/>
  <c r="L624" i="10" s="1"/>
  <c r="I624" i="10"/>
  <c r="K624" i="10" s="1"/>
  <c r="J472" i="10"/>
  <c r="L472" i="10" s="1"/>
  <c r="I472" i="10"/>
  <c r="K472" i="10" s="1"/>
  <c r="J318" i="10"/>
  <c r="L318" i="10" s="1"/>
  <c r="I318" i="10"/>
  <c r="K318" i="10" s="1"/>
  <c r="J538" i="10"/>
  <c r="L538" i="10" s="1"/>
  <c r="I538" i="10"/>
  <c r="K538" i="10" s="1"/>
  <c r="J227" i="10"/>
  <c r="L227" i="10" s="1"/>
  <c r="I227" i="10"/>
  <c r="K227" i="10" s="1"/>
  <c r="G35" i="9"/>
  <c r="J319" i="10" l="1"/>
  <c r="L319" i="10" s="1"/>
  <c r="I319" i="10"/>
  <c r="K319" i="10" s="1"/>
  <c r="J180" i="10"/>
  <c r="L180" i="10" s="1"/>
  <c r="I180" i="10"/>
  <c r="K180" i="10" s="1"/>
  <c r="J539" i="10"/>
  <c r="L539" i="10" s="1"/>
  <c r="I539" i="10"/>
  <c r="K539" i="10" s="1"/>
  <c r="J741" i="10"/>
  <c r="L741" i="10" s="1"/>
  <c r="I741" i="10"/>
  <c r="K741" i="10" s="1"/>
  <c r="J228" i="10"/>
  <c r="L228" i="10" s="1"/>
  <c r="I228" i="10"/>
  <c r="K228" i="10" s="1"/>
  <c r="J625" i="10"/>
  <c r="L625" i="10" s="1"/>
  <c r="I625" i="10"/>
  <c r="K625" i="10" s="1"/>
  <c r="J414" i="10"/>
  <c r="L414" i="10" s="1"/>
  <c r="I414" i="10"/>
  <c r="K414" i="10" s="1"/>
  <c r="J43" i="10"/>
  <c r="L43" i="10" s="1"/>
  <c r="I43" i="10"/>
  <c r="K43" i="10" s="1"/>
  <c r="J129" i="10"/>
  <c r="L129" i="10" s="1"/>
  <c r="I129" i="10"/>
  <c r="K129" i="10" s="1"/>
  <c r="J473" i="10"/>
  <c r="L473" i="10" s="1"/>
  <c r="I473" i="10"/>
  <c r="K473" i="10" s="1"/>
  <c r="J270" i="10"/>
  <c r="L270" i="10" s="1"/>
  <c r="I270" i="10"/>
  <c r="K270" i="10" s="1"/>
  <c r="J366" i="10"/>
  <c r="L366" i="10" s="1"/>
  <c r="I366" i="10"/>
  <c r="K366" i="10" s="1"/>
  <c r="G36" i="9"/>
  <c r="J130" i="10" l="1"/>
  <c r="L130" i="10" s="1"/>
  <c r="I130" i="10"/>
  <c r="K130" i="10" s="1"/>
  <c r="J181" i="10"/>
  <c r="L181" i="10" s="1"/>
  <c r="I181" i="10"/>
  <c r="K181" i="10" s="1"/>
  <c r="J474" i="10"/>
  <c r="L474" i="10" s="1"/>
  <c r="I474" i="10"/>
  <c r="K474" i="10" s="1"/>
  <c r="J626" i="10"/>
  <c r="L626" i="10" s="1"/>
  <c r="I626" i="10"/>
  <c r="K626" i="10" s="1"/>
  <c r="J540" i="10"/>
  <c r="L540" i="10" s="1"/>
  <c r="I540" i="10"/>
  <c r="K540" i="10" s="1"/>
  <c r="J271" i="10"/>
  <c r="L271" i="10" s="1"/>
  <c r="I271" i="10"/>
  <c r="K271" i="10" s="1"/>
  <c r="J415" i="10"/>
  <c r="L415" i="10" s="1"/>
  <c r="I415" i="10"/>
  <c r="K415" i="10" s="1"/>
  <c r="J742" i="10"/>
  <c r="L742" i="10" s="1"/>
  <c r="I742" i="10"/>
  <c r="K742" i="10" s="1"/>
  <c r="J367" i="10"/>
  <c r="L367" i="10" s="1"/>
  <c r="I367" i="10"/>
  <c r="K367" i="10" s="1"/>
  <c r="J44" i="10"/>
  <c r="L44" i="10" s="1"/>
  <c r="I44" i="10"/>
  <c r="K44" i="10" s="1"/>
  <c r="J320" i="10"/>
  <c r="L320" i="10" s="1"/>
  <c r="I320" i="10"/>
  <c r="K320" i="10" s="1"/>
  <c r="G37" i="9"/>
  <c r="J743" i="10" l="1"/>
  <c r="L743" i="10" s="1"/>
  <c r="I743" i="10"/>
  <c r="K743" i="10" s="1"/>
  <c r="J627" i="10"/>
  <c r="L627" i="10" s="1"/>
  <c r="I627" i="10"/>
  <c r="K627" i="10" s="1"/>
  <c r="J368" i="10"/>
  <c r="L368" i="10" s="1"/>
  <c r="I368" i="10"/>
  <c r="K368" i="10" s="1"/>
  <c r="J541" i="10"/>
  <c r="L541" i="10" s="1"/>
  <c r="I541" i="10"/>
  <c r="K541" i="10" s="1"/>
  <c r="J131" i="10"/>
  <c r="L131" i="10" s="1"/>
  <c r="I131" i="10"/>
  <c r="K131" i="10" s="1"/>
  <c r="J45" i="10"/>
  <c r="L45" i="10" s="1"/>
  <c r="I45" i="10"/>
  <c r="K45" i="10" s="1"/>
  <c r="J272" i="10"/>
  <c r="L272" i="10" s="1"/>
  <c r="I272" i="10"/>
  <c r="K272" i="10" s="1"/>
  <c r="J182" i="10"/>
  <c r="L182" i="10" s="1"/>
  <c r="I182" i="10"/>
  <c r="K182" i="10" s="1"/>
  <c r="J321" i="10"/>
  <c r="L321" i="10" s="1"/>
  <c r="I321" i="10"/>
  <c r="K321" i="10" s="1"/>
  <c r="J416" i="10"/>
  <c r="L416" i="10" s="1"/>
  <c r="I416" i="10"/>
  <c r="K416" i="10" s="1"/>
  <c r="J475" i="10"/>
  <c r="L475" i="10" s="1"/>
  <c r="I475" i="10"/>
  <c r="K475" i="10" s="1"/>
  <c r="G38" i="9"/>
  <c r="J476" i="10" l="1"/>
  <c r="L476" i="10" s="1"/>
  <c r="I476" i="10"/>
  <c r="K476" i="10" s="1"/>
  <c r="J273" i="10"/>
  <c r="L273" i="10" s="1"/>
  <c r="I273" i="10"/>
  <c r="K273" i="10" s="1"/>
  <c r="J369" i="10"/>
  <c r="L369" i="10" s="1"/>
  <c r="I369" i="10"/>
  <c r="K369" i="10" s="1"/>
  <c r="J183" i="10"/>
  <c r="L183" i="10" s="1"/>
  <c r="I183" i="10"/>
  <c r="K183" i="10" s="1"/>
  <c r="J542" i="10"/>
  <c r="L542" i="10" s="1"/>
  <c r="I542" i="10"/>
  <c r="K542" i="10" s="1"/>
  <c r="J322" i="10"/>
  <c r="L322" i="10" s="1"/>
  <c r="I322" i="10"/>
  <c r="K322" i="10" s="1"/>
  <c r="J132" i="10"/>
  <c r="L132" i="10" s="1"/>
  <c r="I132" i="10"/>
  <c r="K132" i="10" s="1"/>
  <c r="J417" i="10"/>
  <c r="L417" i="10" s="1"/>
  <c r="I417" i="10"/>
  <c r="K417" i="10" s="1"/>
  <c r="J46" i="10"/>
  <c r="L46" i="10" s="1"/>
  <c r="I46" i="10"/>
  <c r="K46" i="10" s="1"/>
  <c r="J628" i="10"/>
  <c r="L628" i="10" s="1"/>
  <c r="I628" i="10"/>
  <c r="K628" i="10" s="1"/>
  <c r="G39" i="9"/>
  <c r="J629" i="10" l="1"/>
  <c r="L629" i="10" s="1"/>
  <c r="I629" i="10"/>
  <c r="K629" i="10" s="1"/>
  <c r="J323" i="10"/>
  <c r="L323" i="10" s="1"/>
  <c r="I323" i="10"/>
  <c r="K323" i="10" s="1"/>
  <c r="I274" i="10"/>
  <c r="K274" i="10" s="1"/>
  <c r="J274" i="10"/>
  <c r="L274" i="10" s="1"/>
  <c r="J133" i="10"/>
  <c r="L133" i="10" s="1"/>
  <c r="I133" i="10"/>
  <c r="K133" i="10" s="1"/>
  <c r="J370" i="10"/>
  <c r="L370" i="10" s="1"/>
  <c r="I370" i="10"/>
  <c r="K370" i="10" s="1"/>
  <c r="J418" i="10"/>
  <c r="L418" i="10" s="1"/>
  <c r="I418" i="10"/>
  <c r="K418" i="10" s="1"/>
  <c r="J184" i="10"/>
  <c r="L184" i="10" s="1"/>
  <c r="I184" i="10"/>
  <c r="K184" i="10" s="1"/>
  <c r="J47" i="10"/>
  <c r="L47" i="10" s="1"/>
  <c r="I47" i="10"/>
  <c r="K47" i="10" s="1"/>
  <c r="J543" i="10"/>
  <c r="L543" i="10" s="1"/>
  <c r="I543" i="10"/>
  <c r="K543" i="10" s="1"/>
  <c r="J477" i="10"/>
  <c r="L477" i="10" s="1"/>
  <c r="I477" i="10"/>
  <c r="K477" i="10" s="1"/>
  <c r="G40" i="9"/>
  <c r="J134" i="10" l="1"/>
  <c r="L134" i="10" s="1"/>
  <c r="I134" i="10"/>
  <c r="K134" i="10" s="1"/>
  <c r="J544" i="10"/>
  <c r="L544" i="10" s="1"/>
  <c r="I544" i="10"/>
  <c r="K544" i="10" s="1"/>
  <c r="I371" i="10"/>
  <c r="K371" i="10" s="1"/>
  <c r="J371" i="10"/>
  <c r="L371" i="10" s="1"/>
  <c r="J478" i="10"/>
  <c r="L478" i="10" s="1"/>
  <c r="I478" i="10"/>
  <c r="K478" i="10" s="1"/>
  <c r="J419" i="10"/>
  <c r="L419" i="10" s="1"/>
  <c r="I419" i="10"/>
  <c r="K419" i="10" s="1"/>
  <c r="J630" i="10"/>
  <c r="L630" i="10" s="1"/>
  <c r="I630" i="10"/>
  <c r="K630" i="10" s="1"/>
  <c r="J185" i="10"/>
  <c r="L185" i="10" s="1"/>
  <c r="I185" i="10"/>
  <c r="K185" i="10" s="1"/>
  <c r="J324" i="10"/>
  <c r="L324" i="10" s="1"/>
  <c r="I324" i="10"/>
  <c r="K324" i="10" s="1"/>
  <c r="J48" i="10"/>
  <c r="L48" i="10" s="1"/>
  <c r="I48" i="10"/>
  <c r="K48" i="10" s="1"/>
  <c r="J275" i="10"/>
  <c r="L275" i="10" s="1"/>
  <c r="I275" i="10"/>
  <c r="K275" i="10" s="1"/>
  <c r="G41" i="9"/>
  <c r="J49" i="10" l="1"/>
  <c r="L49" i="10" s="1"/>
  <c r="I49" i="10"/>
  <c r="K49" i="10" s="1"/>
  <c r="J545" i="10"/>
  <c r="L545" i="10" s="1"/>
  <c r="I545" i="10"/>
  <c r="K545" i="10" s="1"/>
  <c r="J276" i="10"/>
  <c r="L276" i="10" s="1"/>
  <c r="I276" i="10"/>
  <c r="K276" i="10" s="1"/>
  <c r="J186" i="10"/>
  <c r="L186" i="10" s="1"/>
  <c r="I186" i="10"/>
  <c r="K186" i="10" s="1"/>
  <c r="J479" i="10"/>
  <c r="L479" i="10" s="1"/>
  <c r="I479" i="10"/>
  <c r="K479" i="10" s="1"/>
  <c r="J372" i="10"/>
  <c r="L372" i="10" s="1"/>
  <c r="I372" i="10"/>
  <c r="K372" i="10" s="1"/>
  <c r="J420" i="10"/>
  <c r="L420" i="10" s="1"/>
  <c r="I420" i="10"/>
  <c r="K420" i="10" s="1"/>
  <c r="J631" i="10"/>
  <c r="L631" i="10" s="1"/>
  <c r="I631" i="10"/>
  <c r="K631" i="10" s="1"/>
  <c r="J135" i="10"/>
  <c r="L135" i="10" s="1"/>
  <c r="I135" i="10"/>
  <c r="K135" i="10" s="1"/>
  <c r="H44" i="9"/>
  <c r="J136" i="10" l="1"/>
  <c r="L136" i="10" s="1"/>
  <c r="I136" i="10"/>
  <c r="K136" i="10" s="1"/>
  <c r="J480" i="10"/>
  <c r="L480" i="10" s="1"/>
  <c r="I480" i="10"/>
  <c r="K480" i="10" s="1"/>
  <c r="J277" i="10"/>
  <c r="L277" i="10" s="1"/>
  <c r="I277" i="10"/>
  <c r="K277" i="10" s="1"/>
  <c r="J632" i="10"/>
  <c r="L632" i="10" s="1"/>
  <c r="I632" i="10"/>
  <c r="K632" i="10" s="1"/>
  <c r="J421" i="10"/>
  <c r="L421" i="10" s="1"/>
  <c r="I421" i="10"/>
  <c r="K421" i="10" s="1"/>
  <c r="J546" i="10"/>
  <c r="L546" i="10" s="1"/>
  <c r="I546" i="10"/>
  <c r="K546" i="10" s="1"/>
  <c r="J50" i="10"/>
  <c r="L50" i="10" s="1"/>
  <c r="I50" i="10"/>
  <c r="K50" i="10" s="1"/>
  <c r="H7" i="9"/>
  <c r="I7" i="9" s="1"/>
  <c r="H11" i="9"/>
  <c r="I11" i="9" s="1"/>
  <c r="H15" i="9"/>
  <c r="I15" i="9" s="1"/>
  <c r="M702" i="10" s="1"/>
  <c r="H19" i="9"/>
  <c r="I19" i="9" s="1"/>
  <c r="M90" i="10" s="1"/>
  <c r="H23" i="9"/>
  <c r="I23" i="9" s="1"/>
  <c r="M189" i="10" s="1"/>
  <c r="H27" i="9"/>
  <c r="I27" i="9" s="1"/>
  <c r="H31" i="9"/>
  <c r="I31" i="9" s="1"/>
  <c r="M327" i="10" s="1"/>
  <c r="H35" i="9"/>
  <c r="I35" i="9" s="1"/>
  <c r="H39" i="9"/>
  <c r="I39" i="9" s="1"/>
  <c r="M568" i="10" s="1"/>
  <c r="H8" i="9"/>
  <c r="I8" i="9" s="1"/>
  <c r="H12" i="9"/>
  <c r="I12" i="9" s="1"/>
  <c r="H16" i="9"/>
  <c r="I16" i="9" s="1"/>
  <c r="H20" i="9"/>
  <c r="I20" i="9" s="1"/>
  <c r="M141" i="10" s="1"/>
  <c r="H24" i="9"/>
  <c r="I24" i="9" s="1"/>
  <c r="H28" i="9"/>
  <c r="I28" i="9" s="1"/>
  <c r="M280" i="10" s="1"/>
  <c r="H32" i="9"/>
  <c r="I32" i="9" s="1"/>
  <c r="M375" i="10" s="1"/>
  <c r="H36" i="9"/>
  <c r="I36" i="9" s="1"/>
  <c r="M500" i="10" s="1"/>
  <c r="H40" i="9"/>
  <c r="I40" i="9" s="1"/>
  <c r="H9" i="9"/>
  <c r="I9" i="9" s="1"/>
  <c r="M663" i="10" s="1"/>
  <c r="H13" i="9"/>
  <c r="I13" i="9" s="1"/>
  <c r="H17" i="9"/>
  <c r="I17" i="9" s="1"/>
  <c r="M4" i="10" s="1"/>
  <c r="H21" i="9"/>
  <c r="I21" i="9" s="1"/>
  <c r="H25" i="9"/>
  <c r="I25" i="9" s="1"/>
  <c r="M231" i="10" s="1"/>
  <c r="H29" i="9"/>
  <c r="I29" i="9" s="1"/>
  <c r="H33" i="9"/>
  <c r="I33" i="9" s="1"/>
  <c r="M434" i="10" s="1"/>
  <c r="H37" i="9"/>
  <c r="I37" i="9" s="1"/>
  <c r="H41" i="9"/>
  <c r="I41" i="9" s="1"/>
  <c r="M586" i="10" s="1"/>
  <c r="H6" i="9"/>
  <c r="I6" i="9" s="1"/>
  <c r="H10" i="9"/>
  <c r="I10" i="9" s="1"/>
  <c r="H14" i="9"/>
  <c r="I14" i="9" s="1"/>
  <c r="H18" i="9"/>
  <c r="I18" i="9" s="1"/>
  <c r="H22" i="9"/>
  <c r="I22" i="9" s="1"/>
  <c r="H26" i="9"/>
  <c r="I26" i="9" s="1"/>
  <c r="H30" i="9"/>
  <c r="I30" i="9" s="1"/>
  <c r="H34" i="9"/>
  <c r="I34" i="9" s="1"/>
  <c r="H38" i="9"/>
  <c r="I38" i="9" s="1"/>
  <c r="H5" i="9"/>
  <c r="I5" i="9" s="1"/>
  <c r="M107" i="10" l="1"/>
  <c r="M131" i="10"/>
  <c r="M99" i="10"/>
  <c r="M115" i="10"/>
  <c r="M123" i="10"/>
  <c r="M100" i="10"/>
  <c r="M116" i="10"/>
  <c r="M132" i="10"/>
  <c r="M101" i="10"/>
  <c r="M117" i="10"/>
  <c r="M133" i="10"/>
  <c r="M102" i="10"/>
  <c r="M118" i="10"/>
  <c r="M134" i="10"/>
  <c r="M95" i="10"/>
  <c r="M104" i="10"/>
  <c r="M120" i="10"/>
  <c r="M136" i="10"/>
  <c r="M105" i="10"/>
  <c r="M121" i="10"/>
  <c r="M137" i="10"/>
  <c r="M106" i="10"/>
  <c r="M122" i="10"/>
  <c r="M138" i="10"/>
  <c r="M135" i="10"/>
  <c r="M92" i="10"/>
  <c r="M108" i="10"/>
  <c r="M124" i="10"/>
  <c r="M93" i="10"/>
  <c r="M109" i="10"/>
  <c r="M125" i="10"/>
  <c r="M94" i="10"/>
  <c r="M110" i="10"/>
  <c r="M126" i="10"/>
  <c r="M127" i="10"/>
  <c r="M119" i="10"/>
  <c r="M96" i="10"/>
  <c r="M113" i="10"/>
  <c r="M130" i="10"/>
  <c r="M112" i="10"/>
  <c r="M129" i="10"/>
  <c r="M111" i="10"/>
  <c r="M128" i="10"/>
  <c r="M98" i="10"/>
  <c r="M103" i="10"/>
  <c r="M114" i="10"/>
  <c r="M91" i="10"/>
  <c r="M97" i="10"/>
  <c r="M589" i="10"/>
  <c r="M592" i="10"/>
  <c r="M608" i="10"/>
  <c r="M624" i="10"/>
  <c r="M640" i="10"/>
  <c r="M655" i="10"/>
  <c r="M596" i="10"/>
  <c r="M612" i="10"/>
  <c r="M628" i="10"/>
  <c r="M644" i="10"/>
  <c r="M656" i="10"/>
  <c r="M600" i="10"/>
  <c r="M616" i="10"/>
  <c r="M632" i="10"/>
  <c r="M648" i="10"/>
  <c r="M659" i="10"/>
  <c r="M588" i="10"/>
  <c r="M604" i="10"/>
  <c r="M620" i="10"/>
  <c r="M636" i="10"/>
  <c r="M652" i="10"/>
  <c r="M660" i="10"/>
  <c r="M647" i="10"/>
  <c r="M631" i="10"/>
  <c r="M615" i="10"/>
  <c r="M599" i="10"/>
  <c r="M646" i="10"/>
  <c r="M630" i="10"/>
  <c r="M614" i="10"/>
  <c r="M598" i="10"/>
  <c r="M649" i="10"/>
  <c r="M633" i="10"/>
  <c r="M617" i="10"/>
  <c r="M601" i="10"/>
  <c r="M643" i="10"/>
  <c r="M627" i="10"/>
  <c r="M611" i="10"/>
  <c r="M595" i="10"/>
  <c r="M658" i="10"/>
  <c r="M642" i="10"/>
  <c r="M626" i="10"/>
  <c r="M610" i="10"/>
  <c r="M594" i="10"/>
  <c r="M587" i="10"/>
  <c r="M645" i="10"/>
  <c r="M629" i="10"/>
  <c r="M613" i="10"/>
  <c r="M597" i="10"/>
  <c r="M639" i="10"/>
  <c r="M623" i="10"/>
  <c r="M607" i="10"/>
  <c r="M591" i="10"/>
  <c r="M654" i="10"/>
  <c r="M638" i="10"/>
  <c r="M622" i="10"/>
  <c r="M606" i="10"/>
  <c r="M590" i="10"/>
  <c r="M651" i="10"/>
  <c r="M618" i="10"/>
  <c r="M657" i="10"/>
  <c r="M625" i="10"/>
  <c r="M593" i="10"/>
  <c r="M621" i="10"/>
  <c r="M619" i="10"/>
  <c r="M650" i="10"/>
  <c r="M609" i="10"/>
  <c r="M603" i="10"/>
  <c r="M634" i="10"/>
  <c r="M637" i="10"/>
  <c r="M605" i="10"/>
  <c r="M635" i="10"/>
  <c r="M602" i="10"/>
  <c r="M653" i="10"/>
  <c r="M641" i="10"/>
  <c r="M234" i="10"/>
  <c r="M241" i="10"/>
  <c r="M257" i="10"/>
  <c r="M273" i="10"/>
  <c r="M245" i="10"/>
  <c r="M261" i="10"/>
  <c r="M277" i="10"/>
  <c r="M233" i="10"/>
  <c r="M249" i="10"/>
  <c r="M265" i="10"/>
  <c r="M237" i="10"/>
  <c r="M253" i="10"/>
  <c r="M269" i="10"/>
  <c r="M276" i="10"/>
  <c r="M260" i="10"/>
  <c r="M244" i="10"/>
  <c r="M271" i="10"/>
  <c r="M255" i="10"/>
  <c r="M239" i="10"/>
  <c r="M270" i="10"/>
  <c r="M254" i="10"/>
  <c r="M238" i="10"/>
  <c r="M272" i="10"/>
  <c r="M256" i="10"/>
  <c r="M240" i="10"/>
  <c r="M267" i="10"/>
  <c r="M268" i="10"/>
  <c r="M252" i="10"/>
  <c r="M236" i="10"/>
  <c r="M263" i="10"/>
  <c r="M247" i="10"/>
  <c r="M232" i="10"/>
  <c r="M262" i="10"/>
  <c r="M246" i="10"/>
  <c r="M248" i="10"/>
  <c r="M243" i="10"/>
  <c r="M258" i="10"/>
  <c r="M275" i="10"/>
  <c r="M235" i="10"/>
  <c r="M250" i="10"/>
  <c r="M259" i="10"/>
  <c r="M274" i="10"/>
  <c r="M242" i="10"/>
  <c r="M266" i="10"/>
  <c r="M264" i="10"/>
  <c r="M251" i="10"/>
  <c r="M667" i="10"/>
  <c r="M678" i="10"/>
  <c r="M694" i="10"/>
  <c r="M666" i="10"/>
  <c r="M682" i="10"/>
  <c r="M698" i="10"/>
  <c r="M670" i="10"/>
  <c r="M686" i="10"/>
  <c r="M674" i="10"/>
  <c r="M690" i="10"/>
  <c r="M693" i="10"/>
  <c r="M677" i="10"/>
  <c r="M696" i="10"/>
  <c r="M680" i="10"/>
  <c r="M689" i="10"/>
  <c r="M673" i="10"/>
  <c r="M692" i="10"/>
  <c r="M676" i="10"/>
  <c r="M685" i="10"/>
  <c r="M669" i="10"/>
  <c r="M688" i="10"/>
  <c r="M697" i="10"/>
  <c r="M672" i="10"/>
  <c r="M687" i="10"/>
  <c r="M671" i="10"/>
  <c r="M665" i="10"/>
  <c r="M664" i="10"/>
  <c r="M695" i="10"/>
  <c r="M679" i="10"/>
  <c r="M684" i="10"/>
  <c r="M691" i="10"/>
  <c r="M675" i="10"/>
  <c r="M681" i="10"/>
  <c r="M668" i="10"/>
  <c r="M699" i="10"/>
  <c r="M683" i="10"/>
  <c r="M283" i="10"/>
  <c r="M307" i="10"/>
  <c r="M323" i="10"/>
  <c r="M311" i="10"/>
  <c r="M315" i="10"/>
  <c r="M319" i="10"/>
  <c r="M318" i="10"/>
  <c r="M302" i="10"/>
  <c r="M286" i="10"/>
  <c r="M317" i="10"/>
  <c r="M301" i="10"/>
  <c r="M285" i="10"/>
  <c r="M312" i="10"/>
  <c r="M296" i="10"/>
  <c r="M314" i="10"/>
  <c r="M298" i="10"/>
  <c r="M282" i="10"/>
  <c r="M310" i="10"/>
  <c r="M294" i="10"/>
  <c r="M281" i="10"/>
  <c r="M309" i="10"/>
  <c r="M293" i="10"/>
  <c r="M320" i="10"/>
  <c r="M304" i="10"/>
  <c r="M288" i="10"/>
  <c r="M303" i="10"/>
  <c r="M287" i="10"/>
  <c r="M305" i="10"/>
  <c r="M316" i="10"/>
  <c r="M284" i="10"/>
  <c r="M291" i="10"/>
  <c r="M322" i="10"/>
  <c r="M297" i="10"/>
  <c r="M308" i="10"/>
  <c r="M306" i="10"/>
  <c r="M321" i="10"/>
  <c r="M289" i="10"/>
  <c r="M300" i="10"/>
  <c r="M299" i="10"/>
  <c r="M290" i="10"/>
  <c r="M313" i="10"/>
  <c r="M292" i="10"/>
  <c r="M295" i="10"/>
  <c r="M324" i="10"/>
  <c r="M332" i="10"/>
  <c r="M364" i="10"/>
  <c r="M352" i="10"/>
  <c r="M368" i="10"/>
  <c r="M356" i="10"/>
  <c r="M372" i="10"/>
  <c r="M360" i="10"/>
  <c r="M363" i="10"/>
  <c r="M347" i="10"/>
  <c r="M331" i="10"/>
  <c r="M358" i="10"/>
  <c r="M342" i="10"/>
  <c r="M328" i="10"/>
  <c r="M357" i="10"/>
  <c r="M341" i="10"/>
  <c r="M359" i="10"/>
  <c r="M343" i="10"/>
  <c r="M371" i="10"/>
  <c r="M355" i="10"/>
  <c r="M339" i="10"/>
  <c r="M366" i="10"/>
  <c r="M350" i="10"/>
  <c r="M334" i="10"/>
  <c r="M365" i="10"/>
  <c r="M349" i="10"/>
  <c r="M333" i="10"/>
  <c r="M336" i="10"/>
  <c r="M367" i="10"/>
  <c r="M362" i="10"/>
  <c r="M330" i="10"/>
  <c r="M345" i="10"/>
  <c r="M351" i="10"/>
  <c r="M354" i="10"/>
  <c r="M369" i="10"/>
  <c r="M337" i="10"/>
  <c r="M348" i="10"/>
  <c r="M335" i="10"/>
  <c r="M346" i="10"/>
  <c r="M361" i="10"/>
  <c r="M329" i="10"/>
  <c r="M344" i="10"/>
  <c r="M338" i="10"/>
  <c r="M370" i="10"/>
  <c r="M353" i="10"/>
  <c r="M340" i="10"/>
  <c r="M704" i="10"/>
  <c r="M715" i="10"/>
  <c r="M731" i="10"/>
  <c r="M719" i="10"/>
  <c r="M735" i="10"/>
  <c r="M707" i="10"/>
  <c r="M723" i="10"/>
  <c r="M739" i="10"/>
  <c r="M711" i="10"/>
  <c r="M727" i="10"/>
  <c r="M743" i="10"/>
  <c r="M742" i="10"/>
  <c r="M726" i="10"/>
  <c r="M710" i="10"/>
  <c r="M741" i="10"/>
  <c r="M725" i="10"/>
  <c r="M709" i="10"/>
  <c r="M738" i="10"/>
  <c r="M722" i="10"/>
  <c r="M706" i="10"/>
  <c r="M737" i="10"/>
  <c r="M721" i="10"/>
  <c r="M705" i="10"/>
  <c r="M734" i="10"/>
  <c r="M718" i="10"/>
  <c r="M714" i="10"/>
  <c r="M717" i="10"/>
  <c r="M732" i="10"/>
  <c r="M716" i="10"/>
  <c r="M703" i="10"/>
  <c r="M712" i="10"/>
  <c r="M733" i="10"/>
  <c r="M740" i="10"/>
  <c r="M724" i="10"/>
  <c r="M708" i="10"/>
  <c r="M730" i="10"/>
  <c r="M729" i="10"/>
  <c r="M736" i="10"/>
  <c r="M720" i="10"/>
  <c r="M713" i="10"/>
  <c r="M728" i="10"/>
  <c r="M380" i="10"/>
  <c r="M420" i="10"/>
  <c r="M392" i="10"/>
  <c r="M431" i="10"/>
  <c r="M415" i="10"/>
  <c r="M383" i="10"/>
  <c r="M430" i="10"/>
  <c r="M412" i="10"/>
  <c r="M376" i="10"/>
  <c r="M416" i="10"/>
  <c r="M384" i="10"/>
  <c r="M428" i="10"/>
  <c r="M408" i="10"/>
  <c r="M423" i="10"/>
  <c r="M399" i="10"/>
  <c r="M422" i="10"/>
  <c r="M396" i="10"/>
  <c r="M389" i="10"/>
  <c r="M405" i="10"/>
  <c r="M400" i="10"/>
  <c r="M391" i="10"/>
  <c r="M418" i="10"/>
  <c r="M377" i="10"/>
  <c r="M397" i="10"/>
  <c r="M378" i="10"/>
  <c r="M394" i="10"/>
  <c r="M410" i="10"/>
  <c r="M425" i="10"/>
  <c r="M403" i="10"/>
  <c r="M427" i="10"/>
  <c r="M404" i="10"/>
  <c r="M381" i="10"/>
  <c r="M401" i="10"/>
  <c r="M382" i="10"/>
  <c r="M398" i="10"/>
  <c r="M414" i="10"/>
  <c r="M421" i="10"/>
  <c r="M395" i="10"/>
  <c r="M419" i="10"/>
  <c r="M388" i="10"/>
  <c r="M385" i="10"/>
  <c r="M409" i="10"/>
  <c r="M386" i="10"/>
  <c r="M402" i="10"/>
  <c r="M379" i="10"/>
  <c r="M417" i="10"/>
  <c r="M387" i="10"/>
  <c r="M426" i="10"/>
  <c r="M393" i="10"/>
  <c r="M429" i="10"/>
  <c r="M390" i="10"/>
  <c r="M424" i="10"/>
  <c r="M406" i="10"/>
  <c r="M407" i="10"/>
  <c r="M413" i="10"/>
  <c r="M411" i="10"/>
  <c r="M439" i="10"/>
  <c r="M463" i="10"/>
  <c r="M443" i="10"/>
  <c r="M487" i="10"/>
  <c r="M447" i="10"/>
  <c r="M495" i="10"/>
  <c r="M475" i="10"/>
  <c r="M455" i="10"/>
  <c r="M440" i="10"/>
  <c r="M456" i="10"/>
  <c r="M472" i="10"/>
  <c r="M488" i="10"/>
  <c r="M441" i="10"/>
  <c r="M457" i="10"/>
  <c r="M473" i="10"/>
  <c r="M489" i="10"/>
  <c r="M442" i="10"/>
  <c r="M458" i="10"/>
  <c r="M474" i="10"/>
  <c r="M490" i="10"/>
  <c r="M467" i="10"/>
  <c r="M479" i="10"/>
  <c r="M491" i="10"/>
  <c r="M444" i="10"/>
  <c r="M460" i="10"/>
  <c r="M476" i="10"/>
  <c r="M492" i="10"/>
  <c r="M445" i="10"/>
  <c r="M461" i="10"/>
  <c r="M477" i="10"/>
  <c r="M493" i="10"/>
  <c r="M446" i="10"/>
  <c r="M462" i="10"/>
  <c r="M478" i="10"/>
  <c r="M494" i="10"/>
  <c r="M451" i="10"/>
  <c r="M459" i="10"/>
  <c r="M448" i="10"/>
  <c r="M464" i="10"/>
  <c r="M480" i="10"/>
  <c r="M496" i="10"/>
  <c r="M449" i="10"/>
  <c r="M465" i="10"/>
  <c r="M481" i="10"/>
  <c r="M497" i="10"/>
  <c r="M450" i="10"/>
  <c r="M466" i="10"/>
  <c r="M482" i="10"/>
  <c r="M435" i="10"/>
  <c r="M468" i="10"/>
  <c r="M469" i="10"/>
  <c r="M470" i="10"/>
  <c r="M436" i="10"/>
  <c r="M437" i="10"/>
  <c r="M438" i="10"/>
  <c r="M483" i="10"/>
  <c r="M452" i="10"/>
  <c r="M453" i="10"/>
  <c r="M454" i="10"/>
  <c r="M471" i="10"/>
  <c r="M484" i="10"/>
  <c r="M485" i="10"/>
  <c r="M486" i="10"/>
  <c r="M7" i="10"/>
  <c r="M10" i="10"/>
  <c r="M58" i="10"/>
  <c r="M14" i="10"/>
  <c r="M30" i="10"/>
  <c r="M46" i="10"/>
  <c r="M62" i="10"/>
  <c r="M78" i="10"/>
  <c r="M18" i="10"/>
  <c r="M34" i="10"/>
  <c r="M50" i="10"/>
  <c r="M66" i="10"/>
  <c r="M82" i="10"/>
  <c r="M6" i="10"/>
  <c r="M22" i="10"/>
  <c r="M38" i="10"/>
  <c r="M54" i="10"/>
  <c r="M70" i="10"/>
  <c r="M86" i="10"/>
  <c r="M26" i="10"/>
  <c r="M42" i="10"/>
  <c r="M74" i="10"/>
  <c r="M81" i="10"/>
  <c r="M49" i="10"/>
  <c r="M17" i="10"/>
  <c r="M80" i="10"/>
  <c r="M64" i="10"/>
  <c r="M48" i="10"/>
  <c r="M32" i="10"/>
  <c r="M16" i="10"/>
  <c r="M85" i="10"/>
  <c r="M53" i="10"/>
  <c r="M21" i="10"/>
  <c r="M75" i="10"/>
  <c r="M59" i="10"/>
  <c r="M43" i="10"/>
  <c r="M27" i="10"/>
  <c r="M11" i="10"/>
  <c r="M73" i="10"/>
  <c r="M41" i="10"/>
  <c r="M9" i="10"/>
  <c r="M76" i="10"/>
  <c r="M60" i="10"/>
  <c r="M44" i="10"/>
  <c r="M28" i="10"/>
  <c r="M12" i="10"/>
  <c r="M77" i="10"/>
  <c r="M45" i="10"/>
  <c r="M13" i="10"/>
  <c r="M87" i="10"/>
  <c r="M71" i="10"/>
  <c r="M55" i="10"/>
  <c r="M39" i="10"/>
  <c r="M23" i="10"/>
  <c r="M65" i="10"/>
  <c r="M33" i="10"/>
  <c r="M5" i="10"/>
  <c r="M72" i="10"/>
  <c r="M56" i="10"/>
  <c r="M40" i="10"/>
  <c r="M24" i="10"/>
  <c r="M8" i="10"/>
  <c r="M69" i="10"/>
  <c r="M37" i="10"/>
  <c r="M83" i="10"/>
  <c r="M67" i="10"/>
  <c r="M51" i="10"/>
  <c r="M35" i="10"/>
  <c r="M19" i="10"/>
  <c r="M57" i="10"/>
  <c r="M52" i="10"/>
  <c r="M47" i="10"/>
  <c r="M25" i="10"/>
  <c r="M36" i="10"/>
  <c r="M31" i="10"/>
  <c r="M84" i="10"/>
  <c r="M20" i="10"/>
  <c r="M61" i="10"/>
  <c r="M79" i="10"/>
  <c r="M15" i="10"/>
  <c r="M68" i="10"/>
  <c r="M29" i="10"/>
  <c r="M63" i="10"/>
  <c r="M507" i="10"/>
  <c r="M531" i="10"/>
  <c r="M511" i="10"/>
  <c r="M539" i="10"/>
  <c r="M515" i="10"/>
  <c r="M563" i="10"/>
  <c r="M543" i="10"/>
  <c r="M527" i="10"/>
  <c r="M555" i="10"/>
  <c r="M512" i="10"/>
  <c r="M528" i="10"/>
  <c r="M544" i="10"/>
  <c r="M560" i="10"/>
  <c r="M513" i="10"/>
  <c r="M529" i="10"/>
  <c r="M545" i="10"/>
  <c r="M561" i="10"/>
  <c r="M510" i="10"/>
  <c r="M526" i="10"/>
  <c r="M542" i="10"/>
  <c r="M558" i="10"/>
  <c r="M535" i="10"/>
  <c r="M523" i="10"/>
  <c r="M516" i="10"/>
  <c r="M532" i="10"/>
  <c r="M548" i="10"/>
  <c r="M564" i="10"/>
  <c r="M517" i="10"/>
  <c r="M533" i="10"/>
  <c r="M549" i="10"/>
  <c r="M565" i="10"/>
  <c r="M514" i="10"/>
  <c r="M530" i="10"/>
  <c r="M546" i="10"/>
  <c r="M562" i="10"/>
  <c r="M519" i="10"/>
  <c r="M547" i="10"/>
  <c r="M504" i="10"/>
  <c r="M520" i="10"/>
  <c r="M536" i="10"/>
  <c r="M552" i="10"/>
  <c r="M505" i="10"/>
  <c r="M521" i="10"/>
  <c r="M537" i="10"/>
  <c r="M553" i="10"/>
  <c r="M502" i="10"/>
  <c r="M518" i="10"/>
  <c r="M534" i="10"/>
  <c r="M550" i="10"/>
  <c r="M501" i="10"/>
  <c r="M503" i="10"/>
  <c r="M524" i="10"/>
  <c r="M525" i="10"/>
  <c r="M522" i="10"/>
  <c r="M559" i="10"/>
  <c r="M556" i="10"/>
  <c r="M557" i="10"/>
  <c r="M554" i="10"/>
  <c r="M508" i="10"/>
  <c r="M509" i="10"/>
  <c r="M506" i="10"/>
  <c r="M551" i="10"/>
  <c r="M540" i="10"/>
  <c r="M541" i="10"/>
  <c r="M538" i="10"/>
  <c r="M176" i="10"/>
  <c r="M180" i="10"/>
  <c r="M160" i="10"/>
  <c r="M164" i="10"/>
  <c r="M156" i="10"/>
  <c r="M157" i="10"/>
  <c r="M173" i="10"/>
  <c r="M146" i="10"/>
  <c r="M162" i="10"/>
  <c r="M178" i="10"/>
  <c r="M147" i="10"/>
  <c r="M163" i="10"/>
  <c r="M179" i="10"/>
  <c r="M184" i="10"/>
  <c r="M144" i="10"/>
  <c r="M145" i="10"/>
  <c r="M161" i="10"/>
  <c r="M177" i="10"/>
  <c r="M150" i="10"/>
  <c r="M166" i="10"/>
  <c r="M182" i="10"/>
  <c r="M151" i="10"/>
  <c r="M167" i="10"/>
  <c r="M183" i="10"/>
  <c r="M168" i="10"/>
  <c r="M148" i="10"/>
  <c r="M149" i="10"/>
  <c r="M165" i="10"/>
  <c r="M181" i="10"/>
  <c r="M154" i="10"/>
  <c r="M170" i="10"/>
  <c r="M186" i="10"/>
  <c r="M155" i="10"/>
  <c r="M171" i="10"/>
  <c r="M142" i="10"/>
  <c r="M152" i="10"/>
  <c r="M158" i="10"/>
  <c r="M175" i="10"/>
  <c r="M153" i="10"/>
  <c r="M174" i="10"/>
  <c r="M172" i="10"/>
  <c r="M169" i="10"/>
  <c r="M143" i="10"/>
  <c r="M185" i="10"/>
  <c r="M159" i="10"/>
  <c r="M572" i="10"/>
  <c r="M575" i="10"/>
  <c r="M583" i="10"/>
  <c r="M570" i="10"/>
  <c r="M578" i="10"/>
  <c r="M571" i="10"/>
  <c r="M579" i="10"/>
  <c r="M574" i="10"/>
  <c r="M582" i="10"/>
  <c r="M573" i="10"/>
  <c r="M576" i="10"/>
  <c r="M581" i="10"/>
  <c r="M569" i="10"/>
  <c r="M580" i="10"/>
  <c r="M577" i="10"/>
  <c r="M193" i="10"/>
  <c r="M196" i="10"/>
  <c r="M212" i="10"/>
  <c r="M228" i="10"/>
  <c r="M200" i="10"/>
  <c r="M216" i="10"/>
  <c r="M204" i="10"/>
  <c r="M220" i="10"/>
  <c r="M192" i="10"/>
  <c r="M208" i="10"/>
  <c r="M224" i="10"/>
  <c r="M219" i="10"/>
  <c r="M203" i="10"/>
  <c r="M218" i="10"/>
  <c r="M202" i="10"/>
  <c r="M217" i="10"/>
  <c r="M201" i="10"/>
  <c r="M215" i="10"/>
  <c r="M199" i="10"/>
  <c r="M214" i="10"/>
  <c r="M198" i="10"/>
  <c r="M227" i="10"/>
  <c r="M211" i="10"/>
  <c r="M195" i="10"/>
  <c r="M226" i="10"/>
  <c r="M210" i="10"/>
  <c r="M194" i="10"/>
  <c r="M225" i="10"/>
  <c r="M209" i="10"/>
  <c r="M223" i="10"/>
  <c r="M206" i="10"/>
  <c r="M205" i="10"/>
  <c r="M207" i="10"/>
  <c r="M190" i="10"/>
  <c r="M197" i="10"/>
  <c r="M191" i="10"/>
  <c r="M221" i="10"/>
  <c r="M222" i="10"/>
  <c r="M213" i="10"/>
  <c r="J51" i="10"/>
  <c r="L51" i="10" s="1"/>
  <c r="I51" i="10"/>
  <c r="K51" i="10" s="1"/>
  <c r="J633" i="10"/>
  <c r="L633" i="10" s="1"/>
  <c r="I633" i="10"/>
  <c r="K633" i="10" s="1"/>
  <c r="J137" i="10"/>
  <c r="L137" i="10" s="1"/>
  <c r="I137" i="10"/>
  <c r="K137" i="10" s="1"/>
  <c r="J422" i="10"/>
  <c r="L422" i="10" s="1"/>
  <c r="I422" i="10"/>
  <c r="K422" i="10" s="1"/>
  <c r="I481" i="10"/>
  <c r="K481" i="10" s="1"/>
  <c r="J481" i="10"/>
  <c r="L481" i="10" s="1"/>
  <c r="J547" i="10"/>
  <c r="L547" i="10" s="1"/>
  <c r="I547" i="10"/>
  <c r="K547" i="10" s="1"/>
  <c r="J482" i="10" l="1"/>
  <c r="L482" i="10" s="1"/>
  <c r="I482" i="10"/>
  <c r="K482" i="10" s="1"/>
  <c r="J52" i="10"/>
  <c r="L52" i="10" s="1"/>
  <c r="I52" i="10"/>
  <c r="K52" i="10" s="1"/>
  <c r="J548" i="10"/>
  <c r="L548" i="10" s="1"/>
  <c r="I548" i="10"/>
  <c r="K548" i="10" s="1"/>
  <c r="J634" i="10"/>
  <c r="L634" i="10" s="1"/>
  <c r="I634" i="10"/>
  <c r="K634" i="10" s="1"/>
  <c r="J138" i="10"/>
  <c r="L138" i="10" s="1"/>
  <c r="I138" i="10"/>
  <c r="K138" i="10" s="1"/>
  <c r="J423" i="10"/>
  <c r="L423" i="10" s="1"/>
  <c r="I423" i="10"/>
  <c r="K423" i="10" s="1"/>
  <c r="J635" i="10" l="1"/>
  <c r="L635" i="10" s="1"/>
  <c r="I635" i="10"/>
  <c r="K635" i="10" s="1"/>
  <c r="J53" i="10"/>
  <c r="L53" i="10" s="1"/>
  <c r="I53" i="10"/>
  <c r="K53" i="10" s="1"/>
  <c r="J424" i="10"/>
  <c r="L424" i="10" s="1"/>
  <c r="I424" i="10"/>
  <c r="K424" i="10" s="1"/>
  <c r="J549" i="10"/>
  <c r="L549" i="10" s="1"/>
  <c r="I549" i="10"/>
  <c r="K549" i="10" s="1"/>
  <c r="J483" i="10"/>
  <c r="L483" i="10" s="1"/>
  <c r="I483" i="10"/>
  <c r="K483" i="10" s="1"/>
  <c r="J636" i="10" l="1"/>
  <c r="L636" i="10" s="1"/>
  <c r="I636" i="10"/>
  <c r="K636" i="10" s="1"/>
  <c r="J550" i="10"/>
  <c r="L550" i="10" s="1"/>
  <c r="I550" i="10"/>
  <c r="K550" i="10" s="1"/>
  <c r="J54" i="10"/>
  <c r="L54" i="10" s="1"/>
  <c r="I54" i="10"/>
  <c r="K54" i="10" s="1"/>
  <c r="J425" i="10"/>
  <c r="L425" i="10" s="1"/>
  <c r="I425" i="10"/>
  <c r="K425" i="10" s="1"/>
  <c r="J484" i="10"/>
  <c r="L484" i="10" s="1"/>
  <c r="I484" i="10"/>
  <c r="K484" i="10" s="1"/>
  <c r="J485" i="10" l="1"/>
  <c r="L485" i="10" s="1"/>
  <c r="I485" i="10"/>
  <c r="K485" i="10" s="1"/>
  <c r="J426" i="10"/>
  <c r="L426" i="10" s="1"/>
  <c r="I426" i="10"/>
  <c r="K426" i="10" s="1"/>
  <c r="J637" i="10"/>
  <c r="L637" i="10" s="1"/>
  <c r="I637" i="10"/>
  <c r="K637" i="10" s="1"/>
  <c r="J551" i="10"/>
  <c r="L551" i="10" s="1"/>
  <c r="I551" i="10"/>
  <c r="K551" i="10" s="1"/>
  <c r="J55" i="10"/>
  <c r="L55" i="10" s="1"/>
  <c r="I55" i="10"/>
  <c r="K55" i="10" s="1"/>
  <c r="J638" i="10" l="1"/>
  <c r="L638" i="10" s="1"/>
  <c r="I638" i="10"/>
  <c r="K638" i="10" s="1"/>
  <c r="J552" i="10"/>
  <c r="L552" i="10" s="1"/>
  <c r="I552" i="10"/>
  <c r="K552" i="10" s="1"/>
  <c r="J486" i="10"/>
  <c r="L486" i="10" s="1"/>
  <c r="I486" i="10"/>
  <c r="K486" i="10" s="1"/>
  <c r="J56" i="10"/>
  <c r="L56" i="10" s="1"/>
  <c r="I56" i="10"/>
  <c r="K56" i="10" s="1"/>
  <c r="J427" i="10"/>
  <c r="L427" i="10" s="1"/>
  <c r="I427" i="10"/>
  <c r="K427" i="10" s="1"/>
  <c r="J487" i="10" l="1"/>
  <c r="L487" i="10" s="1"/>
  <c r="I487" i="10"/>
  <c r="K487" i="10" s="1"/>
  <c r="J639" i="10"/>
  <c r="L639" i="10" s="1"/>
  <c r="I639" i="10"/>
  <c r="K639" i="10" s="1"/>
  <c r="J57" i="10"/>
  <c r="L57" i="10" s="1"/>
  <c r="I57" i="10"/>
  <c r="K57" i="10" s="1"/>
  <c r="J553" i="10"/>
  <c r="L553" i="10" s="1"/>
  <c r="I553" i="10"/>
  <c r="K553" i="10" s="1"/>
  <c r="J428" i="10"/>
  <c r="L428" i="10" s="1"/>
  <c r="I428" i="10"/>
  <c r="K428" i="10" s="1"/>
  <c r="J488" i="10" l="1"/>
  <c r="L488" i="10" s="1"/>
  <c r="I488" i="10"/>
  <c r="K488" i="10" s="1"/>
  <c r="J640" i="10"/>
  <c r="L640" i="10" s="1"/>
  <c r="I640" i="10"/>
  <c r="K640" i="10" s="1"/>
  <c r="J58" i="10"/>
  <c r="L58" i="10" s="1"/>
  <c r="I58" i="10"/>
  <c r="K58" i="10" s="1"/>
  <c r="J429" i="10"/>
  <c r="L429" i="10" s="1"/>
  <c r="I429" i="10"/>
  <c r="K429" i="10" s="1"/>
  <c r="J554" i="10"/>
  <c r="L554" i="10" s="1"/>
  <c r="I554" i="10"/>
  <c r="K554" i="10" s="1"/>
  <c r="J489" i="10" l="1"/>
  <c r="L489" i="10" s="1"/>
  <c r="I489" i="10"/>
  <c r="K489" i="10" s="1"/>
  <c r="J430" i="10"/>
  <c r="L430" i="10" s="1"/>
  <c r="I430" i="10"/>
  <c r="K430" i="10" s="1"/>
  <c r="J641" i="10"/>
  <c r="L641" i="10" s="1"/>
  <c r="I641" i="10"/>
  <c r="K641" i="10" s="1"/>
  <c r="J555" i="10"/>
  <c r="L555" i="10" s="1"/>
  <c r="I555" i="10"/>
  <c r="K555" i="10" s="1"/>
  <c r="J59" i="10"/>
  <c r="L59" i="10" s="1"/>
  <c r="I59" i="10"/>
  <c r="K59" i="10" s="1"/>
  <c r="J642" i="10" l="1"/>
  <c r="L642" i="10" s="1"/>
  <c r="I642" i="10"/>
  <c r="K642" i="10" s="1"/>
  <c r="J556" i="10"/>
  <c r="L556" i="10" s="1"/>
  <c r="I556" i="10"/>
  <c r="K556" i="10" s="1"/>
  <c r="J60" i="10"/>
  <c r="L60" i="10" s="1"/>
  <c r="I60" i="10"/>
  <c r="K60" i="10" s="1"/>
  <c r="J431" i="10"/>
  <c r="L431" i="10" s="1"/>
  <c r="I431" i="10"/>
  <c r="K431" i="10" s="1"/>
  <c r="J490" i="10"/>
  <c r="L490" i="10" s="1"/>
  <c r="I490" i="10"/>
  <c r="K490" i="10" s="1"/>
  <c r="J643" i="10" l="1"/>
  <c r="L643" i="10" s="1"/>
  <c r="I643" i="10"/>
  <c r="K643" i="10" s="1"/>
  <c r="J491" i="10"/>
  <c r="L491" i="10" s="1"/>
  <c r="I491" i="10"/>
  <c r="K491" i="10" s="1"/>
  <c r="J557" i="10"/>
  <c r="L557" i="10" s="1"/>
  <c r="I557" i="10"/>
  <c r="K557" i="10" s="1"/>
  <c r="J61" i="10"/>
  <c r="L61" i="10" s="1"/>
  <c r="I61" i="10"/>
  <c r="K61" i="10" s="1"/>
  <c r="J492" i="10" l="1"/>
  <c r="L492" i="10" s="1"/>
  <c r="I492" i="10"/>
  <c r="K492" i="10" s="1"/>
  <c r="J62" i="10"/>
  <c r="L62" i="10" s="1"/>
  <c r="I62" i="10"/>
  <c r="K62" i="10" s="1"/>
  <c r="J558" i="10"/>
  <c r="L558" i="10" s="1"/>
  <c r="I558" i="10"/>
  <c r="K558" i="10" s="1"/>
  <c r="J644" i="10"/>
  <c r="L644" i="10" s="1"/>
  <c r="I644" i="10"/>
  <c r="K644" i="10" s="1"/>
  <c r="J63" i="10" l="1"/>
  <c r="L63" i="10" s="1"/>
  <c r="I63" i="10"/>
  <c r="K63" i="10" s="1"/>
  <c r="J645" i="10"/>
  <c r="L645" i="10" s="1"/>
  <c r="I645" i="10"/>
  <c r="K645" i="10" s="1"/>
  <c r="J559" i="10"/>
  <c r="L559" i="10" s="1"/>
  <c r="I559" i="10"/>
  <c r="K559" i="10" s="1"/>
  <c r="J493" i="10"/>
  <c r="L493" i="10" s="1"/>
  <c r="I493" i="10"/>
  <c r="K493" i="10" s="1"/>
  <c r="J646" i="10" l="1"/>
  <c r="L646" i="10" s="1"/>
  <c r="I646" i="10"/>
  <c r="K646" i="10" s="1"/>
  <c r="J560" i="10"/>
  <c r="L560" i="10" s="1"/>
  <c r="I560" i="10"/>
  <c r="K560" i="10" s="1"/>
  <c r="J494" i="10"/>
  <c r="L494" i="10" s="1"/>
  <c r="I494" i="10"/>
  <c r="K494" i="10" s="1"/>
  <c r="J64" i="10"/>
  <c r="L64" i="10" s="1"/>
  <c r="I64" i="10"/>
  <c r="K64" i="10" s="1"/>
  <c r="J495" i="10" l="1"/>
  <c r="L495" i="10" s="1"/>
  <c r="I495" i="10"/>
  <c r="K495" i="10" s="1"/>
  <c r="J561" i="10"/>
  <c r="L561" i="10" s="1"/>
  <c r="I561" i="10"/>
  <c r="K561" i="10" s="1"/>
  <c r="J647" i="10"/>
  <c r="L647" i="10" s="1"/>
  <c r="I647" i="10"/>
  <c r="K647" i="10" s="1"/>
  <c r="J65" i="10"/>
  <c r="L65" i="10" s="1"/>
  <c r="I65" i="10"/>
  <c r="K65" i="10" s="1"/>
  <c r="J562" i="10" l="1"/>
  <c r="L562" i="10" s="1"/>
  <c r="I562" i="10"/>
  <c r="K562" i="10" s="1"/>
  <c r="J648" i="10"/>
  <c r="L648" i="10" s="1"/>
  <c r="I648" i="10"/>
  <c r="K648" i="10" s="1"/>
  <c r="J66" i="10"/>
  <c r="L66" i="10" s="1"/>
  <c r="I66" i="10"/>
  <c r="K66" i="10" s="1"/>
  <c r="J496" i="10"/>
  <c r="L496" i="10" s="1"/>
  <c r="I496" i="10"/>
  <c r="K496" i="10" s="1"/>
  <c r="J649" i="10" l="1"/>
  <c r="L649" i="10" s="1"/>
  <c r="I649" i="10"/>
  <c r="K649" i="10" s="1"/>
  <c r="J67" i="10"/>
  <c r="L67" i="10" s="1"/>
  <c r="I67" i="10"/>
  <c r="K67" i="10" s="1"/>
  <c r="J497" i="10"/>
  <c r="L497" i="10" s="1"/>
  <c r="I497" i="10"/>
  <c r="K497" i="10" s="1"/>
  <c r="J563" i="10"/>
  <c r="L563" i="10" s="1"/>
  <c r="I563" i="10"/>
  <c r="K563" i="10" s="1"/>
  <c r="J564" i="10" l="1"/>
  <c r="L564" i="10" s="1"/>
  <c r="I564" i="10"/>
  <c r="K564" i="10" s="1"/>
  <c r="J68" i="10"/>
  <c r="L68" i="10" s="1"/>
  <c r="I68" i="10"/>
  <c r="K68" i="10" s="1"/>
  <c r="J650" i="10"/>
  <c r="L650" i="10" s="1"/>
  <c r="I650" i="10"/>
  <c r="K650" i="10" s="1"/>
  <c r="J651" i="10" l="1"/>
  <c r="L651" i="10" s="1"/>
  <c r="I651" i="10"/>
  <c r="K651" i="10" s="1"/>
  <c r="J69" i="10"/>
  <c r="L69" i="10" s="1"/>
  <c r="I69" i="10"/>
  <c r="K69" i="10" s="1"/>
  <c r="J565" i="10"/>
  <c r="L565" i="10" s="1"/>
  <c r="I565" i="10"/>
  <c r="K565" i="10" s="1"/>
  <c r="J652" i="10" l="1"/>
  <c r="L652" i="10" s="1"/>
  <c r="I652" i="10"/>
  <c r="K652" i="10" s="1"/>
  <c r="J70" i="10"/>
  <c r="L70" i="10" s="1"/>
  <c r="I70" i="10"/>
  <c r="K70" i="10" s="1"/>
  <c r="J653" i="10" l="1"/>
  <c r="L653" i="10" s="1"/>
  <c r="I653" i="10"/>
  <c r="K653" i="10" s="1"/>
  <c r="J71" i="10"/>
  <c r="L71" i="10" s="1"/>
  <c r="I71" i="10"/>
  <c r="K71" i="10" s="1"/>
  <c r="J654" i="10" l="1"/>
  <c r="L654" i="10" s="1"/>
  <c r="I654" i="10"/>
  <c r="K654" i="10" s="1"/>
  <c r="J72" i="10"/>
  <c r="L72" i="10" s="1"/>
  <c r="I72" i="10"/>
  <c r="K72" i="10" s="1"/>
  <c r="J655" i="10" l="1"/>
  <c r="L655" i="10" s="1"/>
  <c r="I655" i="10"/>
  <c r="K655" i="10" s="1"/>
  <c r="J73" i="10"/>
  <c r="L73" i="10" s="1"/>
  <c r="I73" i="10"/>
  <c r="K73" i="10" s="1"/>
  <c r="J656" i="10" l="1"/>
  <c r="L656" i="10" s="1"/>
  <c r="I656" i="10"/>
  <c r="K656" i="10" s="1"/>
  <c r="J74" i="10"/>
  <c r="L74" i="10" s="1"/>
  <c r="I74" i="10"/>
  <c r="K74" i="10" s="1"/>
  <c r="J657" i="10" l="1"/>
  <c r="L657" i="10" s="1"/>
  <c r="I657" i="10"/>
  <c r="K657" i="10" s="1"/>
  <c r="J75" i="10"/>
  <c r="L75" i="10" s="1"/>
  <c r="I75" i="10"/>
  <c r="K75" i="10" s="1"/>
  <c r="J658" i="10" l="1"/>
  <c r="L658" i="10" s="1"/>
  <c r="I658" i="10"/>
  <c r="K658" i="10" s="1"/>
  <c r="J76" i="10"/>
  <c r="L76" i="10" s="1"/>
  <c r="I76" i="10"/>
  <c r="K76" i="10" s="1"/>
  <c r="J659" i="10" l="1"/>
  <c r="L659" i="10" s="1"/>
  <c r="I659" i="10"/>
  <c r="K659" i="10" s="1"/>
  <c r="J77" i="10"/>
  <c r="L77" i="10" s="1"/>
  <c r="I77" i="10"/>
  <c r="K77" i="10" s="1"/>
  <c r="J660" i="10" l="1"/>
  <c r="L660" i="10" s="1"/>
  <c r="I660" i="10"/>
  <c r="K660" i="10" s="1"/>
  <c r="J78" i="10"/>
  <c r="L78" i="10" s="1"/>
  <c r="I78" i="10"/>
  <c r="K78" i="10" s="1"/>
  <c r="J79" i="10" l="1"/>
  <c r="L79" i="10" s="1"/>
  <c r="I79" i="10"/>
  <c r="K79" i="10" s="1"/>
  <c r="J80" i="10" l="1"/>
  <c r="L80" i="10" s="1"/>
  <c r="I80" i="10"/>
  <c r="K80" i="10" s="1"/>
  <c r="J81" i="10" l="1"/>
  <c r="L81" i="10" s="1"/>
  <c r="I81" i="10"/>
  <c r="K81" i="10" s="1"/>
  <c r="J82" i="10" l="1"/>
  <c r="L82" i="10" s="1"/>
  <c r="I82" i="10"/>
  <c r="K82" i="10" s="1"/>
  <c r="J83" i="10" l="1"/>
  <c r="L83" i="10" s="1"/>
  <c r="I83" i="10"/>
  <c r="K83" i="10" s="1"/>
  <c r="J84" i="10" l="1"/>
  <c r="L84" i="10" s="1"/>
  <c r="I84" i="10"/>
  <c r="K84" i="10" s="1"/>
  <c r="J85" i="10" l="1"/>
  <c r="L85" i="10" s="1"/>
  <c r="I85" i="10"/>
  <c r="K85" i="10" s="1"/>
  <c r="J86" i="10" l="1"/>
  <c r="L86" i="10" s="1"/>
  <c r="I86" i="10"/>
  <c r="K86" i="10" s="1"/>
  <c r="J87" i="10" l="1"/>
  <c r="L87" i="10" s="1"/>
  <c r="I87" i="10"/>
  <c r="K87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Pragyan Shrestha</author>
  </authors>
  <commentList>
    <comment ref="E27" authorId="0" shapeId="0" xr:uid="{52C18D75-F65A-4F2F-99F2-B712D26A4740}">
      <text>
        <r>
          <rPr>
            <b/>
            <sz val="9"/>
            <color indexed="81"/>
            <rFont val="Tahoma"/>
            <family val="2"/>
          </rPr>
          <t>Pragyan Shrestha:</t>
        </r>
        <r>
          <rPr>
            <sz val="9"/>
            <color indexed="81"/>
            <rFont val="Tahoma"/>
            <family val="2"/>
          </rPr>
          <t xml:space="preserve">
POSITIVE</t>
        </r>
      </text>
    </comment>
  </commentList>
</comments>
</file>

<file path=xl/sharedStrings.xml><?xml version="1.0" encoding="utf-8"?>
<sst xmlns="http://schemas.openxmlformats.org/spreadsheetml/2006/main" count="473" uniqueCount="182">
  <si>
    <t>CP2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</si>
  <si>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</si>
  <si>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</si>
  <si>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</si>
  <si>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</si>
  <si>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</si>
  <si>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</si>
  <si>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</si>
  <si>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</si>
  <si>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</si>
  <si>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</si>
  <si>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</si>
  <si>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</si>
  <si>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</si>
  <si>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</si>
  <si>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</si>
  <si>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CP1</t>
  </si>
  <si>
    <t>M1</t>
  </si>
  <si>
    <t>M2</t>
  </si>
  <si>
    <t>From</t>
  </si>
  <si>
    <t>To</t>
  </si>
  <si>
    <t>H. Angle</t>
  </si>
  <si>
    <t>HCR; Set-I</t>
  </si>
  <si>
    <t>HCR; Set-II</t>
  </si>
  <si>
    <t>Mean H. Angle</t>
  </si>
  <si>
    <t>V. Distance</t>
  </si>
  <si>
    <t>H. Distance Precision</t>
  </si>
  <si>
    <t>H. Distance</t>
  </si>
  <si>
    <t>Pole Ht.</t>
  </si>
  <si>
    <t>Mean</t>
  </si>
  <si>
    <t>Station</t>
  </si>
  <si>
    <t>Leg</t>
  </si>
  <si>
    <t>Distance</t>
  </si>
  <si>
    <t>Observed Angles</t>
  </si>
  <si>
    <t>Correction</t>
  </si>
  <si>
    <t>Corrected angles</t>
  </si>
  <si>
    <t>Computed WCB</t>
  </si>
  <si>
    <t>Consecutive Coordinate</t>
  </si>
  <si>
    <t>Corrected Consecutive Coordinate</t>
  </si>
  <si>
    <t>Independent coordinate</t>
  </si>
  <si>
    <t>Adjusted length</t>
  </si>
  <si>
    <t>Adjusted Bearing</t>
  </si>
  <si>
    <t>Latitude</t>
  </si>
  <si>
    <t>Departure</t>
  </si>
  <si>
    <t>BEARING CP1-CP2</t>
  </si>
  <si>
    <t>Northing</t>
  </si>
  <si>
    <t>Easting</t>
  </si>
  <si>
    <t>m10</t>
  </si>
  <si>
    <t>m9</t>
  </si>
  <si>
    <t>m8</t>
  </si>
  <si>
    <t>m7</t>
  </si>
  <si>
    <t>m6</t>
  </si>
  <si>
    <t>m5</t>
  </si>
  <si>
    <t>m4</t>
  </si>
  <si>
    <t>m3</t>
  </si>
  <si>
    <t>m2</t>
  </si>
  <si>
    <t>m1</t>
  </si>
  <si>
    <t>Conversion to Radians</t>
  </si>
  <si>
    <t>Back Bearing</t>
  </si>
  <si>
    <t>Gale's Table: Major Traverse</t>
  </si>
  <si>
    <t>Gale's Table: Minor Traverse</t>
  </si>
  <si>
    <t>Corrected WCB</t>
  </si>
  <si>
    <t>Corrected Independent Coordinate</t>
  </si>
  <si>
    <t>Original M14</t>
  </si>
  <si>
    <t>Two Peg Test</t>
  </si>
  <si>
    <t>When instrument is at midway of two pegs:</t>
  </si>
  <si>
    <t>Instrument</t>
  </si>
  <si>
    <t>Staff Readings (m)</t>
  </si>
  <si>
    <t>Sighted 
to</t>
  </si>
  <si>
    <t>True Height
Difference</t>
  </si>
  <si>
    <t>Top</t>
  </si>
  <si>
    <t>Mid</t>
  </si>
  <si>
    <t>Bottom</t>
  </si>
  <si>
    <t>P</t>
  </si>
  <si>
    <t>Q</t>
  </si>
  <si>
    <t>A</t>
  </si>
  <si>
    <t>B</t>
  </si>
  <si>
    <t>Level Transfer</t>
  </si>
  <si>
    <t>Stations
Chainage</t>
  </si>
  <si>
    <t>BS</t>
  </si>
  <si>
    <t>Mean 
BS</t>
  </si>
  <si>
    <t>FS</t>
  </si>
  <si>
    <t>Mean
FS</t>
  </si>
  <si>
    <t>Rise</t>
  </si>
  <si>
    <t>Fall</t>
  </si>
  <si>
    <t>Elevation</t>
  </si>
  <si>
    <t>Stadia
Interval</t>
  </si>
  <si>
    <t>Horizontal
Distance</t>
  </si>
  <si>
    <t>TBM3</t>
  </si>
  <si>
    <t>TP1</t>
  </si>
  <si>
    <t>TP2</t>
  </si>
  <si>
    <t>TP3</t>
  </si>
  <si>
    <t>TP4</t>
  </si>
  <si>
    <t>TP5</t>
  </si>
  <si>
    <t>TP6</t>
  </si>
  <si>
    <t>TP7</t>
  </si>
  <si>
    <t>TP8</t>
  </si>
  <si>
    <t>TP9</t>
  </si>
  <si>
    <t>TP10</t>
  </si>
  <si>
    <t>TP11</t>
  </si>
  <si>
    <t>TP12</t>
  </si>
  <si>
    <t>TP13</t>
  </si>
  <si>
    <t>TP14</t>
  </si>
  <si>
    <t>TP15</t>
  </si>
  <si>
    <t>TP16</t>
  </si>
  <si>
    <t>TBM5</t>
  </si>
  <si>
    <r>
      <t>S</t>
    </r>
    <r>
      <rPr>
        <vertAlign val="subscript"/>
        <sz val="11"/>
        <color theme="0"/>
        <rFont val="Calibri"/>
        <family val="2"/>
        <scheme val="minor"/>
      </rPr>
      <t>1</t>
    </r>
  </si>
  <si>
    <r>
      <t>S</t>
    </r>
    <r>
      <rPr>
        <vertAlign val="subscript"/>
        <sz val="11"/>
        <color theme="0"/>
        <rFont val="Calibri"/>
        <family val="2"/>
        <scheme val="minor"/>
      </rPr>
      <t>2</t>
    </r>
  </si>
  <si>
    <t>TP17</t>
  </si>
  <si>
    <t>TP18</t>
  </si>
  <si>
    <t>TP19</t>
  </si>
  <si>
    <t>TP20</t>
  </si>
  <si>
    <t>TP7[M17]</t>
  </si>
  <si>
    <t>Minor Traverse Levelling</t>
  </si>
  <si>
    <t>TP21</t>
  </si>
  <si>
    <t>TP22</t>
  </si>
  <si>
    <t>TP23</t>
  </si>
  <si>
    <t>TP24</t>
  </si>
  <si>
    <t>TP25</t>
  </si>
  <si>
    <t>TP26</t>
  </si>
  <si>
    <t>TP27</t>
  </si>
  <si>
    <t>TP28</t>
  </si>
  <si>
    <t>TP29</t>
  </si>
  <si>
    <t>TP30</t>
  </si>
  <si>
    <t>TP31</t>
  </si>
  <si>
    <t>TP32</t>
  </si>
  <si>
    <t>TP33</t>
  </si>
  <si>
    <t>TP34</t>
  </si>
  <si>
    <t>TP35</t>
  </si>
  <si>
    <t>TP36</t>
  </si>
  <si>
    <t>Corrected Elevation</t>
  </si>
  <si>
    <t>WCB</t>
  </si>
  <si>
    <t>Independent Coordinate</t>
  </si>
  <si>
    <t>True Height Difference</t>
  </si>
  <si>
    <t>Collimation Error =</t>
  </si>
  <si>
    <t>Precision =</t>
  </si>
  <si>
    <r>
      <t xml:space="preserve">When instrument is at near one peg </t>
    </r>
    <r>
      <rPr>
        <i/>
        <sz val="11"/>
        <color theme="1"/>
        <rFont val="Calibri"/>
        <family val="2"/>
        <scheme val="minor"/>
      </rPr>
      <t>(A)</t>
    </r>
    <r>
      <rPr>
        <sz val="11"/>
        <color theme="1"/>
        <rFont val="Calibri"/>
        <family val="2"/>
        <scheme val="minor"/>
      </rPr>
      <t>:</t>
    </r>
  </si>
  <si>
    <t>Distance Between A &amp; B =</t>
  </si>
  <si>
    <t>40m</t>
  </si>
  <si>
    <r>
      <t>S</t>
    </r>
    <r>
      <rPr>
        <vertAlign val="subscript"/>
        <sz val="11"/>
        <rFont val="Calibri"/>
        <family val="2"/>
        <scheme val="minor"/>
      </rPr>
      <t>1</t>
    </r>
  </si>
  <si>
    <r>
      <t>S</t>
    </r>
    <r>
      <rPr>
        <vertAlign val="subscript"/>
        <sz val="11"/>
        <rFont val="Calibri"/>
        <family val="2"/>
        <scheme val="minor"/>
      </rPr>
      <t>2</t>
    </r>
  </si>
  <si>
    <t>TBM3 to TBM5 [Forward]</t>
  </si>
  <si>
    <t>∑</t>
  </si>
  <si>
    <t>∑BS - ∑FS =</t>
  </si>
  <si>
    <t>∑Rise - ∑Fall =</t>
  </si>
  <si>
    <t>Mean Height Difference =</t>
  </si>
  <si>
    <t>Discrepancy =</t>
  </si>
  <si>
    <t>Required Precision =</t>
  </si>
  <si>
    <t>∴ RL(TBM5) =</t>
  </si>
  <si>
    <t>=</t>
  </si>
  <si>
    <t>RL(TBM3) +</t>
  </si>
  <si>
    <t>1331.314 +</t>
  </si>
  <si>
    <t>TBM5 to TBM3 [Backward]</t>
  </si>
  <si>
    <t>TBM5 to M17 [Forward]</t>
  </si>
  <si>
    <t>M17 to TBM5 [Backward]</t>
  </si>
  <si>
    <t>∴ RL(M17) =</t>
  </si>
  <si>
    <t>RL(TBM5)</t>
  </si>
  <si>
    <t>Horizontal Distance</t>
  </si>
  <si>
    <t>Arithmetic Check:</t>
  </si>
  <si>
    <t>Loop Perimeter =</t>
  </si>
  <si>
    <t>959.590 m</t>
  </si>
  <si>
    <t>Station/
Chainage</t>
  </si>
  <si>
    <t>Turning
Point</t>
  </si>
  <si>
    <t>Sighted to</t>
  </si>
  <si>
    <t>Signal Ht.</t>
  </si>
  <si>
    <t>Vert. Distance</t>
  </si>
  <si>
    <t>Bearing</t>
  </si>
  <si>
    <t>Remarks</t>
  </si>
  <si>
    <t>M 14</t>
  </si>
  <si>
    <t>m 1</t>
  </si>
  <si>
    <t>Hz. Distance</t>
  </si>
  <si>
    <t>Independent Coordinates</t>
  </si>
  <si>
    <t>Consecutive Coordinates</t>
  </si>
  <si>
    <t>g</t>
  </si>
  <si>
    <t>V. Distance Precision</t>
  </si>
  <si>
    <t>Ins. St 
&amp; HI</t>
  </si>
  <si>
    <t>HCR 
Observation</t>
  </si>
  <si>
    <t>Reduced 
Level</t>
  </si>
  <si>
    <t>HCR &amp; Distance Observation</t>
  </si>
  <si>
    <t>Leg/ Line</t>
  </si>
  <si>
    <t>Relative Precision = e/P =</t>
  </si>
  <si>
    <t>Traverse Detailing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</si>
</sst>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hh]\°mm\'ss\'\'"/>
    <numFmt numFmtId="165" formatCode="0.000"/>
    <numFmt numFmtId="166" formatCode="0.0"/>
    <numFmt numFmtId="167" formatCode="0.0000"/>
    <numFmt numFmtId="168" formatCode="ss\'\'"/>
    <numFmt numFmtId="169" formatCode="0.0E+00"/>
    <numFmt numFmtId="170" formatCode="mm\'ss\'\'"/>
  </numFmts>
  <fonts count="2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7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bscript"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36"/>
      <color theme="1"/>
      <name val="Calibri"/>
      <family val="2"/>
      <scheme val="minor"/>
    </font>
    <font>
      <u/>
      <sz val="28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1"/>
      <name val="Calibri Light"/>
      <family val="2"/>
      <scheme val="major"/>
    </font>
    <font>
      <b/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26"/>
      <color theme="1"/>
      <name val="Calibri"/>
      <family val="2"/>
      <scheme val="minor"/>
    </font>
    <font>
      <u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18">
    <border>
      <left/>
      <right/>
      <top/>
      <bottom/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0" fillId="4" borderId="0" applyNumberFormat="0" applyBorder="0" applyAlignment="0" applyProtection="0"/>
    <xf numFmtId="0" fontId="21" fillId="5" borderId="0" applyNumberFormat="0" applyBorder="0" applyAlignment="0" applyProtection="0"/>
    <xf numFmtId="0" fontId="22" fillId="6" borderId="16" applyNumberFormat="0" applyAlignment="0" applyProtection="0"/>
  </cellStyleXfs>
  <cellXfs count="200">
    <xf numFmtId="0" fontId="0" fillId="0" borderId="0" xfId="0"/>
    <xf numFmtId="0" fontId="0" fillId="0" borderId="0" xfId="0" applyAlignment="1">
      <alignment wrapText="1"/>
    </xf>
    <xf numFmtId="165" fontId="0" fillId="0" borderId="0" xfId="0" applyNumberFormat="1"/>
    <xf numFmtId="164" fontId="0" fillId="0" borderId="0" xfId="0" applyNumberFormat="1"/>
    <xf numFmtId="0" fontId="0" fillId="0" borderId="0" xfId="0" applyFill="1"/>
    <xf numFmtId="165" fontId="0" fillId="0" borderId="0" xfId="0" applyNumberFormat="1" applyFill="1"/>
    <xf numFmtId="164" fontId="0" fillId="0" borderId="0" xfId="0" applyNumberFormat="1" applyFill="1" applyBorder="1"/>
    <xf numFmtId="164" fontId="0" fillId="0" borderId="0" xfId="0" applyNumberFormat="1" applyFill="1"/>
    <xf numFmtId="164" fontId="0" fillId="0" borderId="1" xfId="0" applyNumberFormat="1" applyFill="1" applyBorder="1"/>
    <xf numFmtId="165" fontId="0" fillId="0" borderId="1" xfId="0" applyNumberFormat="1" applyFill="1" applyBorder="1"/>
    <xf numFmtId="2" fontId="0" fillId="0" borderId="0" xfId="0" applyNumberFormat="1" applyFill="1"/>
    <xf numFmtId="0" fontId="7" fillId="0" borderId="0" xfId="0" applyFont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vertical="center"/>
    </xf>
    <xf numFmtId="0" fontId="0" fillId="0" borderId="0" xfId="0" applyFill="1" applyAlignment="1"/>
    <xf numFmtId="166" fontId="0" fillId="0" borderId="0" xfId="0" applyNumberFormat="1"/>
    <xf numFmtId="166" fontId="0" fillId="0" borderId="0" xfId="0" applyNumberFormat="1" applyFill="1"/>
    <xf numFmtId="165" fontId="0" fillId="0" borderId="0" xfId="0" applyNumberFormat="1" applyAlignment="1">
      <alignment horizontal="center"/>
    </xf>
    <xf numFmtId="165" fontId="0" fillId="0" borderId="0" xfId="0" applyNumberFormat="1" applyFill="1" applyAlignment="1"/>
    <xf numFmtId="0" fontId="0" fillId="0" borderId="0" xfId="0" applyAlignment="1">
      <alignment horizontal="left"/>
    </xf>
    <xf numFmtId="0" fontId="0" fillId="0" borderId="0" xfId="0" applyFill="1" applyBorder="1"/>
    <xf numFmtId="166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Alignment="1">
      <alignment horizontal="center" vertical="center"/>
    </xf>
    <xf numFmtId="0" fontId="13" fillId="0" borderId="0" xfId="0" applyFont="1" applyFill="1"/>
    <xf numFmtId="0" fontId="0" fillId="0" borderId="0" xfId="0" applyBorder="1"/>
    <xf numFmtId="0" fontId="0" fillId="0" borderId="2" xfId="0" applyBorder="1"/>
    <xf numFmtId="0" fontId="7" fillId="0" borderId="0" xfId="0" applyFont="1" applyBorder="1" applyAlignment="1">
      <alignment horizontal="center" wrapText="1"/>
    </xf>
    <xf numFmtId="165" fontId="8" fillId="0" borderId="2" xfId="0" applyNumberFormat="1" applyFont="1" applyBorder="1"/>
    <xf numFmtId="0" fontId="8" fillId="0" borderId="2" xfId="0" applyFont="1" applyBorder="1"/>
    <xf numFmtId="0" fontId="8" fillId="0" borderId="2" xfId="0" applyFont="1" applyFill="1" applyBorder="1"/>
    <xf numFmtId="0" fontId="8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/>
    </xf>
    <xf numFmtId="165" fontId="0" fillId="2" borderId="2" xfId="0" applyNumberFormat="1" applyFill="1" applyBorder="1"/>
    <xf numFmtId="165" fontId="0" fillId="0" borderId="2" xfId="0" applyNumberFormat="1" applyBorder="1"/>
    <xf numFmtId="164" fontId="0" fillId="0" borderId="2" xfId="0" applyNumberFormat="1" applyBorder="1"/>
    <xf numFmtId="2" fontId="0" fillId="0" borderId="2" xfId="0" applyNumberFormat="1" applyBorder="1"/>
    <xf numFmtId="165" fontId="0" fillId="0" borderId="2" xfId="0" applyNumberFormat="1" applyFill="1" applyBorder="1"/>
    <xf numFmtId="0" fontId="0" fillId="0" borderId="2" xfId="0" applyFill="1" applyBorder="1"/>
    <xf numFmtId="164" fontId="0" fillId="0" borderId="2" xfId="0" applyNumberFormat="1" applyFill="1" applyBorder="1"/>
    <xf numFmtId="2" fontId="0" fillId="0" borderId="2" xfId="0" applyNumberFormat="1" applyFill="1" applyBorder="1"/>
    <xf numFmtId="165" fontId="0" fillId="0" borderId="2" xfId="0" applyNumberForma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11" fillId="0" borderId="0" xfId="0" applyFont="1"/>
    <xf numFmtId="166" fontId="11" fillId="0" borderId="0" xfId="0" applyNumberFormat="1" applyFont="1"/>
    <xf numFmtId="0" fontId="11" fillId="0" borderId="2" xfId="0" applyFont="1" applyFill="1" applyBorder="1"/>
    <xf numFmtId="165" fontId="11" fillId="0" borderId="2" xfId="0" applyNumberFormat="1" applyFont="1" applyFill="1" applyBorder="1"/>
    <xf numFmtId="166" fontId="11" fillId="0" borderId="2" xfId="0" applyNumberFormat="1" applyFont="1" applyFill="1" applyBorder="1"/>
    <xf numFmtId="0" fontId="11" fillId="0" borderId="2" xfId="0" applyNumberFormat="1" applyFont="1" applyFill="1" applyBorder="1"/>
    <xf numFmtId="0" fontId="11" fillId="0" borderId="2" xfId="0" applyFont="1" applyFill="1" applyBorder="1" applyAlignment="1">
      <alignment vertical="center"/>
    </xf>
    <xf numFmtId="0" fontId="11" fillId="0" borderId="2" xfId="0" applyFont="1" applyFill="1" applyBorder="1" applyAlignment="1">
      <alignment horizontal="center"/>
    </xf>
    <xf numFmtId="0" fontId="18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right"/>
    </xf>
    <xf numFmtId="165" fontId="0" fillId="0" borderId="0" xfId="0" applyNumberFormat="1" applyFill="1" applyAlignment="1">
      <alignment horizontal="center"/>
    </xf>
    <xf numFmtId="165" fontId="0" fillId="0" borderId="3" xfId="0" applyNumberFormat="1" applyBorder="1" applyAlignment="1"/>
    <xf numFmtId="165" fontId="0" fillId="0" borderId="5" xfId="0" applyNumberFormat="1" applyBorder="1" applyAlignment="1">
      <alignment horizontal="left"/>
    </xf>
    <xf numFmtId="0" fontId="0" fillId="0" borderId="15" xfId="0" applyBorder="1"/>
    <xf numFmtId="165" fontId="0" fillId="0" borderId="0" xfId="0" applyNumberFormat="1" applyBorder="1" applyAlignment="1">
      <alignment horizontal="right"/>
    </xf>
    <xf numFmtId="165" fontId="0" fillId="0" borderId="0" xfId="0" applyNumberFormat="1" applyBorder="1" applyAlignment="1">
      <alignment horizontal="left"/>
    </xf>
    <xf numFmtId="165" fontId="0" fillId="0" borderId="9" xfId="0" applyNumberFormat="1" applyBorder="1" applyAlignment="1">
      <alignment horizontal="left"/>
    </xf>
    <xf numFmtId="165" fontId="0" fillId="0" borderId="6" xfId="0" applyNumberFormat="1" applyFill="1" applyBorder="1" applyAlignment="1"/>
    <xf numFmtId="165" fontId="0" fillId="0" borderId="7" xfId="0" applyNumberFormat="1" applyBorder="1" applyAlignment="1">
      <alignment horizontal="right"/>
    </xf>
    <xf numFmtId="165" fontId="0" fillId="0" borderId="7" xfId="0" applyNumberFormat="1" applyFill="1" applyBorder="1" applyAlignment="1">
      <alignment horizontal="left"/>
    </xf>
    <xf numFmtId="0" fontId="0" fillId="0" borderId="8" xfId="0" applyBorder="1"/>
    <xf numFmtId="165" fontId="0" fillId="0" borderId="13" xfId="0" applyNumberFormat="1" applyBorder="1" applyAlignment="1">
      <alignment horizontal="left"/>
    </xf>
    <xf numFmtId="0" fontId="15" fillId="0" borderId="0" xfId="0" applyFont="1" applyAlignment="1">
      <alignment wrapText="1"/>
    </xf>
    <xf numFmtId="0" fontId="0" fillId="0" borderId="0" xfId="0" applyFill="1" applyAlignment="1">
      <alignment horizontal="center"/>
    </xf>
    <xf numFmtId="0" fontId="3" fillId="0" borderId="2" xfId="0" applyFont="1" applyBorder="1"/>
    <xf numFmtId="165" fontId="3" fillId="0" borderId="2" xfId="0" applyNumberFormat="1" applyFont="1" applyBorder="1"/>
    <xf numFmtId="165" fontId="11" fillId="0" borderId="2" xfId="0" applyNumberFormat="1" applyFont="1" applyFill="1" applyBorder="1" applyAlignment="1">
      <alignment horizontal="center" vertical="center"/>
    </xf>
    <xf numFmtId="165" fontId="11" fillId="0" borderId="2" xfId="0" applyNumberFormat="1" applyFont="1" applyFill="1" applyBorder="1" applyAlignment="1">
      <alignment horizontal="center" vertical="center" wrapText="1"/>
    </xf>
    <xf numFmtId="0" fontId="11" fillId="0" borderId="0" xfId="2" applyFont="1" applyFill="1"/>
    <xf numFmtId="165" fontId="11" fillId="0" borderId="0" xfId="2" applyNumberFormat="1" applyFont="1" applyFill="1"/>
    <xf numFmtId="0" fontId="11" fillId="0" borderId="0" xfId="1" applyFont="1" applyFill="1"/>
    <xf numFmtId="165" fontId="11" fillId="0" borderId="0" xfId="1" applyNumberFormat="1" applyFont="1" applyFill="1"/>
    <xf numFmtId="0" fontId="3" fillId="0" borderId="0" xfId="0" applyFont="1"/>
    <xf numFmtId="0" fontId="11" fillId="0" borderId="0" xfId="0" applyFont="1" applyFill="1"/>
    <xf numFmtId="0" fontId="3" fillId="0" borderId="0" xfId="0" applyFont="1" applyFill="1"/>
    <xf numFmtId="165" fontId="11" fillId="0" borderId="0" xfId="0" applyNumberFormat="1" applyFont="1" applyFill="1"/>
    <xf numFmtId="0" fontId="19" fillId="0" borderId="0" xfId="0" applyFont="1" applyFill="1"/>
    <xf numFmtId="0" fontId="19" fillId="0" borderId="0" xfId="1" applyFont="1" applyFill="1"/>
    <xf numFmtId="165" fontId="19" fillId="0" borderId="2" xfId="3" applyNumberFormat="1" applyFont="1" applyFill="1" applyBorder="1" applyAlignment="1">
      <alignment horizontal="center" vertical="center"/>
    </xf>
    <xf numFmtId="164" fontId="11" fillId="0" borderId="2" xfId="0" applyNumberFormat="1" applyFont="1" applyFill="1" applyBorder="1"/>
    <xf numFmtId="0" fontId="11" fillId="0" borderId="2" xfId="1" applyFont="1" applyFill="1" applyBorder="1"/>
    <xf numFmtId="165" fontId="11" fillId="0" borderId="2" xfId="1" applyNumberFormat="1" applyFont="1" applyFill="1" applyBorder="1"/>
    <xf numFmtId="164" fontId="11" fillId="0" borderId="2" xfId="1" applyNumberFormat="1" applyFont="1" applyFill="1" applyBorder="1"/>
    <xf numFmtId="0" fontId="11" fillId="0" borderId="2" xfId="2" applyFont="1" applyFill="1" applyBorder="1"/>
    <xf numFmtId="165" fontId="11" fillId="0" borderId="2" xfId="2" applyNumberFormat="1" applyFont="1" applyFill="1" applyBorder="1"/>
    <xf numFmtId="164" fontId="0" fillId="0" borderId="2" xfId="0" applyNumberFormat="1" applyBorder="1" applyAlignment="1">
      <alignment vertical="center"/>
    </xf>
    <xf numFmtId="165" fontId="11" fillId="0" borderId="2" xfId="1" applyNumberFormat="1" applyFont="1" applyFill="1" applyBorder="1" applyAlignment="1">
      <alignment horizontal="right"/>
    </xf>
    <xf numFmtId="0" fontId="11" fillId="0" borderId="2" xfId="1" applyFont="1" applyFill="1" applyBorder="1" applyAlignment="1">
      <alignment horizontal="center"/>
    </xf>
    <xf numFmtId="0" fontId="11" fillId="0" borderId="2" xfId="2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0" xfId="2" applyFont="1" applyFill="1" applyAlignment="1">
      <alignment horizontal="center"/>
    </xf>
    <xf numFmtId="0" fontId="11" fillId="0" borderId="0" xfId="1" applyFont="1" applyFill="1" applyAlignment="1">
      <alignment horizontal="center"/>
    </xf>
    <xf numFmtId="164" fontId="11" fillId="0" borderId="2" xfId="0" applyNumberFormat="1" applyFont="1" applyFill="1" applyBorder="1" applyAlignment="1">
      <alignment horizontal="right"/>
    </xf>
    <xf numFmtId="164" fontId="11" fillId="0" borderId="2" xfId="2" applyNumberFormat="1" applyFont="1" applyFill="1" applyBorder="1" applyAlignment="1">
      <alignment horizontal="right"/>
    </xf>
    <xf numFmtId="164" fontId="11" fillId="0" borderId="0" xfId="0" applyNumberFormat="1" applyFont="1" applyFill="1" applyAlignment="1">
      <alignment horizontal="right"/>
    </xf>
    <xf numFmtId="164" fontId="11" fillId="0" borderId="0" xfId="2" applyNumberFormat="1" applyFont="1" applyFill="1" applyAlignment="1">
      <alignment horizontal="right"/>
    </xf>
    <xf numFmtId="0" fontId="2" fillId="0" borderId="0" xfId="0" applyFont="1" applyBorder="1" applyAlignment="1">
      <alignment horizontal="center" vertical="top"/>
    </xf>
    <xf numFmtId="1" fontId="1" fillId="0" borderId="2" xfId="0" applyNumberFormat="1" applyFont="1" applyBorder="1" applyAlignment="1">
      <alignment horizontal="center" vertical="top" wrapText="1"/>
    </xf>
    <xf numFmtId="1" fontId="0" fillId="0" borderId="0" xfId="0" applyNumberFormat="1" applyAlignment="1">
      <alignment vertical="top"/>
    </xf>
    <xf numFmtId="0" fontId="1" fillId="0" borderId="2" xfId="0" applyFont="1" applyBorder="1" applyAlignment="1">
      <alignment horizontal="center" vertical="top" wrapText="1"/>
    </xf>
    <xf numFmtId="0" fontId="0" fillId="0" borderId="0" xfId="0" applyAlignment="1">
      <alignment vertical="top"/>
    </xf>
    <xf numFmtId="165" fontId="0" fillId="0" borderId="2" xfId="0" applyNumberFormat="1" applyFont="1" applyBorder="1"/>
    <xf numFmtId="0" fontId="0" fillId="0" borderId="2" xfId="0" applyFont="1" applyBorder="1"/>
    <xf numFmtId="0" fontId="0" fillId="0" borderId="2" xfId="0" applyFont="1" applyFill="1" applyBorder="1"/>
    <xf numFmtId="0" fontId="0" fillId="0" borderId="2" xfId="0" applyFont="1" applyBorder="1" applyAlignment="1">
      <alignment vertical="center" wrapText="1"/>
    </xf>
    <xf numFmtId="168" fontId="0" fillId="0" borderId="1" xfId="0" applyNumberFormat="1" applyFill="1" applyBorder="1"/>
    <xf numFmtId="168" fontId="0" fillId="0" borderId="0" xfId="0" applyNumberFormat="1" applyFill="1" applyBorder="1"/>
    <xf numFmtId="168" fontId="7" fillId="0" borderId="0" xfId="0" applyNumberFormat="1" applyFont="1" applyAlignment="1">
      <alignment horizontal="center" wrapText="1"/>
    </xf>
    <xf numFmtId="168" fontId="8" fillId="0" borderId="2" xfId="0" applyNumberFormat="1" applyFont="1" applyBorder="1" applyAlignment="1">
      <alignment horizontal="center" vertical="center" wrapText="1"/>
    </xf>
    <xf numFmtId="168" fontId="0" fillId="0" borderId="2" xfId="0" applyNumberFormat="1" applyFill="1" applyBorder="1"/>
    <xf numFmtId="168" fontId="0" fillId="0" borderId="2" xfId="0" applyNumberFormat="1" applyBorder="1"/>
    <xf numFmtId="168" fontId="0" fillId="0" borderId="0" xfId="0" applyNumberFormat="1"/>
    <xf numFmtId="164" fontId="3" fillId="0" borderId="2" xfId="0" applyNumberFormat="1" applyFont="1" applyBorder="1"/>
    <xf numFmtId="168" fontId="3" fillId="0" borderId="2" xfId="0" applyNumberFormat="1" applyFont="1" applyBorder="1"/>
    <xf numFmtId="165" fontId="3" fillId="0" borderId="2" xfId="0" applyNumberFormat="1" applyFont="1" applyFill="1" applyBorder="1"/>
    <xf numFmtId="0" fontId="0" fillId="0" borderId="11" xfId="0" applyBorder="1"/>
    <xf numFmtId="168" fontId="0" fillId="0" borderId="12" xfId="0" applyNumberFormat="1" applyBorder="1"/>
    <xf numFmtId="167" fontId="0" fillId="0" borderId="13" xfId="0" applyNumberFormat="1" applyBorder="1" applyAlignment="1">
      <alignment horizontal="left"/>
    </xf>
    <xf numFmtId="169" fontId="0" fillId="0" borderId="13" xfId="0" applyNumberFormat="1" applyFill="1" applyBorder="1" applyAlignment="1">
      <alignment horizontal="left"/>
    </xf>
    <xf numFmtId="0" fontId="0" fillId="0" borderId="0" xfId="0" applyFont="1" applyFill="1"/>
    <xf numFmtId="165" fontId="0" fillId="0" borderId="2" xfId="0" applyNumberFormat="1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11" xfId="0" applyFill="1" applyBorder="1"/>
    <xf numFmtId="0" fontId="0" fillId="0" borderId="12" xfId="0" applyFill="1" applyBorder="1"/>
    <xf numFmtId="0" fontId="3" fillId="0" borderId="2" xfId="0" applyFont="1" applyFill="1" applyBorder="1"/>
    <xf numFmtId="164" fontId="3" fillId="0" borderId="2" xfId="0" applyNumberFormat="1" applyFont="1" applyFill="1" applyBorder="1"/>
    <xf numFmtId="2" fontId="3" fillId="0" borderId="2" xfId="0" applyNumberFormat="1" applyFont="1" applyFill="1" applyBorder="1"/>
    <xf numFmtId="170" fontId="0" fillId="0" borderId="0" xfId="0" applyNumberFormat="1" applyFill="1"/>
    <xf numFmtId="170" fontId="7" fillId="0" borderId="0" xfId="0" applyNumberFormat="1" applyFont="1" applyAlignment="1">
      <alignment horizontal="center" wrapText="1"/>
    </xf>
    <xf numFmtId="170" fontId="0" fillId="0" borderId="2" xfId="0" applyNumberFormat="1" applyFill="1" applyBorder="1"/>
    <xf numFmtId="170" fontId="3" fillId="0" borderId="2" xfId="0" applyNumberFormat="1" applyFont="1" applyBorder="1"/>
    <xf numFmtId="170" fontId="0" fillId="0" borderId="13" xfId="0" applyNumberFormat="1" applyFill="1" applyBorder="1"/>
    <xf numFmtId="170" fontId="12" fillId="0" borderId="0" xfId="0" applyNumberFormat="1" applyFont="1" applyFill="1"/>
    <xf numFmtId="0" fontId="0" fillId="0" borderId="2" xfId="0" applyFont="1" applyFill="1" applyBorder="1" applyAlignment="1">
      <alignment horizontal="center" vertical="center" wrapText="1"/>
    </xf>
    <xf numFmtId="0" fontId="19" fillId="0" borderId="2" xfId="3" applyFont="1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1" fontId="0" fillId="0" borderId="2" xfId="0" applyNumberFormat="1" applyBorder="1" applyAlignment="1">
      <alignment horizontal="center" vertical="top"/>
    </xf>
    <xf numFmtId="165" fontId="0" fillId="0" borderId="2" xfId="0" applyNumberFormat="1" applyBorder="1" applyAlignment="1">
      <alignment horizontal="center" vertical="top"/>
    </xf>
    <xf numFmtId="16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2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14" fillId="0" borderId="0" xfId="0" applyFont="1" applyAlignment="1">
      <alignment horizontal="center" wrapText="1"/>
    </xf>
    <xf numFmtId="0" fontId="0" fillId="0" borderId="2" xfId="0" applyFont="1" applyBorder="1" applyAlignment="1">
      <alignment horizontal="center" vertical="center" textRotation="90" wrapText="1"/>
    </xf>
    <xf numFmtId="168" fontId="0" fillId="0" borderId="2" xfId="0" applyNumberFormat="1" applyFont="1" applyBorder="1" applyAlignment="1">
      <alignment horizontal="center" vertical="center" textRotation="90" wrapText="1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170" fontId="0" fillId="0" borderId="2" xfId="0" applyNumberFormat="1" applyFont="1" applyFill="1" applyBorder="1" applyAlignment="1">
      <alignment horizontal="center" vertical="center" wrapText="1"/>
    </xf>
    <xf numFmtId="0" fontId="19" fillId="0" borderId="2" xfId="3" applyFont="1" applyFill="1" applyBorder="1" applyAlignment="1">
      <alignment horizontal="center" vertical="center"/>
    </xf>
    <xf numFmtId="0" fontId="19" fillId="0" borderId="2" xfId="3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wrapText="1"/>
    </xf>
    <xf numFmtId="0" fontId="0" fillId="0" borderId="2" xfId="0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/>
    </xf>
    <xf numFmtId="165" fontId="11" fillId="3" borderId="11" xfId="0" applyNumberFormat="1" applyFont="1" applyFill="1" applyBorder="1" applyAlignment="1">
      <alignment horizontal="center"/>
    </xf>
    <xf numFmtId="165" fontId="11" fillId="3" borderId="12" xfId="0" applyNumberFormat="1" applyFont="1" applyFill="1" applyBorder="1" applyAlignment="1">
      <alignment horizontal="center"/>
    </xf>
    <xf numFmtId="165" fontId="11" fillId="3" borderId="13" xfId="0" applyNumberFormat="1" applyFont="1" applyFill="1" applyBorder="1" applyAlignment="1">
      <alignment horizontal="center"/>
    </xf>
    <xf numFmtId="0" fontId="19" fillId="0" borderId="7" xfId="0" applyFont="1" applyFill="1" applyBorder="1" applyAlignment="1">
      <alignment horizontal="left"/>
    </xf>
    <xf numFmtId="0" fontId="16" fillId="0" borderId="0" xfId="0" applyFont="1" applyAlignment="1">
      <alignment horizont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165" fontId="0" fillId="0" borderId="4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0" fontId="0" fillId="0" borderId="0" xfId="0" applyAlignment="1">
      <alignment horizontal="center"/>
    </xf>
    <xf numFmtId="166" fontId="11" fillId="0" borderId="2" xfId="0" applyNumberFormat="1" applyFont="1" applyFill="1" applyBorder="1" applyAlignment="1">
      <alignment horizontal="center" vertical="center" wrapText="1"/>
    </xf>
    <xf numFmtId="166" fontId="11" fillId="0" borderId="2" xfId="0" applyNumberFormat="1" applyFont="1" applyFill="1" applyBorder="1" applyAlignment="1">
      <alignment horizontal="center" vertical="center"/>
    </xf>
    <xf numFmtId="0" fontId="24" fillId="0" borderId="7" xfId="0" applyFont="1" applyFill="1" applyBorder="1" applyAlignment="1">
      <alignment horizontal="center" vertical="top"/>
    </xf>
    <xf numFmtId="0" fontId="19" fillId="0" borderId="10" xfId="3" applyFont="1" applyFill="1" applyBorder="1" applyAlignment="1">
      <alignment horizontal="center" vertical="center" wrapText="1"/>
    </xf>
    <xf numFmtId="0" fontId="19" fillId="0" borderId="14" xfId="3" applyFont="1" applyFill="1" applyBorder="1" applyAlignment="1">
      <alignment horizontal="center" vertical="center" wrapText="1"/>
    </xf>
  </cellXfs>
  <cellStyles count="4">
    <cellStyle name="Bad" xfId="2" builtinId="27"/>
    <cellStyle name="Check Cell" xfId="3" builtinId="23"/>
    <cellStyle name="Good" xfId="1" builtinId="26"/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colors>
    <mruColors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269843</xdr:colOff>
      <xdr:row>28</xdr:row>
      <xdr:rowOff>22701</xdr:rowOff>
    </xdr:from>
    <xdr:ext cx="1301782" cy="2162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574CAE4-35D4-457D-8AEC-277545E32E4F}"/>
                </a:ext>
              </a:extLst>
            </xdr:cNvPr>
            <xdr:cNvSpPr txBox="1"/>
          </xdr:nvSpPr>
          <xdr:spPr>
            <a:xfrm>
              <a:off x="1469993" y="6337776"/>
              <a:ext cx="1301782" cy="2162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𝑒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Δ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Δ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GB" sz="1100" b="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574CAE4-35D4-457D-8AEC-277545E32E4F}"/>
                </a:ext>
              </a:extLst>
            </xdr:cNvPr>
            <xdr:cNvSpPr txBox="1"/>
          </xdr:nvSpPr>
          <xdr:spPr>
            <a:xfrm>
              <a:off x="1469993" y="6337776"/>
              <a:ext cx="1301782" cy="2162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𝑒=√(Δ𝐿^2+Δ𝐷^2 )=</a:t>
              </a:r>
              <a:endParaRPr lang="en-GB" sz="1100" b="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134711</xdr:colOff>
      <xdr:row>23</xdr:row>
      <xdr:rowOff>61230</xdr:rowOff>
    </xdr:from>
    <xdr:ext cx="1301782" cy="2162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69D4C7A-3F6F-4BF1-90F6-C6A95483980D}"/>
                </a:ext>
              </a:extLst>
            </xdr:cNvPr>
            <xdr:cNvSpPr txBox="1"/>
          </xdr:nvSpPr>
          <xdr:spPr>
            <a:xfrm>
              <a:off x="2658836" y="5766705"/>
              <a:ext cx="1301782" cy="2162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𝑒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Δ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Δ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GB" sz="1100" b="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69D4C7A-3F6F-4BF1-90F6-C6A95483980D}"/>
                </a:ext>
              </a:extLst>
            </xdr:cNvPr>
            <xdr:cNvSpPr txBox="1"/>
          </xdr:nvSpPr>
          <xdr:spPr>
            <a:xfrm>
              <a:off x="2658836" y="5766705"/>
              <a:ext cx="1301782" cy="2162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𝑒=√(Δ𝐿^2+Δ𝐷^2 )=</a:t>
              </a:r>
              <a:endParaRPr lang="en-GB" sz="1100" b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3EC86-7ADB-4BB0-92D1-2E80C6BB168F}">
  <dimension ref="A1:N79"/>
  <sheetViews>
    <sheetView view="pageBreakPreview" zoomScaleNormal="85" zoomScaleSheetLayoutView="100" zoomScalePageLayoutView="85" workbookViewId="0">
      <selection activeCell="F12" sqref="F12:F15"/>
    </sheetView>
  </sheetViews>
  <sheetFormatPr defaultRowHeight="15" x14ac:dyDescent="0.25"/>
  <cols>
    <col min="1" max="1" width="7.140625" bestFit="1" customWidth="1"/>
    <col min="2" max="2" width="9.140625" customWidth="1"/>
    <col min="3" max="3" width="12.5703125" bestFit="1" customWidth="1"/>
    <col min="4" max="4" width="11.140625" bestFit="1" customWidth="1"/>
    <col min="5" max="5" width="13.42578125" bestFit="1" customWidth="1"/>
    <col min="6" max="6" width="11.140625" bestFit="1" customWidth="1"/>
    <col min="7" max="7" width="18.28515625" bestFit="1" customWidth="1"/>
    <col min="8" max="8" width="11.85546875" customWidth="1"/>
    <col min="9" max="9" width="11.85546875" style="110" customWidth="1"/>
    <col min="10" max="10" width="14.28515625" style="108" bestFit="1" customWidth="1"/>
    <col min="11" max="11" width="11.5703125" customWidth="1"/>
    <col min="12" max="12" width="11.5703125" hidden="1" customWidth="1"/>
    <col min="13" max="13" width="15" hidden="1" customWidth="1"/>
  </cols>
  <sheetData>
    <row r="1" spans="1:14" ht="43.5" customHeight="1" x14ac:dyDescent="0.25">
      <c r="A1" s="153" t="s">
        <v>178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</row>
    <row r="2" spans="1:14" ht="21.75" customHeight="1" x14ac:dyDescent="0.5">
      <c r="A2" s="48"/>
      <c r="B2" s="48"/>
      <c r="C2" s="48"/>
      <c r="D2" s="48"/>
      <c r="E2" s="48"/>
      <c r="F2" s="48"/>
      <c r="G2" s="48"/>
      <c r="H2" s="48"/>
      <c r="I2" s="106"/>
      <c r="J2" s="106"/>
      <c r="K2" s="48"/>
      <c r="L2" s="48"/>
      <c r="M2" s="48"/>
      <c r="N2" s="48"/>
    </row>
    <row r="3" spans="1:14" ht="37.5" x14ac:dyDescent="0.25">
      <c r="A3" s="45" t="s">
        <v>19</v>
      </c>
      <c r="B3" s="45" t="s">
        <v>20</v>
      </c>
      <c r="C3" s="45" t="s">
        <v>22</v>
      </c>
      <c r="D3" s="45" t="s">
        <v>21</v>
      </c>
      <c r="E3" s="45" t="s">
        <v>23</v>
      </c>
      <c r="F3" s="45" t="s">
        <v>21</v>
      </c>
      <c r="G3" s="45" t="s">
        <v>24</v>
      </c>
      <c r="H3" s="46" t="s">
        <v>27</v>
      </c>
      <c r="I3" s="109" t="s">
        <v>29</v>
      </c>
      <c r="J3" s="107" t="s">
        <v>26</v>
      </c>
      <c r="K3" s="46" t="s">
        <v>25</v>
      </c>
      <c r="L3" s="46" t="s">
        <v>29</v>
      </c>
      <c r="M3" s="47" t="s">
        <v>174</v>
      </c>
      <c r="N3" s="46" t="s">
        <v>28</v>
      </c>
    </row>
    <row r="4" spans="1:14" x14ac:dyDescent="0.25">
      <c r="A4" s="152" t="s">
        <v>1</v>
      </c>
      <c r="B4" s="152" t="s">
        <v>18</v>
      </c>
      <c r="C4" s="95">
        <v>0</v>
      </c>
      <c r="D4" s="151">
        <f t="shared" ref="D4" si="0">(C6-C4+C7-C5)/2</f>
        <v>8.3938078703703702</v>
      </c>
      <c r="E4" s="95">
        <v>3.75</v>
      </c>
      <c r="F4" s="151">
        <f>(E6-E4+E7-E5)/2</f>
        <v>8.3938194444444463</v>
      </c>
      <c r="G4" s="156">
        <f>(D4+F4)/2</f>
        <v>8.3938136574074083</v>
      </c>
      <c r="H4" s="150">
        <v>105.98099999999999</v>
      </c>
      <c r="I4" s="155">
        <f>AVERAGE(H4,H78)</f>
        <v>105.9735</v>
      </c>
      <c r="J4" s="154">
        <f>I4/ABS(H4-H78)</f>
        <v>7064.8999999997322</v>
      </c>
      <c r="K4" s="150">
        <v>3.67</v>
      </c>
      <c r="L4" s="150">
        <f>AVERAGE(K4,-K78)</f>
        <v>3.5169999999999999</v>
      </c>
      <c r="M4" s="146">
        <f>L4/ABS(K4+K78)</f>
        <v>11.49346405228758</v>
      </c>
      <c r="N4" s="150">
        <v>1.4</v>
      </c>
    </row>
    <row r="5" spans="1:14" x14ac:dyDescent="0.25">
      <c r="A5" s="152"/>
      <c r="B5" s="152"/>
      <c r="C5" s="95">
        <v>7.5</v>
      </c>
      <c r="D5" s="152"/>
      <c r="E5" s="95">
        <v>11.250023148148147</v>
      </c>
      <c r="F5" s="152"/>
      <c r="G5" s="157"/>
      <c r="H5" s="150"/>
      <c r="I5" s="155"/>
      <c r="J5" s="154"/>
      <c r="K5" s="150"/>
      <c r="L5" s="150"/>
      <c r="M5" s="148"/>
      <c r="N5" s="150"/>
    </row>
    <row r="6" spans="1:14" x14ac:dyDescent="0.25">
      <c r="A6" s="152"/>
      <c r="B6" s="152" t="s">
        <v>2</v>
      </c>
      <c r="C6" s="95">
        <v>8.3937847222222217</v>
      </c>
      <c r="D6" s="152"/>
      <c r="E6" s="95">
        <v>12.143819444444444</v>
      </c>
      <c r="F6" s="152"/>
      <c r="G6" s="157"/>
      <c r="H6" s="150">
        <v>113.554</v>
      </c>
      <c r="I6" s="155">
        <f>(H6+H8)/2</f>
        <v>113.545</v>
      </c>
      <c r="J6" s="154">
        <f>I6/ABS(H8-H6)</f>
        <v>6308.0555555553165</v>
      </c>
      <c r="K6" s="150">
        <v>-3.5289999999999999</v>
      </c>
      <c r="L6" s="150">
        <f>(-K6+K8)/2</f>
        <v>3.6375000000000002</v>
      </c>
      <c r="M6" s="146">
        <f>ABS(L6/ABS(K8+K6))</f>
        <v>16.762672811059904</v>
      </c>
      <c r="N6" s="150">
        <v>1.2849999999999999</v>
      </c>
    </row>
    <row r="7" spans="1:14" x14ac:dyDescent="0.25">
      <c r="A7" s="152"/>
      <c r="B7" s="152"/>
      <c r="C7" s="95">
        <v>15.893831018518519</v>
      </c>
      <c r="D7" s="152"/>
      <c r="E7" s="95">
        <v>19.643842592592595</v>
      </c>
      <c r="F7" s="152"/>
      <c r="G7" s="157"/>
      <c r="H7" s="150"/>
      <c r="I7" s="155"/>
      <c r="J7" s="154"/>
      <c r="K7" s="150"/>
      <c r="L7" s="150"/>
      <c r="M7" s="147"/>
      <c r="N7" s="150"/>
    </row>
    <row r="8" spans="1:14" x14ac:dyDescent="0.25">
      <c r="A8" s="152" t="s">
        <v>2</v>
      </c>
      <c r="B8" s="152" t="s">
        <v>1</v>
      </c>
      <c r="C8" s="95">
        <v>0</v>
      </c>
      <c r="D8" s="151">
        <f t="shared" ref="D8" si="1">(C10-C8+C11-C9)/2</f>
        <v>6.5883159722222242</v>
      </c>
      <c r="E8" s="95">
        <v>3.75</v>
      </c>
      <c r="F8" s="151">
        <f t="shared" ref="F8" si="2">(E10-E8+E11-E9)/2</f>
        <v>6.5883680555555557</v>
      </c>
      <c r="G8" s="156">
        <f t="shared" ref="G8" si="3">(D8+F8)/2</f>
        <v>6.58834201388889</v>
      </c>
      <c r="H8" s="150">
        <v>113.536</v>
      </c>
      <c r="I8" s="155"/>
      <c r="J8" s="154"/>
      <c r="K8" s="150">
        <v>3.746</v>
      </c>
      <c r="L8" s="150"/>
      <c r="M8" s="147"/>
      <c r="N8" s="150">
        <v>1.4</v>
      </c>
    </row>
    <row r="9" spans="1:14" x14ac:dyDescent="0.25">
      <c r="A9" s="152"/>
      <c r="B9" s="152"/>
      <c r="C9" s="95">
        <v>7.5001388888888885</v>
      </c>
      <c r="D9" s="152"/>
      <c r="E9" s="95">
        <v>11.250046296296297</v>
      </c>
      <c r="F9" s="152"/>
      <c r="G9" s="157"/>
      <c r="H9" s="150"/>
      <c r="I9" s="155"/>
      <c r="J9" s="154"/>
      <c r="K9" s="150"/>
      <c r="L9" s="150"/>
      <c r="M9" s="148"/>
      <c r="N9" s="150"/>
    </row>
    <row r="10" spans="1:14" x14ac:dyDescent="0.25">
      <c r="A10" s="152"/>
      <c r="B10" s="152" t="s">
        <v>3</v>
      </c>
      <c r="C10" s="95">
        <v>6.5884722222222223</v>
      </c>
      <c r="D10" s="152"/>
      <c r="E10" s="95">
        <v>10.338402777777778</v>
      </c>
      <c r="F10" s="152"/>
      <c r="G10" s="157"/>
      <c r="H10" s="150">
        <v>121.376</v>
      </c>
      <c r="I10" s="155">
        <f t="shared" ref="I10" si="4">(H10+H12)/2</f>
        <v>121.381</v>
      </c>
      <c r="J10" s="154">
        <f t="shared" ref="J10" si="5">I10/ABS(H12-H10)</f>
        <v>12138.10000001104</v>
      </c>
      <c r="K10" s="150">
        <v>-4.9420000000000002</v>
      </c>
      <c r="L10" s="150">
        <f>(-K10+K12)/2</f>
        <v>5.0455000000000005</v>
      </c>
      <c r="M10" s="146">
        <f t="shared" ref="M10" si="6">ABS(L10/ABS(K12+K10))</f>
        <v>24.374396135265719</v>
      </c>
      <c r="N10" s="150">
        <v>1.6</v>
      </c>
    </row>
    <row r="11" spans="1:14" x14ac:dyDescent="0.25">
      <c r="A11" s="152"/>
      <c r="B11" s="152"/>
      <c r="C11" s="95">
        <v>14.088298611111112</v>
      </c>
      <c r="D11" s="152"/>
      <c r="E11" s="95">
        <v>17.838379629629632</v>
      </c>
      <c r="F11" s="152"/>
      <c r="G11" s="157"/>
      <c r="H11" s="150"/>
      <c r="I11" s="155"/>
      <c r="J11" s="154"/>
      <c r="K11" s="150"/>
      <c r="L11" s="150"/>
      <c r="M11" s="147"/>
      <c r="N11" s="150"/>
    </row>
    <row r="12" spans="1:14" x14ac:dyDescent="0.25">
      <c r="A12" s="152" t="s">
        <v>3</v>
      </c>
      <c r="B12" s="152" t="s">
        <v>2</v>
      </c>
      <c r="C12" s="95">
        <v>0</v>
      </c>
      <c r="D12" s="151">
        <f t="shared" ref="D12" si="7">(C14-C12+C15-C13)/2</f>
        <v>5.7337326388888883</v>
      </c>
      <c r="E12" s="95">
        <v>3.75</v>
      </c>
      <c r="F12" s="151">
        <f t="shared" ref="F12" si="8">(E14-E12+E15-E13)/2</f>
        <v>5.7336168981481492</v>
      </c>
      <c r="G12" s="156">
        <f t="shared" ref="G12" si="9">(D12+F12)/2</f>
        <v>5.7336747685185188</v>
      </c>
      <c r="H12" s="150">
        <v>121.386</v>
      </c>
      <c r="I12" s="155"/>
      <c r="J12" s="154"/>
      <c r="K12" s="150">
        <v>5.149</v>
      </c>
      <c r="L12" s="150"/>
      <c r="M12" s="147"/>
      <c r="N12" s="150">
        <v>1.4</v>
      </c>
    </row>
    <row r="13" spans="1:14" x14ac:dyDescent="0.25">
      <c r="A13" s="152"/>
      <c r="B13" s="152"/>
      <c r="C13" s="95">
        <v>7.5000347222222219</v>
      </c>
      <c r="D13" s="152"/>
      <c r="E13" s="95">
        <v>7.5000115740740734</v>
      </c>
      <c r="F13" s="152"/>
      <c r="G13" s="157"/>
      <c r="H13" s="150"/>
      <c r="I13" s="155"/>
      <c r="J13" s="154"/>
      <c r="K13" s="150"/>
      <c r="L13" s="150"/>
      <c r="M13" s="148"/>
      <c r="N13" s="150"/>
    </row>
    <row r="14" spans="1:14" x14ac:dyDescent="0.25">
      <c r="A14" s="152"/>
      <c r="B14" s="152" t="s">
        <v>4</v>
      </c>
      <c r="C14" s="95">
        <v>5.733842592592592</v>
      </c>
      <c r="D14" s="152"/>
      <c r="E14" s="95">
        <v>9.4835879629629627</v>
      </c>
      <c r="F14" s="152"/>
      <c r="G14" s="157"/>
      <c r="H14" s="150">
        <v>78.108000000000004</v>
      </c>
      <c r="I14" s="155">
        <f t="shared" ref="I14" si="10">(H14+H16)/2</f>
        <v>78.103499999999997</v>
      </c>
      <c r="J14" s="154">
        <f t="shared" ref="J14" si="11">I14/ABS(H16-H14)</f>
        <v>8678.1666666663368</v>
      </c>
      <c r="K14" s="150">
        <v>-7.7629999999999999</v>
      </c>
      <c r="L14" s="150">
        <f t="shared" ref="L14" si="12">(-K14+K16)/2</f>
        <v>7.6574999999999998</v>
      </c>
      <c r="M14" s="146">
        <f t="shared" ref="M14" si="13">ABS(L14/ABS(K16+K14))</f>
        <v>36.291469194312747</v>
      </c>
      <c r="N14" s="150">
        <v>1.3</v>
      </c>
    </row>
    <row r="15" spans="1:14" x14ac:dyDescent="0.25">
      <c r="A15" s="152"/>
      <c r="B15" s="152"/>
      <c r="C15" s="95">
        <v>13.233657407407406</v>
      </c>
      <c r="D15" s="152"/>
      <c r="E15" s="95">
        <v>13.233657407407406</v>
      </c>
      <c r="F15" s="152"/>
      <c r="G15" s="157"/>
      <c r="H15" s="150"/>
      <c r="I15" s="155"/>
      <c r="J15" s="154"/>
      <c r="K15" s="150"/>
      <c r="L15" s="150"/>
      <c r="M15" s="147"/>
      <c r="N15" s="150"/>
    </row>
    <row r="16" spans="1:14" x14ac:dyDescent="0.25">
      <c r="A16" s="152" t="s">
        <v>4</v>
      </c>
      <c r="B16" s="152" t="s">
        <v>3</v>
      </c>
      <c r="C16" s="95">
        <v>0</v>
      </c>
      <c r="D16" s="151">
        <f t="shared" ref="D16" si="14">(C18-C16+C19-C17)/2</f>
        <v>6.2031944444444456</v>
      </c>
      <c r="E16" s="95">
        <v>3.75</v>
      </c>
      <c r="F16" s="151">
        <f t="shared" ref="F16" si="15">(E18-E16+E19-E17)/2</f>
        <v>6.2032002314814818</v>
      </c>
      <c r="G16" s="156">
        <f t="shared" ref="G16" si="16">(D16+F16)/2</f>
        <v>6.2031973379629637</v>
      </c>
      <c r="H16" s="150">
        <v>78.099000000000004</v>
      </c>
      <c r="I16" s="155"/>
      <c r="J16" s="154"/>
      <c r="K16" s="150">
        <v>7.5519999999999996</v>
      </c>
      <c r="L16" s="150"/>
      <c r="M16" s="147"/>
      <c r="N16" s="150">
        <v>1.3</v>
      </c>
    </row>
    <row r="17" spans="1:14" x14ac:dyDescent="0.25">
      <c r="A17" s="152"/>
      <c r="B17" s="152"/>
      <c r="C17" s="95">
        <v>7.4999537037037038</v>
      </c>
      <c r="D17" s="152"/>
      <c r="E17" s="95">
        <v>11.250046296296297</v>
      </c>
      <c r="F17" s="152"/>
      <c r="G17" s="157"/>
      <c r="H17" s="150"/>
      <c r="I17" s="155"/>
      <c r="J17" s="154"/>
      <c r="K17" s="150"/>
      <c r="L17" s="150"/>
      <c r="M17" s="148"/>
      <c r="N17" s="150"/>
    </row>
    <row r="18" spans="1:14" x14ac:dyDescent="0.25">
      <c r="A18" s="152"/>
      <c r="B18" s="152" t="s">
        <v>5</v>
      </c>
      <c r="C18" s="95">
        <v>6.2032407407407399</v>
      </c>
      <c r="D18" s="152"/>
      <c r="E18" s="95">
        <v>9.9531828703703713</v>
      </c>
      <c r="F18" s="152"/>
      <c r="G18" s="157"/>
      <c r="H18" s="150">
        <v>61.79</v>
      </c>
      <c r="I18" s="155">
        <f t="shared" ref="I18" si="17">(H18+H20)/2</f>
        <v>61.789500000000004</v>
      </c>
      <c r="J18" s="154">
        <f t="shared" ref="J18" si="18">I18/ABS(H20-H18)</f>
        <v>61789.500000144006</v>
      </c>
      <c r="K18" s="150">
        <v>-3.87</v>
      </c>
      <c r="L18" s="150">
        <f t="shared" ref="L18" si="19">(-K18+K20)/2</f>
        <v>3.81</v>
      </c>
      <c r="M18" s="146">
        <f t="shared" ref="M18" si="20">ABS(L18/ABS(K20+K18))</f>
        <v>31.749999999999972</v>
      </c>
      <c r="N18" s="150">
        <v>1.3</v>
      </c>
    </row>
    <row r="19" spans="1:14" x14ac:dyDescent="0.25">
      <c r="A19" s="152"/>
      <c r="B19" s="152"/>
      <c r="C19" s="95">
        <v>13.703101851851853</v>
      </c>
      <c r="D19" s="152"/>
      <c r="E19" s="95">
        <v>17.453263888888888</v>
      </c>
      <c r="F19" s="152"/>
      <c r="G19" s="157"/>
      <c r="H19" s="150"/>
      <c r="I19" s="155"/>
      <c r="J19" s="154"/>
      <c r="K19" s="150"/>
      <c r="L19" s="150"/>
      <c r="M19" s="147"/>
      <c r="N19" s="150"/>
    </row>
    <row r="20" spans="1:14" x14ac:dyDescent="0.25">
      <c r="A20" s="152" t="s">
        <v>5</v>
      </c>
      <c r="B20" s="152" t="s">
        <v>4</v>
      </c>
      <c r="C20" s="95">
        <v>0</v>
      </c>
      <c r="D20" s="151">
        <f t="shared" ref="D20" si="21">(C22-C20+C23-C21)/2</f>
        <v>6.7329282407407423</v>
      </c>
      <c r="E20" s="95">
        <v>3.75</v>
      </c>
      <c r="F20" s="151">
        <f t="shared" ref="F20" si="22">(E22-E20+E23-E21)/2</f>
        <v>6.732945601851851</v>
      </c>
      <c r="G20" s="156">
        <f t="shared" ref="G20" si="23">(D20+F20)/2</f>
        <v>6.7329369212962966</v>
      </c>
      <c r="H20" s="150">
        <v>61.789000000000001</v>
      </c>
      <c r="I20" s="155"/>
      <c r="J20" s="154"/>
      <c r="K20" s="150">
        <v>3.75</v>
      </c>
      <c r="L20" s="150"/>
      <c r="M20" s="147"/>
      <c r="N20" s="150">
        <v>1.35</v>
      </c>
    </row>
    <row r="21" spans="1:14" x14ac:dyDescent="0.25">
      <c r="A21" s="152"/>
      <c r="B21" s="152"/>
      <c r="C21" s="95">
        <v>7.4999537037037038</v>
      </c>
      <c r="D21" s="152"/>
      <c r="E21" s="95">
        <v>11.250046296296297</v>
      </c>
      <c r="F21" s="152"/>
      <c r="G21" s="157"/>
      <c r="H21" s="150"/>
      <c r="I21" s="155"/>
      <c r="J21" s="154"/>
      <c r="K21" s="150"/>
      <c r="L21" s="150"/>
      <c r="M21" s="148"/>
      <c r="N21" s="150"/>
    </row>
    <row r="22" spans="1:14" x14ac:dyDescent="0.25">
      <c r="A22" s="152"/>
      <c r="B22" s="152" t="s">
        <v>6</v>
      </c>
      <c r="C22" s="95">
        <v>6.7329398148148156</v>
      </c>
      <c r="D22" s="152"/>
      <c r="E22" s="95">
        <v>10.48292824074074</v>
      </c>
      <c r="F22" s="152"/>
      <c r="G22" s="157"/>
      <c r="H22" s="150">
        <v>102.34</v>
      </c>
      <c r="I22" s="155">
        <f t="shared" ref="I22" si="24">(H22+H24)/2</f>
        <v>102.3415</v>
      </c>
      <c r="J22" s="154">
        <f t="shared" ref="J22" si="25">I22/ABS(H24-H22)</f>
        <v>34113.833333332041</v>
      </c>
      <c r="K22" s="150">
        <v>3.6360000000000001</v>
      </c>
      <c r="L22" s="150">
        <f t="shared" ref="L22" si="26">(-K22+K24)/2</f>
        <v>-3.51</v>
      </c>
      <c r="M22" s="146">
        <f t="shared" ref="M22" si="27">ABS(L22/ABS(K24+K22))</f>
        <v>13.928571428571415</v>
      </c>
      <c r="N22" s="150">
        <v>1.3049999999999999</v>
      </c>
    </row>
    <row r="23" spans="1:14" x14ac:dyDescent="0.25">
      <c r="A23" s="152"/>
      <c r="B23" s="152"/>
      <c r="C23" s="95">
        <v>14.232870370370371</v>
      </c>
      <c r="D23" s="152"/>
      <c r="E23" s="95">
        <v>17.983009259259259</v>
      </c>
      <c r="F23" s="152"/>
      <c r="G23" s="157"/>
      <c r="H23" s="150"/>
      <c r="I23" s="155"/>
      <c r="J23" s="154"/>
      <c r="K23" s="150"/>
      <c r="L23" s="150"/>
      <c r="M23" s="147"/>
      <c r="N23" s="150"/>
    </row>
    <row r="24" spans="1:14" x14ac:dyDescent="0.25">
      <c r="A24" s="152" t="s">
        <v>6</v>
      </c>
      <c r="B24" s="152" t="s">
        <v>5</v>
      </c>
      <c r="C24" s="95">
        <v>0</v>
      </c>
      <c r="D24" s="151">
        <f t="shared" ref="D24" si="28">(C26-C24+C27-C25)/2</f>
        <v>10.772997685185187</v>
      </c>
      <c r="E24" s="95">
        <v>3.75</v>
      </c>
      <c r="F24" s="151">
        <f t="shared" ref="F24" si="29">(E26-E24+E27-E25)/2</f>
        <v>10.773032407407406</v>
      </c>
      <c r="G24" s="156">
        <f t="shared" ref="G24" si="30">(D24+F24)/2</f>
        <v>10.773015046296297</v>
      </c>
      <c r="H24" s="150">
        <v>102.343</v>
      </c>
      <c r="I24" s="155"/>
      <c r="J24" s="154"/>
      <c r="K24" s="150">
        <v>-3.3839999999999999</v>
      </c>
      <c r="L24" s="150"/>
      <c r="M24" s="147"/>
      <c r="N24" s="150">
        <v>1.33</v>
      </c>
    </row>
    <row r="25" spans="1:14" x14ac:dyDescent="0.25">
      <c r="A25" s="152"/>
      <c r="B25" s="152"/>
      <c r="C25" s="95">
        <v>7.5001388888888885</v>
      </c>
      <c r="D25" s="152"/>
      <c r="E25" s="95">
        <v>11.250092592592592</v>
      </c>
      <c r="F25" s="152"/>
      <c r="G25" s="157"/>
      <c r="H25" s="150"/>
      <c r="I25" s="155"/>
      <c r="J25" s="154"/>
      <c r="K25" s="150"/>
      <c r="L25" s="150"/>
      <c r="M25" s="148"/>
      <c r="N25" s="150"/>
    </row>
    <row r="26" spans="1:14" x14ac:dyDescent="0.25">
      <c r="A26" s="152"/>
      <c r="B26" s="152" t="s">
        <v>7</v>
      </c>
      <c r="C26" s="95">
        <v>10.773159722222223</v>
      </c>
      <c r="D26" s="152"/>
      <c r="E26" s="95">
        <v>14.523055555555556</v>
      </c>
      <c r="F26" s="152"/>
      <c r="G26" s="157"/>
      <c r="H26" s="150">
        <v>88.995999999999995</v>
      </c>
      <c r="I26" s="155">
        <f t="shared" ref="I26" si="31">(H26+H28)/2</f>
        <v>88.996499999999997</v>
      </c>
      <c r="J26" s="154">
        <f t="shared" ref="J26" si="32">I26/ABS(H28-H26)</f>
        <v>88996.499999575055</v>
      </c>
      <c r="K26" s="150">
        <v>1.8260000000000001</v>
      </c>
      <c r="L26" s="150">
        <f t="shared" ref="L26" si="33">(-K26+K28)/2</f>
        <v>-1.8315000000000001</v>
      </c>
      <c r="M26" s="146">
        <f t="shared" ref="M26" si="34">ABS(L26/ABS(K28+K26))</f>
        <v>166.50000000000153</v>
      </c>
      <c r="N26" s="150">
        <v>1.3</v>
      </c>
    </row>
    <row r="27" spans="1:14" x14ac:dyDescent="0.25">
      <c r="A27" s="152"/>
      <c r="B27" s="152"/>
      <c r="C27" s="95">
        <v>18.272974537037037</v>
      </c>
      <c r="D27" s="152"/>
      <c r="E27" s="95">
        <v>22.023101851851852</v>
      </c>
      <c r="F27" s="152"/>
      <c r="G27" s="157"/>
      <c r="H27" s="150"/>
      <c r="I27" s="155"/>
      <c r="J27" s="154"/>
      <c r="K27" s="150"/>
      <c r="L27" s="150"/>
      <c r="M27" s="147"/>
      <c r="N27" s="150"/>
    </row>
    <row r="28" spans="1:14" x14ac:dyDescent="0.25">
      <c r="A28" s="152" t="s">
        <v>7</v>
      </c>
      <c r="B28" s="152" t="s">
        <v>6</v>
      </c>
      <c r="C28" s="95">
        <v>0</v>
      </c>
      <c r="D28" s="151">
        <f t="shared" ref="D28" si="35">(C30-C28+C31-C29)/2</f>
        <v>5.9927488425925937</v>
      </c>
      <c r="E28" s="95">
        <v>3.75</v>
      </c>
      <c r="F28" s="151">
        <f t="shared" ref="F28" si="36">(E30-E28+E31-E29)/2</f>
        <v>5.9927199074074062</v>
      </c>
      <c r="G28" s="156">
        <f t="shared" ref="G28" si="37">(D28+F28)/2</f>
        <v>5.9927343749999995</v>
      </c>
      <c r="H28" s="150">
        <v>88.997</v>
      </c>
      <c r="I28" s="155"/>
      <c r="J28" s="154"/>
      <c r="K28" s="150">
        <v>-1.837</v>
      </c>
      <c r="L28" s="150"/>
      <c r="M28" s="147"/>
      <c r="N28" s="150">
        <v>1.4</v>
      </c>
    </row>
    <row r="29" spans="1:14" x14ac:dyDescent="0.25">
      <c r="A29" s="152"/>
      <c r="B29" s="152"/>
      <c r="C29" s="95">
        <v>7.4999305555555553</v>
      </c>
      <c r="D29" s="152"/>
      <c r="E29" s="95">
        <v>11.249976851851853</v>
      </c>
      <c r="F29" s="152"/>
      <c r="G29" s="157"/>
      <c r="H29" s="150"/>
      <c r="I29" s="155"/>
      <c r="J29" s="154"/>
      <c r="K29" s="150"/>
      <c r="L29" s="150"/>
      <c r="M29" s="148"/>
      <c r="N29" s="150"/>
    </row>
    <row r="30" spans="1:14" x14ac:dyDescent="0.25">
      <c r="A30" s="152"/>
      <c r="B30" s="152" t="s">
        <v>8</v>
      </c>
      <c r="C30" s="95">
        <v>5.992719907407408</v>
      </c>
      <c r="D30" s="152"/>
      <c r="E30" s="95">
        <v>9.7427314814814814</v>
      </c>
      <c r="F30" s="152"/>
      <c r="G30" s="157"/>
      <c r="H30" s="150">
        <v>64.725999999999999</v>
      </c>
      <c r="I30" s="155">
        <f t="shared" ref="I30" si="38">(H30+H32)/2</f>
        <v>64.722000000000008</v>
      </c>
      <c r="J30" s="154">
        <f t="shared" ref="J30" si="39">I30/ABS(H32-H30)</f>
        <v>8090.2500000044847</v>
      </c>
      <c r="K30" s="150">
        <v>2.16</v>
      </c>
      <c r="L30" s="150">
        <f t="shared" ref="L30" si="40">(-K30+K32)/2</f>
        <v>-1.661</v>
      </c>
      <c r="M30" s="146">
        <f t="shared" ref="M30" si="41">ABS(L30/ABS(K32+K30))</f>
        <v>1.664328657314629</v>
      </c>
      <c r="N30" s="150">
        <v>1.53</v>
      </c>
    </row>
    <row r="31" spans="1:14" x14ac:dyDescent="0.25">
      <c r="A31" s="152"/>
      <c r="B31" s="152"/>
      <c r="C31" s="95">
        <v>13.492708333333333</v>
      </c>
      <c r="D31" s="152"/>
      <c r="E31" s="95">
        <v>17.242685185185184</v>
      </c>
      <c r="F31" s="152"/>
      <c r="G31" s="157"/>
      <c r="H31" s="150"/>
      <c r="I31" s="155"/>
      <c r="J31" s="154"/>
      <c r="K31" s="150"/>
      <c r="L31" s="150"/>
      <c r="M31" s="147"/>
      <c r="N31" s="150"/>
    </row>
    <row r="32" spans="1:14" x14ac:dyDescent="0.25">
      <c r="A32" s="152" t="s">
        <v>8</v>
      </c>
      <c r="B32" s="152" t="s">
        <v>7</v>
      </c>
      <c r="C32" s="95">
        <v>0</v>
      </c>
      <c r="D32" s="151">
        <f t="shared" ref="D32" si="42">(C34-C32+C35-C33)/2</f>
        <v>5.3045543981481487</v>
      </c>
      <c r="E32" s="95">
        <v>3.75</v>
      </c>
      <c r="F32" s="151">
        <f t="shared" ref="F32" si="43">(E34-E32+E35-E33)/2</f>
        <v>5.3045370370370355</v>
      </c>
      <c r="G32" s="156">
        <f t="shared" ref="G32" si="44">(D32+F32)/2</f>
        <v>5.3045457175925925</v>
      </c>
      <c r="H32" s="150">
        <v>64.718000000000004</v>
      </c>
      <c r="I32" s="155"/>
      <c r="J32" s="154"/>
      <c r="K32" s="150">
        <v>-1.1619999999999999</v>
      </c>
      <c r="L32" s="150"/>
      <c r="M32" s="147"/>
      <c r="N32" s="150">
        <v>2.15</v>
      </c>
    </row>
    <row r="33" spans="1:14" x14ac:dyDescent="0.25">
      <c r="A33" s="152"/>
      <c r="B33" s="152"/>
      <c r="C33" s="95">
        <v>7.5001388888888885</v>
      </c>
      <c r="D33" s="152"/>
      <c r="E33" s="95">
        <v>11.250011574074074</v>
      </c>
      <c r="F33" s="152"/>
      <c r="G33" s="157"/>
      <c r="H33" s="150"/>
      <c r="I33" s="155"/>
      <c r="J33" s="154"/>
      <c r="K33" s="150"/>
      <c r="L33" s="150"/>
      <c r="M33" s="148"/>
      <c r="N33" s="150"/>
    </row>
    <row r="34" spans="1:14" x14ac:dyDescent="0.25">
      <c r="A34" s="152"/>
      <c r="B34" s="152" t="s">
        <v>9</v>
      </c>
      <c r="C34" s="95">
        <v>5.3047106481481476</v>
      </c>
      <c r="D34" s="152"/>
      <c r="E34" s="95">
        <v>9.0545717592592592</v>
      </c>
      <c r="F34" s="152"/>
      <c r="G34" s="157"/>
      <c r="H34" s="150">
        <v>69.39</v>
      </c>
      <c r="I34" s="155">
        <f t="shared" ref="I34" si="45">(H34+H36)/2</f>
        <v>69.385999999999996</v>
      </c>
      <c r="J34" s="154">
        <f t="shared" ref="J34" si="46">I34/ABS(H36-H34)</f>
        <v>8673.2500000048058</v>
      </c>
      <c r="K34" s="150">
        <v>-1.853</v>
      </c>
      <c r="L34" s="150">
        <f t="shared" ref="L34" si="47">(-K34+K36)/2</f>
        <v>1.9274999999999998</v>
      </c>
      <c r="M34" s="146">
        <f t="shared" ref="M34" si="48">ABS(L34/ABS(K36+K34))</f>
        <v>12.936241610738271</v>
      </c>
      <c r="N34" s="150">
        <v>1.35</v>
      </c>
    </row>
    <row r="35" spans="1:14" x14ac:dyDescent="0.25">
      <c r="A35" s="152"/>
      <c r="B35" s="152"/>
      <c r="C35" s="95">
        <v>12.804537037037036</v>
      </c>
      <c r="D35" s="152"/>
      <c r="E35" s="95">
        <v>16.554513888888888</v>
      </c>
      <c r="F35" s="152"/>
      <c r="G35" s="157"/>
      <c r="H35" s="150"/>
      <c r="I35" s="155"/>
      <c r="J35" s="154"/>
      <c r="K35" s="150"/>
      <c r="L35" s="150"/>
      <c r="M35" s="147"/>
      <c r="N35" s="150"/>
    </row>
    <row r="36" spans="1:14" x14ac:dyDescent="0.25">
      <c r="A36" s="152" t="s">
        <v>9</v>
      </c>
      <c r="B36" s="152" t="s">
        <v>8</v>
      </c>
      <c r="C36" s="95">
        <v>0</v>
      </c>
      <c r="D36" s="151">
        <f t="shared" ref="D36" si="49">(C38-C36+C39-C37)/2</f>
        <v>5.8596527777777769</v>
      </c>
      <c r="E36" s="95">
        <v>3.75</v>
      </c>
      <c r="F36" s="151">
        <f t="shared" ref="F36" si="50">(E38-E36+E39-E37)/2</f>
        <v>5.859652777777776</v>
      </c>
      <c r="G36" s="156">
        <f t="shared" ref="G36" si="51">(D36+F36)/2</f>
        <v>5.8596527777777769</v>
      </c>
      <c r="H36" s="150">
        <v>69.382000000000005</v>
      </c>
      <c r="I36" s="155"/>
      <c r="J36" s="154"/>
      <c r="K36" s="150">
        <v>2.0019999999999998</v>
      </c>
      <c r="L36" s="150"/>
      <c r="M36" s="147"/>
      <c r="N36" s="150">
        <v>1.31</v>
      </c>
    </row>
    <row r="37" spans="1:14" x14ac:dyDescent="0.25">
      <c r="A37" s="152"/>
      <c r="B37" s="152"/>
      <c r="C37" s="95">
        <v>7.5</v>
      </c>
      <c r="D37" s="152"/>
      <c r="E37" s="95">
        <v>11.25008101851852</v>
      </c>
      <c r="F37" s="152"/>
      <c r="G37" s="157"/>
      <c r="H37" s="150"/>
      <c r="I37" s="155"/>
      <c r="J37" s="154"/>
      <c r="K37" s="150"/>
      <c r="L37" s="150"/>
      <c r="M37" s="148"/>
      <c r="N37" s="150"/>
    </row>
    <row r="38" spans="1:14" x14ac:dyDescent="0.25">
      <c r="A38" s="152"/>
      <c r="B38" s="152" t="s">
        <v>10</v>
      </c>
      <c r="C38" s="95">
        <v>5.8597222222222216</v>
      </c>
      <c r="D38" s="152"/>
      <c r="E38" s="95">
        <v>9.6096759259259255</v>
      </c>
      <c r="F38" s="152"/>
      <c r="G38" s="157"/>
      <c r="H38" s="150">
        <v>96.554000000000002</v>
      </c>
      <c r="I38" s="155">
        <f t="shared" ref="I38" si="52">(H38+H40)/2</f>
        <v>96.5565</v>
      </c>
      <c r="J38" s="154">
        <f t="shared" ref="J38" si="53">I38/ABS(H40-H38)</f>
        <v>19311.300000017563</v>
      </c>
      <c r="K38" s="150">
        <v>10.016999999999999</v>
      </c>
      <c r="L38" s="150">
        <f t="shared" ref="L38" si="54">(-K38+K40)/2</f>
        <v>-9.2074999999999996</v>
      </c>
      <c r="M38" s="146">
        <f t="shared" ref="M38" si="55">ABS(L38/ABS(K40+K38))</f>
        <v>5.6871525633106863</v>
      </c>
      <c r="N38" s="150">
        <v>2.1</v>
      </c>
    </row>
    <row r="39" spans="1:14" x14ac:dyDescent="0.25">
      <c r="A39" s="152"/>
      <c r="B39" s="152"/>
      <c r="C39" s="95">
        <v>13.359583333333333</v>
      </c>
      <c r="D39" s="152"/>
      <c r="E39" s="95">
        <v>17.109710648148148</v>
      </c>
      <c r="F39" s="152"/>
      <c r="G39" s="157"/>
      <c r="H39" s="150"/>
      <c r="I39" s="155"/>
      <c r="J39" s="154"/>
      <c r="K39" s="150"/>
      <c r="L39" s="150"/>
      <c r="M39" s="147"/>
      <c r="N39" s="150"/>
    </row>
    <row r="40" spans="1:14" x14ac:dyDescent="0.25">
      <c r="A40" s="152" t="s">
        <v>10</v>
      </c>
      <c r="B40" s="152" t="s">
        <v>9</v>
      </c>
      <c r="C40" s="95">
        <v>0</v>
      </c>
      <c r="D40" s="151">
        <f t="shared" ref="D40" si="56">(C42-C40+C43-C41)/2</f>
        <v>7.2605208333333344</v>
      </c>
      <c r="E40" s="95">
        <v>3.75</v>
      </c>
      <c r="F40" s="151">
        <f t="shared" ref="F40" si="57">(E42-E40+E43-E41)/2</f>
        <v>7.2605439814814803</v>
      </c>
      <c r="G40" s="156">
        <f t="shared" ref="G40" si="58">(D40+F40)/2</f>
        <v>7.2605324074074069</v>
      </c>
      <c r="H40" s="150">
        <v>96.558999999999997</v>
      </c>
      <c r="I40" s="155"/>
      <c r="J40" s="154"/>
      <c r="K40" s="150">
        <v>-8.3979999999999997</v>
      </c>
      <c r="L40" s="150"/>
      <c r="M40" s="147"/>
      <c r="N40" s="150">
        <v>2.15</v>
      </c>
    </row>
    <row r="41" spans="1:14" x14ac:dyDescent="0.25">
      <c r="A41" s="152"/>
      <c r="B41" s="152"/>
      <c r="C41" s="95">
        <v>7.500162037037037</v>
      </c>
      <c r="D41" s="152"/>
      <c r="E41" s="95">
        <v>11.249976851851853</v>
      </c>
      <c r="F41" s="152"/>
      <c r="G41" s="157"/>
      <c r="H41" s="150"/>
      <c r="I41" s="155"/>
      <c r="J41" s="154"/>
      <c r="K41" s="150"/>
      <c r="L41" s="150"/>
      <c r="M41" s="148"/>
      <c r="N41" s="150"/>
    </row>
    <row r="42" spans="1:14" x14ac:dyDescent="0.25">
      <c r="A42" s="152"/>
      <c r="B42" s="152" t="s">
        <v>11</v>
      </c>
      <c r="C42" s="95">
        <v>7.2605439814814821</v>
      </c>
      <c r="D42" s="152"/>
      <c r="E42" s="95">
        <v>11.010509259259258</v>
      </c>
      <c r="F42" s="152"/>
      <c r="G42" s="157"/>
      <c r="H42" s="150">
        <v>71.870999999999995</v>
      </c>
      <c r="I42" s="155">
        <f t="shared" ref="I42" si="59">(H42+H44)/2</f>
        <v>71.872</v>
      </c>
      <c r="J42" s="154">
        <f t="shared" ref="J42" si="60">I42/ABS(H44-H42)</f>
        <v>35935.999999828411</v>
      </c>
      <c r="K42" s="150">
        <v>0.81200000000000006</v>
      </c>
      <c r="L42" s="150">
        <f t="shared" ref="L42" si="61">(-K42+K44)/2</f>
        <v>-0.76300000000000001</v>
      </c>
      <c r="M42" s="146">
        <f t="shared" ref="M42" si="62">ABS(L42/ABS(K44+K42))</f>
        <v>7.7857142857142785</v>
      </c>
      <c r="N42" s="150">
        <v>2.1</v>
      </c>
    </row>
    <row r="43" spans="1:14" x14ac:dyDescent="0.25">
      <c r="A43" s="152"/>
      <c r="B43" s="152"/>
      <c r="C43" s="95">
        <v>14.760659722222222</v>
      </c>
      <c r="D43" s="152"/>
      <c r="E43" s="95">
        <v>18.510555555555555</v>
      </c>
      <c r="F43" s="152"/>
      <c r="G43" s="157"/>
      <c r="H43" s="150"/>
      <c r="I43" s="155"/>
      <c r="J43" s="154"/>
      <c r="K43" s="150"/>
      <c r="L43" s="150"/>
      <c r="M43" s="147"/>
      <c r="N43" s="150"/>
    </row>
    <row r="44" spans="1:14" x14ac:dyDescent="0.25">
      <c r="A44" s="152" t="s">
        <v>11</v>
      </c>
      <c r="B44" s="152" t="s">
        <v>10</v>
      </c>
      <c r="C44" s="95">
        <v>0</v>
      </c>
      <c r="D44" s="151">
        <f t="shared" ref="D44" si="63">(C46-C44+C47-C45)/2</f>
        <v>4.1051620370370383</v>
      </c>
      <c r="E44" s="95">
        <v>3.75</v>
      </c>
      <c r="F44" s="151">
        <f t="shared" ref="F44" si="64">(E46-E44+E47-E45)/2</f>
        <v>4.1050115740740738</v>
      </c>
      <c r="G44" s="156">
        <f t="shared" ref="G44" si="65">(D44+F44)/2</f>
        <v>4.1050868055555565</v>
      </c>
      <c r="H44" s="150">
        <v>71.873000000000005</v>
      </c>
      <c r="I44" s="155"/>
      <c r="J44" s="154"/>
      <c r="K44" s="150">
        <v>-0.71399999999999997</v>
      </c>
      <c r="L44" s="150"/>
      <c r="M44" s="147"/>
      <c r="N44" s="150">
        <v>2.1</v>
      </c>
    </row>
    <row r="45" spans="1:14" x14ac:dyDescent="0.25">
      <c r="A45" s="152"/>
      <c r="B45" s="152"/>
      <c r="C45" s="95">
        <v>7.4999305555555553</v>
      </c>
      <c r="D45" s="152"/>
      <c r="E45" s="95">
        <v>11.250127314814813</v>
      </c>
      <c r="F45" s="152"/>
      <c r="G45" s="157"/>
      <c r="H45" s="150"/>
      <c r="I45" s="155"/>
      <c r="J45" s="154"/>
      <c r="K45" s="150"/>
      <c r="L45" s="150"/>
      <c r="M45" s="148"/>
      <c r="N45" s="150"/>
    </row>
    <row r="46" spans="1:14" x14ac:dyDescent="0.25">
      <c r="A46" s="152"/>
      <c r="B46" s="152" t="s">
        <v>12</v>
      </c>
      <c r="C46" s="95">
        <v>4.1051388888888889</v>
      </c>
      <c r="D46" s="152"/>
      <c r="E46" s="95">
        <v>7.8551504629629632</v>
      </c>
      <c r="F46" s="152"/>
      <c r="G46" s="157"/>
      <c r="H46" s="150">
        <v>78.024000000000001</v>
      </c>
      <c r="I46" s="155">
        <f t="shared" ref="I46" si="66">(H46+H48)/2</f>
        <v>78.020499999999998</v>
      </c>
      <c r="J46" s="154">
        <f t="shared" ref="J46" si="67">I46/ABS(H48-H46)</f>
        <v>11145.785714277748</v>
      </c>
      <c r="K46" s="150">
        <v>1.214</v>
      </c>
      <c r="L46" s="150">
        <f t="shared" ref="L46" si="68">(-K46+K48)/2</f>
        <v>-1.014</v>
      </c>
      <c r="M46" s="146">
        <f t="shared" ref="M46" si="69">ABS(L46/ABS(K48+K46))</f>
        <v>2.5349999999999997</v>
      </c>
      <c r="N46" s="150">
        <v>1.7</v>
      </c>
    </row>
    <row r="47" spans="1:14" x14ac:dyDescent="0.25">
      <c r="A47" s="152"/>
      <c r="B47" s="152"/>
      <c r="C47" s="95">
        <v>11.605115740740741</v>
      </c>
      <c r="D47" s="152"/>
      <c r="E47" s="95">
        <v>15.354999999999999</v>
      </c>
      <c r="F47" s="152"/>
      <c r="G47" s="157"/>
      <c r="H47" s="150"/>
      <c r="I47" s="155"/>
      <c r="J47" s="154"/>
      <c r="K47" s="150"/>
      <c r="L47" s="150"/>
      <c r="M47" s="147"/>
      <c r="N47" s="150"/>
    </row>
    <row r="48" spans="1:14" x14ac:dyDescent="0.25">
      <c r="A48" s="152" t="s">
        <v>12</v>
      </c>
      <c r="B48" s="152" t="s">
        <v>11</v>
      </c>
      <c r="C48" s="95">
        <v>0</v>
      </c>
      <c r="D48" s="151">
        <f t="shared" ref="D48" si="70">(C50-C48+C51-C49)/2</f>
        <v>10.859108796296297</v>
      </c>
      <c r="E48" s="95">
        <v>3.75</v>
      </c>
      <c r="F48" s="151">
        <f t="shared" ref="F48" si="71">(E50-E48+E51-E49)/2</f>
        <v>10.859021990740739</v>
      </c>
      <c r="G48" s="156">
        <f t="shared" ref="G48" si="72">(D48+F48)/2</f>
        <v>10.859065393518518</v>
      </c>
      <c r="H48" s="150">
        <v>78.016999999999996</v>
      </c>
      <c r="I48" s="155"/>
      <c r="J48" s="154"/>
      <c r="K48" s="150">
        <v>-0.81399999999999995</v>
      </c>
      <c r="L48" s="150"/>
      <c r="M48" s="147"/>
      <c r="N48" s="150">
        <v>1.4</v>
      </c>
    </row>
    <row r="49" spans="1:14" x14ac:dyDescent="0.25">
      <c r="A49" s="152"/>
      <c r="B49" s="152"/>
      <c r="C49" s="95">
        <v>7.4999884259259266</v>
      </c>
      <c r="D49" s="152"/>
      <c r="E49" s="95">
        <v>11.25005787037037</v>
      </c>
      <c r="F49" s="152"/>
      <c r="G49" s="157"/>
      <c r="H49" s="150"/>
      <c r="I49" s="155"/>
      <c r="J49" s="154"/>
      <c r="K49" s="150"/>
      <c r="L49" s="150"/>
      <c r="M49" s="148"/>
      <c r="N49" s="150"/>
    </row>
    <row r="50" spans="1:14" x14ac:dyDescent="0.25">
      <c r="A50" s="152"/>
      <c r="B50" s="152" t="s">
        <v>13</v>
      </c>
      <c r="C50" s="95">
        <v>10.859131944444444</v>
      </c>
      <c r="D50" s="152"/>
      <c r="E50" s="95">
        <v>14.609097222222223</v>
      </c>
      <c r="F50" s="152"/>
      <c r="G50" s="157"/>
      <c r="H50" s="150">
        <v>88.8</v>
      </c>
      <c r="I50" s="155">
        <f t="shared" ref="I50" si="73">(H50+H52)/2</f>
        <v>88.795500000000004</v>
      </c>
      <c r="J50" s="154">
        <f t="shared" ref="J50" si="74">I50/ABS(H52-H50)</f>
        <v>9866.1666666662932</v>
      </c>
      <c r="K50" s="150">
        <v>1.127</v>
      </c>
      <c r="L50" s="150">
        <f t="shared" ref="L50" si="75">(-K50+K52)/2</f>
        <v>-1.1924999999999999</v>
      </c>
      <c r="M50" s="146">
        <f t="shared" ref="M50" si="76">ABS(L50/ABS(K52+K50))</f>
        <v>9.1030534351145018</v>
      </c>
      <c r="N50" s="150">
        <v>1.3</v>
      </c>
    </row>
    <row r="51" spans="1:14" x14ac:dyDescent="0.25">
      <c r="A51" s="152"/>
      <c r="B51" s="152"/>
      <c r="C51" s="95">
        <v>18.359074074074076</v>
      </c>
      <c r="D51" s="152"/>
      <c r="E51" s="95">
        <v>22.109004629629627</v>
      </c>
      <c r="F51" s="152"/>
      <c r="G51" s="157"/>
      <c r="H51" s="150"/>
      <c r="I51" s="155"/>
      <c r="J51" s="154"/>
      <c r="K51" s="150"/>
      <c r="L51" s="150"/>
      <c r="M51" s="147"/>
      <c r="N51" s="150"/>
    </row>
    <row r="52" spans="1:14" x14ac:dyDescent="0.25">
      <c r="A52" s="152" t="s">
        <v>13</v>
      </c>
      <c r="B52" s="152" t="s">
        <v>12</v>
      </c>
      <c r="C52" s="95">
        <v>0</v>
      </c>
      <c r="D52" s="151">
        <f t="shared" ref="D52" si="77">(C54-C52+C55-C53)/2</f>
        <v>6.7550000000000008</v>
      </c>
      <c r="E52" s="95">
        <v>3.75</v>
      </c>
      <c r="F52" s="151">
        <f t="shared" ref="F52" si="78">(E54-E52+E55-E53)/2</f>
        <v>6.7549826388888894</v>
      </c>
      <c r="G52" s="156">
        <f t="shared" ref="G52" si="79">(D52+F52)/2</f>
        <v>6.7549913194444446</v>
      </c>
      <c r="H52" s="150">
        <v>88.790999999999997</v>
      </c>
      <c r="I52" s="155"/>
      <c r="J52" s="154"/>
      <c r="K52" s="150">
        <v>-1.258</v>
      </c>
      <c r="L52" s="150"/>
      <c r="M52" s="147"/>
      <c r="N52" s="150">
        <v>1.3</v>
      </c>
    </row>
    <row r="53" spans="1:14" x14ac:dyDescent="0.25">
      <c r="A53" s="152"/>
      <c r="B53" s="152"/>
      <c r="C53" s="95">
        <v>7.499837962962963</v>
      </c>
      <c r="D53" s="152"/>
      <c r="E53" s="95">
        <v>11.249965277777777</v>
      </c>
      <c r="F53" s="152"/>
      <c r="G53" s="157"/>
      <c r="H53" s="150"/>
      <c r="I53" s="155"/>
      <c r="J53" s="154"/>
      <c r="K53" s="150"/>
      <c r="L53" s="150"/>
      <c r="M53" s="148"/>
      <c r="N53" s="150"/>
    </row>
    <row r="54" spans="1:14" x14ac:dyDescent="0.25">
      <c r="A54" s="152"/>
      <c r="B54" s="152" t="s">
        <v>14</v>
      </c>
      <c r="C54" s="95">
        <v>6.7549305555555561</v>
      </c>
      <c r="D54" s="152"/>
      <c r="E54" s="95">
        <v>10.504976851851852</v>
      </c>
      <c r="F54" s="152"/>
      <c r="G54" s="157"/>
      <c r="H54" s="150">
        <v>112.032</v>
      </c>
      <c r="I54" s="155">
        <f t="shared" ref="I54" si="80">(H54+H56)/2</f>
        <v>112.0325</v>
      </c>
      <c r="J54" s="154">
        <f t="shared" ref="J54" si="81">I54/ABS(H56-H54)</f>
        <v>112032.49999946506</v>
      </c>
      <c r="K54" s="150">
        <v>5.5339999999999998</v>
      </c>
      <c r="L54" s="150">
        <f t="shared" ref="L54" si="82">(-K54+K56)/2</f>
        <v>-5.6129999999999995</v>
      </c>
      <c r="M54" s="146">
        <f t="shared" ref="M54" si="83">ABS(L54/ABS(K56+K54))</f>
        <v>35.525316455696121</v>
      </c>
      <c r="N54" s="150">
        <v>1.35</v>
      </c>
    </row>
    <row r="55" spans="1:14" x14ac:dyDescent="0.25">
      <c r="A55" s="152"/>
      <c r="B55" s="152"/>
      <c r="C55" s="95">
        <v>14.254907407407408</v>
      </c>
      <c r="D55" s="152"/>
      <c r="E55" s="95">
        <v>18.004953703703702</v>
      </c>
      <c r="F55" s="152"/>
      <c r="G55" s="157"/>
      <c r="H55" s="150"/>
      <c r="I55" s="155"/>
      <c r="J55" s="154"/>
      <c r="K55" s="150"/>
      <c r="L55" s="150"/>
      <c r="M55" s="147"/>
      <c r="N55" s="150"/>
    </row>
    <row r="56" spans="1:14" x14ac:dyDescent="0.25">
      <c r="A56" s="152" t="s">
        <v>14</v>
      </c>
      <c r="B56" s="152" t="s">
        <v>13</v>
      </c>
      <c r="C56" s="95">
        <v>0</v>
      </c>
      <c r="D56" s="151">
        <f t="shared" ref="D56" si="84">(C58-C56+C59-C57)/2</f>
        <v>5.059942129629631</v>
      </c>
      <c r="E56" s="95">
        <v>3.75</v>
      </c>
      <c r="F56" s="151">
        <f t="shared" ref="F56" si="85">(E58-E56+E59-E57)/2</f>
        <v>5.0599768518518511</v>
      </c>
      <c r="G56" s="156">
        <f t="shared" ref="G56" si="86">(D56+F56)/2</f>
        <v>5.0599594907407415</v>
      </c>
      <c r="H56" s="150">
        <v>112.033</v>
      </c>
      <c r="I56" s="155"/>
      <c r="J56" s="154"/>
      <c r="K56" s="150">
        <v>-5.6920000000000002</v>
      </c>
      <c r="L56" s="150"/>
      <c r="M56" s="147"/>
      <c r="N56" s="150">
        <v>1.3</v>
      </c>
    </row>
    <row r="57" spans="1:14" x14ac:dyDescent="0.25">
      <c r="A57" s="152"/>
      <c r="B57" s="152"/>
      <c r="C57" s="95">
        <v>7.5000115740740734</v>
      </c>
      <c r="D57" s="152"/>
      <c r="E57" s="95">
        <v>11.250034722222223</v>
      </c>
      <c r="F57" s="152"/>
      <c r="G57" s="157"/>
      <c r="H57" s="150"/>
      <c r="I57" s="155"/>
      <c r="J57" s="154"/>
      <c r="K57" s="150"/>
      <c r="L57" s="150"/>
      <c r="M57" s="148"/>
      <c r="N57" s="150"/>
    </row>
    <row r="58" spans="1:14" x14ac:dyDescent="0.25">
      <c r="A58" s="152"/>
      <c r="B58" s="152" t="s">
        <v>15</v>
      </c>
      <c r="C58" s="95">
        <v>5.0599305555555558</v>
      </c>
      <c r="D58" s="152"/>
      <c r="E58" s="95">
        <v>8.809976851851852</v>
      </c>
      <c r="F58" s="152"/>
      <c r="G58" s="157"/>
      <c r="H58" s="150">
        <v>115.65600000000001</v>
      </c>
      <c r="I58" s="155">
        <f t="shared" ref="I58" si="87">(H58+H60)/2</f>
        <v>115.652</v>
      </c>
      <c r="J58" s="154">
        <f t="shared" ref="J58" si="88">I58/ABS(H60-H58)</f>
        <v>14456.499999982332</v>
      </c>
      <c r="K58" s="150">
        <v>2.5419999999999998</v>
      </c>
      <c r="L58" s="150">
        <f t="shared" ref="L58" si="89">(-K58+K60)/2</f>
        <v>-2.6745000000000001</v>
      </c>
      <c r="M58" s="146">
        <f t="shared" ref="M58" si="90">ABS(L58/ABS(K60+K58))</f>
        <v>10.092452830188675</v>
      </c>
      <c r="N58" s="150">
        <v>1.35</v>
      </c>
    </row>
    <row r="59" spans="1:14" x14ac:dyDescent="0.25">
      <c r="A59" s="152"/>
      <c r="B59" s="152"/>
      <c r="C59" s="95">
        <v>12.559965277777778</v>
      </c>
      <c r="D59" s="152"/>
      <c r="E59" s="95">
        <v>16.310011574074075</v>
      </c>
      <c r="F59" s="152"/>
      <c r="G59" s="157"/>
      <c r="H59" s="150"/>
      <c r="I59" s="155"/>
      <c r="J59" s="154"/>
      <c r="K59" s="150"/>
      <c r="L59" s="150"/>
      <c r="M59" s="147"/>
      <c r="N59" s="150"/>
    </row>
    <row r="60" spans="1:14" x14ac:dyDescent="0.25">
      <c r="A60" s="152" t="s">
        <v>15</v>
      </c>
      <c r="B60" s="152" t="s">
        <v>14</v>
      </c>
      <c r="C60" s="95">
        <v>0</v>
      </c>
      <c r="D60" s="151">
        <f>(C62-C60+C63-C61)/2</f>
        <v>8.3021469907407397</v>
      </c>
      <c r="E60" s="95">
        <v>3.75</v>
      </c>
      <c r="F60" s="151">
        <f t="shared" ref="F60" si="91">(E62-E60+E63-E61)/2</f>
        <v>8.3020833333333321</v>
      </c>
      <c r="G60" s="156">
        <f t="shared" ref="G60" si="92">(D60+F60)/2</f>
        <v>8.3021151620370368</v>
      </c>
      <c r="H60" s="150">
        <v>115.648</v>
      </c>
      <c r="I60" s="155"/>
      <c r="J60" s="154"/>
      <c r="K60" s="150">
        <v>-2.8069999999999999</v>
      </c>
      <c r="L60" s="150"/>
      <c r="M60" s="147"/>
      <c r="N60" s="150">
        <v>1.3</v>
      </c>
    </row>
    <row r="61" spans="1:14" x14ac:dyDescent="0.25">
      <c r="A61" s="152"/>
      <c r="B61" s="152"/>
      <c r="C61" s="95">
        <v>7.5000925925925932</v>
      </c>
      <c r="D61" s="152"/>
      <c r="E61" s="95">
        <v>11.250150462962964</v>
      </c>
      <c r="F61" s="152"/>
      <c r="G61" s="157"/>
      <c r="H61" s="150"/>
      <c r="I61" s="155"/>
      <c r="J61" s="154"/>
      <c r="K61" s="150"/>
      <c r="L61" s="150"/>
      <c r="M61" s="148"/>
      <c r="N61" s="150"/>
    </row>
    <row r="62" spans="1:14" x14ac:dyDescent="0.25">
      <c r="A62" s="152"/>
      <c r="B62" s="152" t="s">
        <v>16</v>
      </c>
      <c r="C62" s="95">
        <v>8.3021296296296292</v>
      </c>
      <c r="D62" s="152"/>
      <c r="E62" s="95">
        <v>12.052175925925924</v>
      </c>
      <c r="F62" s="152"/>
      <c r="G62" s="157"/>
      <c r="H62" s="150">
        <v>88.119</v>
      </c>
      <c r="I62" s="155">
        <f t="shared" ref="I62" si="93">(H62+H64)/2</f>
        <v>88.111999999999995</v>
      </c>
      <c r="J62" s="154">
        <f t="shared" ref="J62" si="94">I62/ABS(H64-H62)</f>
        <v>6293.7142857161762</v>
      </c>
      <c r="K62" s="150">
        <v>5.22</v>
      </c>
      <c r="L62" s="150">
        <f t="shared" ref="L62" si="95">(-K62+K64)/2</f>
        <v>-5.0724999999999998</v>
      </c>
      <c r="M62" s="146">
        <f t="shared" ref="M62" si="96">ABS(L62/ABS(K64+K62))</f>
        <v>17.194915254237291</v>
      </c>
      <c r="N62" s="150">
        <v>1.8</v>
      </c>
    </row>
    <row r="63" spans="1:14" x14ac:dyDescent="0.25">
      <c r="A63" s="152"/>
      <c r="B63" s="152"/>
      <c r="C63" s="95">
        <v>15.802256944444444</v>
      </c>
      <c r="D63" s="152"/>
      <c r="E63" s="95">
        <v>19.552141203703702</v>
      </c>
      <c r="F63" s="152"/>
      <c r="G63" s="157"/>
      <c r="H63" s="150"/>
      <c r="I63" s="155"/>
      <c r="J63" s="154"/>
      <c r="K63" s="150"/>
      <c r="L63" s="150"/>
      <c r="M63" s="147"/>
      <c r="N63" s="150"/>
    </row>
    <row r="64" spans="1:14" x14ac:dyDescent="0.25">
      <c r="A64" s="152" t="s">
        <v>16</v>
      </c>
      <c r="B64" s="152" t="s">
        <v>15</v>
      </c>
      <c r="C64" s="95">
        <v>0</v>
      </c>
      <c r="D64" s="151">
        <f>(C66-C64+C67-C65)/2</f>
        <v>4.7881134259259266</v>
      </c>
      <c r="E64" s="95">
        <v>3.75</v>
      </c>
      <c r="F64" s="151">
        <f t="shared" ref="F64" si="97">(E66-E64+E67-E65)/2</f>
        <v>4.7881597222222219</v>
      </c>
      <c r="G64" s="156">
        <f t="shared" ref="G64" si="98">(D64+F64)/2</f>
        <v>4.7881365740740742</v>
      </c>
      <c r="H64" s="150">
        <v>88.105000000000004</v>
      </c>
      <c r="I64" s="155"/>
      <c r="J64" s="154"/>
      <c r="K64" s="150">
        <v>-4.9249999999999998</v>
      </c>
      <c r="L64" s="150"/>
      <c r="M64" s="147"/>
      <c r="N64" s="150">
        <v>1.4</v>
      </c>
    </row>
    <row r="65" spans="1:14" x14ac:dyDescent="0.25">
      <c r="A65" s="152"/>
      <c r="B65" s="152"/>
      <c r="C65" s="95">
        <v>7.5001157407407399</v>
      </c>
      <c r="D65" s="152"/>
      <c r="E65" s="95">
        <v>11.25005787037037</v>
      </c>
      <c r="F65" s="152"/>
      <c r="G65" s="157"/>
      <c r="H65" s="150"/>
      <c r="I65" s="155"/>
      <c r="J65" s="154"/>
      <c r="K65" s="150"/>
      <c r="L65" s="150"/>
      <c r="M65" s="148"/>
      <c r="N65" s="150"/>
    </row>
    <row r="66" spans="1:14" x14ac:dyDescent="0.25">
      <c r="A66" s="152"/>
      <c r="B66" s="152" t="s">
        <v>0</v>
      </c>
      <c r="C66" s="95">
        <v>4.7882175925925923</v>
      </c>
      <c r="D66" s="152"/>
      <c r="E66" s="95">
        <v>8.5381481481481476</v>
      </c>
      <c r="F66" s="152"/>
      <c r="G66" s="157"/>
      <c r="H66" s="150">
        <v>126.755</v>
      </c>
      <c r="I66" s="155">
        <f t="shared" ref="I66" si="99">(H66+H68)/2</f>
        <v>126.747</v>
      </c>
      <c r="J66" s="154">
        <f t="shared" ref="J66" si="100">I66/ABS(H68-H66)</f>
        <v>7921.6875000043901</v>
      </c>
      <c r="K66" s="150">
        <v>-2.7429999999999999</v>
      </c>
      <c r="L66" s="150">
        <f t="shared" ref="L66" si="101">(-K66+K68)/2</f>
        <v>3.0934999999999997</v>
      </c>
      <c r="M66" s="146">
        <f t="shared" ref="M66" si="102">ABS(L66/ABS(K68+K66))</f>
        <v>4.4129814550641928</v>
      </c>
      <c r="N66" s="150">
        <v>1.55</v>
      </c>
    </row>
    <row r="67" spans="1:14" x14ac:dyDescent="0.25">
      <c r="A67" s="152"/>
      <c r="B67" s="152"/>
      <c r="C67" s="95">
        <v>12.288125000000001</v>
      </c>
      <c r="D67" s="152"/>
      <c r="E67" s="95">
        <v>16.038229166666667</v>
      </c>
      <c r="F67" s="152"/>
      <c r="G67" s="157"/>
      <c r="H67" s="150"/>
      <c r="I67" s="155"/>
      <c r="J67" s="154"/>
      <c r="K67" s="150"/>
      <c r="L67" s="150"/>
      <c r="M67" s="147"/>
      <c r="N67" s="150"/>
    </row>
    <row r="68" spans="1:14" x14ac:dyDescent="0.25">
      <c r="A68" s="152" t="s">
        <v>0</v>
      </c>
      <c r="B68" s="152" t="s">
        <v>16</v>
      </c>
      <c r="C68" s="95">
        <v>0</v>
      </c>
      <c r="D68" s="151">
        <f>(C70-C68+C71-C69)/2</f>
        <v>7.9803587962962954</v>
      </c>
      <c r="E68" s="95">
        <v>3.75</v>
      </c>
      <c r="F68" s="151">
        <f t="shared" ref="F68" si="103">(E70-E68+E71-E69)/2</f>
        <v>7.9802256944444441</v>
      </c>
      <c r="G68" s="156">
        <f t="shared" ref="G68" si="104">(D68+F68)/2</f>
        <v>7.9802922453703697</v>
      </c>
      <c r="H68" s="150">
        <v>126.739</v>
      </c>
      <c r="I68" s="155"/>
      <c r="J68" s="154"/>
      <c r="K68" s="150">
        <v>3.444</v>
      </c>
      <c r="L68" s="150"/>
      <c r="M68" s="147"/>
      <c r="N68" s="150">
        <v>2</v>
      </c>
    </row>
    <row r="69" spans="1:14" x14ac:dyDescent="0.25">
      <c r="A69" s="152"/>
      <c r="B69" s="152"/>
      <c r="C69" s="95">
        <v>7.4998611111111115</v>
      </c>
      <c r="D69" s="152"/>
      <c r="E69" s="95">
        <v>11.24994212962963</v>
      </c>
      <c r="F69" s="152"/>
      <c r="G69" s="157"/>
      <c r="H69" s="150"/>
      <c r="I69" s="155"/>
      <c r="J69" s="154"/>
      <c r="K69" s="150"/>
      <c r="L69" s="150"/>
      <c r="M69" s="148"/>
      <c r="N69" s="150"/>
    </row>
    <row r="70" spans="1:14" x14ac:dyDescent="0.25">
      <c r="A70" s="152"/>
      <c r="B70" s="152" t="s">
        <v>17</v>
      </c>
      <c r="C70" s="95">
        <v>7.9803935185185182</v>
      </c>
      <c r="D70" s="152"/>
      <c r="E70" s="95">
        <v>11.730243055555555</v>
      </c>
      <c r="F70" s="152"/>
      <c r="G70" s="157"/>
      <c r="H70" s="150">
        <v>91.695999999999998</v>
      </c>
      <c r="I70" s="155">
        <f t="shared" ref="I70" si="105">(H70+H72)/2</f>
        <v>91.6875</v>
      </c>
      <c r="J70" s="154">
        <f t="shared" ref="J70" si="106">I70/ABS(H72-H70)</f>
        <v>5393.3823529424753</v>
      </c>
      <c r="K70" s="150">
        <v>-1.6160000000000001</v>
      </c>
      <c r="L70" s="150">
        <f t="shared" ref="L70" si="107">(-K70+K72)/2</f>
        <v>1.702</v>
      </c>
      <c r="M70" s="146">
        <f t="shared" ref="M70" si="108">ABS(L70/ABS(K72+K70))</f>
        <v>9.8953488372093066</v>
      </c>
      <c r="N70" s="150">
        <v>1.3</v>
      </c>
    </row>
    <row r="71" spans="1:14" x14ac:dyDescent="0.25">
      <c r="A71" s="152"/>
      <c r="B71" s="152"/>
      <c r="C71" s="95">
        <v>15.480185185185185</v>
      </c>
      <c r="D71" s="152"/>
      <c r="E71" s="95">
        <v>19.230150462962964</v>
      </c>
      <c r="F71" s="152"/>
      <c r="G71" s="157"/>
      <c r="H71" s="150"/>
      <c r="I71" s="155"/>
      <c r="J71" s="154"/>
      <c r="K71" s="150"/>
      <c r="L71" s="150"/>
      <c r="M71" s="147"/>
      <c r="N71" s="150"/>
    </row>
    <row r="72" spans="1:14" x14ac:dyDescent="0.25">
      <c r="A72" s="152" t="s">
        <v>17</v>
      </c>
      <c r="B72" s="152" t="s">
        <v>0</v>
      </c>
      <c r="C72" s="95">
        <v>0</v>
      </c>
      <c r="D72" s="151">
        <f>(C74-C72+C75-C73)/2</f>
        <v>6.2006828703703718</v>
      </c>
      <c r="E72" s="95">
        <v>3.75</v>
      </c>
      <c r="F72" s="151">
        <f t="shared" ref="F72" si="109">(E74-E72+E75-E73)/2</f>
        <v>6.2007118055555557</v>
      </c>
      <c r="G72" s="156">
        <f t="shared" ref="G72" si="110">(D72+F72)/2</f>
        <v>6.2006973379629642</v>
      </c>
      <c r="H72" s="150">
        <v>91.679000000000002</v>
      </c>
      <c r="I72" s="155"/>
      <c r="J72" s="154"/>
      <c r="K72" s="150">
        <v>1.788</v>
      </c>
      <c r="L72" s="150"/>
      <c r="M72" s="147"/>
      <c r="N72" s="150">
        <v>1.6</v>
      </c>
    </row>
    <row r="73" spans="1:14" x14ac:dyDescent="0.25">
      <c r="A73" s="152"/>
      <c r="B73" s="152"/>
      <c r="C73" s="95">
        <v>7.4999074074074068</v>
      </c>
      <c r="D73" s="152"/>
      <c r="E73" s="95">
        <v>11.250069444444444</v>
      </c>
      <c r="F73" s="152"/>
      <c r="G73" s="157"/>
      <c r="H73" s="150"/>
      <c r="I73" s="155"/>
      <c r="J73" s="154"/>
      <c r="K73" s="150"/>
      <c r="L73" s="150"/>
      <c r="M73" s="148"/>
      <c r="N73" s="150"/>
    </row>
    <row r="74" spans="1:14" x14ac:dyDescent="0.25">
      <c r="A74" s="152"/>
      <c r="B74" s="152" t="s">
        <v>18</v>
      </c>
      <c r="C74" s="95">
        <v>6.2005787037037043</v>
      </c>
      <c r="D74" s="152"/>
      <c r="E74" s="95">
        <v>9.9507291666666671</v>
      </c>
      <c r="F74" s="152"/>
      <c r="G74" s="157"/>
      <c r="H74" s="150">
        <v>92.477000000000004</v>
      </c>
      <c r="I74" s="155">
        <f t="shared" ref="I74" si="111">(H74+H76)/2</f>
        <v>92.484499999999997</v>
      </c>
      <c r="J74" s="154">
        <f t="shared" ref="J74" si="112">I74/ABS(H76-H74)</f>
        <v>6165.6333333330995</v>
      </c>
      <c r="K74" s="150">
        <v>-0.90200000000000002</v>
      </c>
      <c r="L74" s="150">
        <f t="shared" ref="L74" si="113">(-K74+K76)/2</f>
        <v>1.044</v>
      </c>
      <c r="M74" s="146">
        <f t="shared" ref="M74" si="114">ABS(L74/ABS(K76+K74))</f>
        <v>3.6760563380281703</v>
      </c>
      <c r="N74" s="150">
        <v>1.75</v>
      </c>
    </row>
    <row r="75" spans="1:14" x14ac:dyDescent="0.25">
      <c r="A75" s="152"/>
      <c r="B75" s="152"/>
      <c r="C75" s="95">
        <v>13.700694444444444</v>
      </c>
      <c r="D75" s="152"/>
      <c r="E75" s="95">
        <v>17.45076388888889</v>
      </c>
      <c r="F75" s="152"/>
      <c r="G75" s="157"/>
      <c r="H75" s="150"/>
      <c r="I75" s="155"/>
      <c r="J75" s="154"/>
      <c r="K75" s="150"/>
      <c r="L75" s="150"/>
      <c r="M75" s="147"/>
      <c r="N75" s="150"/>
    </row>
    <row r="76" spans="1:14" x14ac:dyDescent="0.25">
      <c r="A76" s="152" t="s">
        <v>18</v>
      </c>
      <c r="B76" s="152" t="s">
        <v>17</v>
      </c>
      <c r="C76" s="95">
        <v>0</v>
      </c>
      <c r="D76" s="151">
        <f>(C78-C76+C79-C77)/2</f>
        <v>4.6066724537037054</v>
      </c>
      <c r="E76" s="95">
        <v>3.75</v>
      </c>
      <c r="F76" s="151">
        <f t="shared" ref="F76" si="115">(E78-E76+E79-E77)/2</f>
        <v>4.6066666666666682</v>
      </c>
      <c r="G76" s="156">
        <f t="shared" ref="G76" si="116">(D76+F76)/2</f>
        <v>4.6066695601851873</v>
      </c>
      <c r="H76" s="150">
        <v>92.492000000000004</v>
      </c>
      <c r="I76" s="155"/>
      <c r="J76" s="154"/>
      <c r="K76" s="150">
        <v>1.1859999999999999</v>
      </c>
      <c r="L76" s="150"/>
      <c r="M76" s="147"/>
      <c r="N76" s="150">
        <v>1.6</v>
      </c>
    </row>
    <row r="77" spans="1:14" x14ac:dyDescent="0.25">
      <c r="A77" s="152"/>
      <c r="B77" s="152"/>
      <c r="C77" s="95">
        <v>7.5000115740740734</v>
      </c>
      <c r="D77" s="152"/>
      <c r="E77" s="95">
        <v>11.250023148148147</v>
      </c>
      <c r="F77" s="152"/>
      <c r="G77" s="157"/>
      <c r="H77" s="150"/>
      <c r="I77" s="155"/>
      <c r="J77" s="154"/>
      <c r="K77" s="150"/>
      <c r="L77" s="150"/>
      <c r="M77" s="148"/>
      <c r="N77" s="150"/>
    </row>
    <row r="78" spans="1:14" x14ac:dyDescent="0.25">
      <c r="A78" s="152"/>
      <c r="B78" s="152" t="s">
        <v>1</v>
      </c>
      <c r="C78" s="95">
        <v>4.6067129629629635</v>
      </c>
      <c r="D78" s="152"/>
      <c r="E78" s="95">
        <v>8.3566666666666674</v>
      </c>
      <c r="F78" s="152"/>
      <c r="G78" s="157"/>
      <c r="H78" s="150">
        <v>105.96599999999999</v>
      </c>
      <c r="I78" s="155">
        <f>I4</f>
        <v>105.9735</v>
      </c>
      <c r="J78" s="154">
        <f>J4</f>
        <v>7064.8999999997322</v>
      </c>
      <c r="K78" s="150">
        <v>-3.3639999999999999</v>
      </c>
      <c r="L78" s="150">
        <f>L4</f>
        <v>3.5169999999999999</v>
      </c>
      <c r="M78" s="149">
        <f>M4</f>
        <v>11.49346405228758</v>
      </c>
      <c r="N78" s="150">
        <v>1.65</v>
      </c>
    </row>
    <row r="79" spans="1:14" x14ac:dyDescent="0.25">
      <c r="A79" s="152"/>
      <c r="B79" s="152"/>
      <c r="C79" s="95">
        <v>12.106643518518519</v>
      </c>
      <c r="D79" s="152"/>
      <c r="E79" s="95">
        <v>15.856689814814814</v>
      </c>
      <c r="F79" s="152"/>
      <c r="G79" s="157"/>
      <c r="H79" s="150"/>
      <c r="I79" s="155"/>
      <c r="J79" s="154"/>
      <c r="K79" s="150"/>
      <c r="L79" s="150"/>
      <c r="M79" s="149"/>
      <c r="N79" s="150"/>
    </row>
  </sheetData>
  <mergeCells count="309">
    <mergeCell ref="I4:I5"/>
    <mergeCell ref="I78:I79"/>
    <mergeCell ref="I30:I33"/>
    <mergeCell ref="I34:I37"/>
    <mergeCell ref="I38:I41"/>
    <mergeCell ref="I42:I45"/>
    <mergeCell ref="I46:I49"/>
    <mergeCell ref="I50:I53"/>
    <mergeCell ref="I54:I57"/>
    <mergeCell ref="I58:I61"/>
    <mergeCell ref="I62:I65"/>
    <mergeCell ref="I26:I29"/>
    <mergeCell ref="I74:I77"/>
    <mergeCell ref="A20:A23"/>
    <mergeCell ref="A68:A71"/>
    <mergeCell ref="A72:A75"/>
    <mergeCell ref="A76:A79"/>
    <mergeCell ref="A52:A55"/>
    <mergeCell ref="A56:A59"/>
    <mergeCell ref="A60:A63"/>
    <mergeCell ref="B74:B75"/>
    <mergeCell ref="B76:B77"/>
    <mergeCell ref="B78:B79"/>
    <mergeCell ref="B52:B53"/>
    <mergeCell ref="B54:B55"/>
    <mergeCell ref="B56:B57"/>
    <mergeCell ref="A24:A27"/>
    <mergeCell ref="A28:A31"/>
    <mergeCell ref="A32:A35"/>
    <mergeCell ref="A64:A67"/>
    <mergeCell ref="A36:A39"/>
    <mergeCell ref="A40:A43"/>
    <mergeCell ref="A44:A47"/>
    <mergeCell ref="A48:A51"/>
    <mergeCell ref="B58:B59"/>
    <mergeCell ref="B60:B61"/>
    <mergeCell ref="B62:B63"/>
    <mergeCell ref="B64:B65"/>
    <mergeCell ref="B66:B67"/>
    <mergeCell ref="B36:B37"/>
    <mergeCell ref="B68:B69"/>
    <mergeCell ref="B70:B71"/>
    <mergeCell ref="B72:B73"/>
    <mergeCell ref="B30:B31"/>
    <mergeCell ref="B32:B33"/>
    <mergeCell ref="B34:B35"/>
    <mergeCell ref="B50:B51"/>
    <mergeCell ref="B46:B47"/>
    <mergeCell ref="B48:B49"/>
    <mergeCell ref="B20:B21"/>
    <mergeCell ref="B22:B23"/>
    <mergeCell ref="B24:B25"/>
    <mergeCell ref="B26:B27"/>
    <mergeCell ref="B28:B29"/>
    <mergeCell ref="B38:B39"/>
    <mergeCell ref="B40:B41"/>
    <mergeCell ref="B42:B43"/>
    <mergeCell ref="B44:B45"/>
    <mergeCell ref="D72:D75"/>
    <mergeCell ref="D76:D79"/>
    <mergeCell ref="F4:F7"/>
    <mergeCell ref="F8:F11"/>
    <mergeCell ref="F12:F15"/>
    <mergeCell ref="F16:F19"/>
    <mergeCell ref="F20:F23"/>
    <mergeCell ref="F24:F27"/>
    <mergeCell ref="F28:F31"/>
    <mergeCell ref="F32:F35"/>
    <mergeCell ref="D48:D51"/>
    <mergeCell ref="D52:D55"/>
    <mergeCell ref="D56:D59"/>
    <mergeCell ref="D60:D63"/>
    <mergeCell ref="D64:D67"/>
    <mergeCell ref="D24:D27"/>
    <mergeCell ref="D28:D31"/>
    <mergeCell ref="D32:D35"/>
    <mergeCell ref="D36:D39"/>
    <mergeCell ref="D40:D43"/>
    <mergeCell ref="D44:D47"/>
    <mergeCell ref="D68:D71"/>
    <mergeCell ref="F60:F63"/>
    <mergeCell ref="F64:F67"/>
    <mergeCell ref="F68:F71"/>
    <mergeCell ref="F72:F75"/>
    <mergeCell ref="F76:F79"/>
    <mergeCell ref="G4:G7"/>
    <mergeCell ref="G8:G11"/>
    <mergeCell ref="G12:G15"/>
    <mergeCell ref="G16:G19"/>
    <mergeCell ref="G20:G23"/>
    <mergeCell ref="F36:F39"/>
    <mergeCell ref="F40:F43"/>
    <mergeCell ref="F44:F47"/>
    <mergeCell ref="F48:F51"/>
    <mergeCell ref="F52:F55"/>
    <mergeCell ref="F56:F59"/>
    <mergeCell ref="G72:G75"/>
    <mergeCell ref="G76:G79"/>
    <mergeCell ref="G68:G71"/>
    <mergeCell ref="G48:G51"/>
    <mergeCell ref="G52:G55"/>
    <mergeCell ref="G56:G59"/>
    <mergeCell ref="G60:G63"/>
    <mergeCell ref="G64:G67"/>
    <mergeCell ref="G24:G27"/>
    <mergeCell ref="G28:G31"/>
    <mergeCell ref="G32:G35"/>
    <mergeCell ref="G36:G39"/>
    <mergeCell ref="G40:G43"/>
    <mergeCell ref="G44:G47"/>
    <mergeCell ref="H52:H53"/>
    <mergeCell ref="H38:H39"/>
    <mergeCell ref="H40:H41"/>
    <mergeCell ref="H42:H43"/>
    <mergeCell ref="H44:H45"/>
    <mergeCell ref="H48:H49"/>
    <mergeCell ref="H50:H51"/>
    <mergeCell ref="H8:H9"/>
    <mergeCell ref="K8:K9"/>
    <mergeCell ref="H10:H11"/>
    <mergeCell ref="K10:K11"/>
    <mergeCell ref="I6:I9"/>
    <mergeCell ref="I10:I13"/>
    <mergeCell ref="I14:I17"/>
    <mergeCell ref="I18:I21"/>
    <mergeCell ref="I22:I25"/>
    <mergeCell ref="H20:H21"/>
    <mergeCell ref="H22:H23"/>
    <mergeCell ref="H16:H17"/>
    <mergeCell ref="K30:K31"/>
    <mergeCell ref="K46:K47"/>
    <mergeCell ref="K20:K21"/>
    <mergeCell ref="K36:K37"/>
    <mergeCell ref="K22:K23"/>
    <mergeCell ref="K38:K39"/>
    <mergeCell ref="K24:K25"/>
    <mergeCell ref="K40:K41"/>
    <mergeCell ref="K52:K53"/>
    <mergeCell ref="K28:K29"/>
    <mergeCell ref="N8:N9"/>
    <mergeCell ref="N10:N11"/>
    <mergeCell ref="N12:N13"/>
    <mergeCell ref="N14:N15"/>
    <mergeCell ref="N16:N17"/>
    <mergeCell ref="N18:N19"/>
    <mergeCell ref="H72:H73"/>
    <mergeCell ref="K72:K73"/>
    <mergeCell ref="H74:H75"/>
    <mergeCell ref="K74:K75"/>
    <mergeCell ref="H66:H67"/>
    <mergeCell ref="K66:K67"/>
    <mergeCell ref="H60:H61"/>
    <mergeCell ref="H62:H63"/>
    <mergeCell ref="H64:H65"/>
    <mergeCell ref="H58:H59"/>
    <mergeCell ref="K48:K49"/>
    <mergeCell ref="N68:N69"/>
    <mergeCell ref="N70:N71"/>
    <mergeCell ref="N72:N73"/>
    <mergeCell ref="K26:K27"/>
    <mergeCell ref="K16:K17"/>
    <mergeCell ref="K56:K57"/>
    <mergeCell ref="J54:J57"/>
    <mergeCell ref="N52:N53"/>
    <mergeCell ref="N54:N55"/>
    <mergeCell ref="N32:N33"/>
    <mergeCell ref="N34:N35"/>
    <mergeCell ref="N36:N37"/>
    <mergeCell ref="N38:N39"/>
    <mergeCell ref="N40:N41"/>
    <mergeCell ref="N42:N43"/>
    <mergeCell ref="H78:H79"/>
    <mergeCell ref="K78:K79"/>
    <mergeCell ref="H76:H77"/>
    <mergeCell ref="K76:K77"/>
    <mergeCell ref="K42:K43"/>
    <mergeCell ref="K44:K45"/>
    <mergeCell ref="K54:K55"/>
    <mergeCell ref="J50:J53"/>
    <mergeCell ref="N78:N79"/>
    <mergeCell ref="N56:N57"/>
    <mergeCell ref="N58:N59"/>
    <mergeCell ref="N60:N61"/>
    <mergeCell ref="N62:N63"/>
    <mergeCell ref="N64:N65"/>
    <mergeCell ref="N66:N67"/>
    <mergeCell ref="K70:K71"/>
    <mergeCell ref="H70:H71"/>
    <mergeCell ref="K68:K69"/>
    <mergeCell ref="H68:H69"/>
    <mergeCell ref="K60:K61"/>
    <mergeCell ref="K62:K63"/>
    <mergeCell ref="K64:K65"/>
    <mergeCell ref="K58:K59"/>
    <mergeCell ref="J58:J61"/>
    <mergeCell ref="I66:I69"/>
    <mergeCell ref="I70:I73"/>
    <mergeCell ref="N74:N75"/>
    <mergeCell ref="N76:N77"/>
    <mergeCell ref="H4:H5"/>
    <mergeCell ref="K4:K5"/>
    <mergeCell ref="H36:H37"/>
    <mergeCell ref="A12:A15"/>
    <mergeCell ref="B12:B13"/>
    <mergeCell ref="B14:B15"/>
    <mergeCell ref="A16:A19"/>
    <mergeCell ref="B16:B17"/>
    <mergeCell ref="B18:B19"/>
    <mergeCell ref="A4:A7"/>
    <mergeCell ref="B4:B5"/>
    <mergeCell ref="B6:B7"/>
    <mergeCell ref="A8:A11"/>
    <mergeCell ref="B8:B9"/>
    <mergeCell ref="B10:B11"/>
    <mergeCell ref="H18:H19"/>
    <mergeCell ref="K18:K19"/>
    <mergeCell ref="K32:K33"/>
    <mergeCell ref="H12:H13"/>
    <mergeCell ref="K12:K13"/>
    <mergeCell ref="H14:H15"/>
    <mergeCell ref="K14:K15"/>
    <mergeCell ref="H56:H57"/>
    <mergeCell ref="N4:N5"/>
    <mergeCell ref="H6:H7"/>
    <mergeCell ref="K6:K7"/>
    <mergeCell ref="N6:N7"/>
    <mergeCell ref="J4:J5"/>
    <mergeCell ref="N44:N45"/>
    <mergeCell ref="N46:N47"/>
    <mergeCell ref="N48:N49"/>
    <mergeCell ref="N50:N51"/>
    <mergeCell ref="N22:N23"/>
    <mergeCell ref="N24:N25"/>
    <mergeCell ref="N26:N27"/>
    <mergeCell ref="N28:N29"/>
    <mergeCell ref="N30:N31"/>
    <mergeCell ref="K34:K35"/>
    <mergeCell ref="K50:K51"/>
    <mergeCell ref="H30:H31"/>
    <mergeCell ref="H32:H33"/>
    <mergeCell ref="H34:H35"/>
    <mergeCell ref="H24:H25"/>
    <mergeCell ref="H26:H27"/>
    <mergeCell ref="H46:H47"/>
    <mergeCell ref="H28:H29"/>
    <mergeCell ref="N20:N21"/>
    <mergeCell ref="D4:D7"/>
    <mergeCell ref="D8:D11"/>
    <mergeCell ref="D12:D15"/>
    <mergeCell ref="D16:D19"/>
    <mergeCell ref="D20:D23"/>
    <mergeCell ref="A1:N1"/>
    <mergeCell ref="J78:J79"/>
    <mergeCell ref="J6:J9"/>
    <mergeCell ref="J10:J13"/>
    <mergeCell ref="J14:J17"/>
    <mergeCell ref="J18:J21"/>
    <mergeCell ref="J22:J25"/>
    <mergeCell ref="J26:J29"/>
    <mergeCell ref="J30:J33"/>
    <mergeCell ref="J34:J37"/>
    <mergeCell ref="J38:J41"/>
    <mergeCell ref="J62:J65"/>
    <mergeCell ref="J66:J69"/>
    <mergeCell ref="J70:J73"/>
    <mergeCell ref="J74:J77"/>
    <mergeCell ref="J42:J45"/>
    <mergeCell ref="J46:J49"/>
    <mergeCell ref="H54:H55"/>
    <mergeCell ref="L22:L25"/>
    <mergeCell ref="L26:L29"/>
    <mergeCell ref="L30:L33"/>
    <mergeCell ref="L34:L37"/>
    <mergeCell ref="L38:L41"/>
    <mergeCell ref="L4:L5"/>
    <mergeCell ref="L6:L9"/>
    <mergeCell ref="L10:L13"/>
    <mergeCell ref="L14:L17"/>
    <mergeCell ref="L18:L21"/>
    <mergeCell ref="L62:L65"/>
    <mergeCell ref="L66:L69"/>
    <mergeCell ref="L70:L73"/>
    <mergeCell ref="L74:L77"/>
    <mergeCell ref="L78:L79"/>
    <mergeCell ref="L42:L45"/>
    <mergeCell ref="L46:L49"/>
    <mergeCell ref="L50:L53"/>
    <mergeCell ref="L54:L57"/>
    <mergeCell ref="L58:L61"/>
    <mergeCell ref="M18:M21"/>
    <mergeCell ref="M14:M17"/>
    <mergeCell ref="M10:M13"/>
    <mergeCell ref="M6:M9"/>
    <mergeCell ref="M4:M5"/>
    <mergeCell ref="M38:M41"/>
    <mergeCell ref="M34:M37"/>
    <mergeCell ref="M30:M33"/>
    <mergeCell ref="M26:M29"/>
    <mergeCell ref="M22:M25"/>
    <mergeCell ref="M58:M61"/>
    <mergeCell ref="M54:M57"/>
    <mergeCell ref="M50:M53"/>
    <mergeCell ref="M46:M49"/>
    <mergeCell ref="M42:M45"/>
    <mergeCell ref="M78:M79"/>
    <mergeCell ref="M74:M77"/>
    <mergeCell ref="M70:M73"/>
    <mergeCell ref="M66:M69"/>
    <mergeCell ref="M62:M65"/>
  </mergeCells>
  <conditionalFormatting sqref="J4:J79">
    <cfRule type="cellIs" dxfId="0" priority="5" operator="lessThan">
      <formula>5000</formula>
    </cfRule>
  </conditionalFormatting>
  <printOptions horizontalCentered="1" verticalCentered="1"/>
  <pageMargins left="0.70866141732283472" right="0.70866141732283472" top="1.3779527559055118" bottom="0.74803149606299213" header="0.31496062992125984" footer="0.31496062992125984"/>
  <pageSetup paperSize="9" scale="87" fitToHeight="3" orientation="landscape" r:id="rId1"/>
  <headerFooter>
    <oddHeader>&amp;CTribhuwan University
&amp;16Institute of Engineering&amp;11
Central Campus, Pulchowk
Department of Civil Engineering
Survey Instruction Committee</oddHeader>
    <oddFooter>&amp;RSurvey Group: 29-074</oddFooter>
  </headerFooter>
  <rowBreaks count="1" manualBreakCount="1">
    <brk id="2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6A7A3-0CC8-40A6-A895-647545441C7E}">
  <dimension ref="A1:W31"/>
  <sheetViews>
    <sheetView tabSelected="1" topLeftCell="A6" zoomScaleNormal="100" zoomScaleSheetLayoutView="55" workbookViewId="0">
      <selection activeCell="T14" sqref="T14"/>
    </sheetView>
  </sheetViews>
  <sheetFormatPr defaultRowHeight="15" x14ac:dyDescent="0.25"/>
  <cols>
    <col min="1" max="2" width="4.7109375" bestFit="1" customWidth="1"/>
    <col min="3" max="3" width="8.5703125" bestFit="1" customWidth="1"/>
    <col min="4" max="4" width="16.140625" customWidth="1"/>
    <col min="5" max="5" width="6.5703125" style="121" bestFit="1" customWidth="1"/>
    <col min="6" max="6" width="11.85546875" customWidth="1"/>
    <col min="7" max="7" width="10.42578125" hidden="1" customWidth="1"/>
    <col min="8" max="8" width="10.42578125" customWidth="1"/>
    <col min="9" max="9" width="10.42578125" hidden="1" customWidth="1"/>
    <col min="10" max="10" width="5.85546875" hidden="1" customWidth="1"/>
    <col min="11" max="11" width="6.85546875" hidden="1" customWidth="1"/>
    <col min="12" max="12" width="5.85546875" hidden="1" customWidth="1"/>
    <col min="13" max="13" width="8.42578125" style="2" customWidth="1"/>
    <col min="14" max="14" width="10" customWidth="1"/>
    <col min="15" max="15" width="8.28515625" customWidth="1"/>
    <col min="16" max="16" width="10" customWidth="1"/>
    <col min="17" max="17" width="8.85546875" style="4" customWidth="1"/>
    <col min="18" max="18" width="10" style="4" customWidth="1"/>
    <col min="19" max="19" width="12.42578125" customWidth="1"/>
    <col min="20" max="20" width="11.42578125" customWidth="1"/>
    <col min="21" max="21" width="9" customWidth="1"/>
    <col min="22" max="22" width="10.42578125" bestFit="1" customWidth="1"/>
    <col min="25" max="25" width="9.140625" customWidth="1"/>
  </cols>
  <sheetData>
    <row r="1" spans="1:23" x14ac:dyDescent="0.25">
      <c r="A1" s="161" t="s">
        <v>44</v>
      </c>
      <c r="B1" s="161"/>
      <c r="C1" s="161"/>
      <c r="D1" s="8">
        <v>6.8352546296296302</v>
      </c>
      <c r="E1" s="115"/>
      <c r="F1" s="8">
        <v>7.5</v>
      </c>
      <c r="G1" s="8">
        <v>15</v>
      </c>
    </row>
    <row r="2" spans="1:23" ht="32.25" customHeight="1" x14ac:dyDescent="0.25">
      <c r="A2" s="12"/>
      <c r="B2" s="12"/>
      <c r="C2" s="12"/>
      <c r="D2" s="6"/>
      <c r="E2" s="116"/>
      <c r="F2" s="6"/>
      <c r="G2" s="6"/>
    </row>
    <row r="3" spans="1:23" ht="46.5" x14ac:dyDescent="0.7">
      <c r="A3" s="162" t="s">
        <v>59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</row>
    <row r="4" spans="1:23" ht="16.5" customHeight="1" x14ac:dyDescent="1.35">
      <c r="A4" s="11"/>
      <c r="B4" s="11"/>
      <c r="C4" s="11"/>
      <c r="D4" s="11"/>
      <c r="E4" s="117"/>
      <c r="F4" s="28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3" ht="42" customHeight="1" x14ac:dyDescent="0.25">
      <c r="A5" s="163" t="s">
        <v>30</v>
      </c>
      <c r="B5" s="163" t="s">
        <v>179</v>
      </c>
      <c r="C5" s="163" t="s">
        <v>32</v>
      </c>
      <c r="D5" s="160" t="s">
        <v>33</v>
      </c>
      <c r="E5" s="164" t="s">
        <v>34</v>
      </c>
      <c r="F5" s="160" t="s">
        <v>35</v>
      </c>
      <c r="G5" s="160" t="s">
        <v>36</v>
      </c>
      <c r="H5" s="160"/>
      <c r="I5" s="160" t="s">
        <v>58</v>
      </c>
      <c r="J5" s="165" t="s">
        <v>57</v>
      </c>
      <c r="K5" s="165"/>
      <c r="L5" s="165"/>
      <c r="M5" s="160" t="s">
        <v>37</v>
      </c>
      <c r="N5" s="160"/>
      <c r="O5" s="160" t="s">
        <v>34</v>
      </c>
      <c r="P5" s="160"/>
      <c r="Q5" s="160" t="s">
        <v>38</v>
      </c>
      <c r="R5" s="160"/>
      <c r="S5" s="160" t="s">
        <v>39</v>
      </c>
      <c r="T5" s="160"/>
      <c r="U5" s="160" t="s">
        <v>40</v>
      </c>
      <c r="V5" s="160" t="s">
        <v>41</v>
      </c>
      <c r="W5" s="1"/>
    </row>
    <row r="6" spans="1:23" x14ac:dyDescent="0.25">
      <c r="A6" s="163"/>
      <c r="B6" s="163"/>
      <c r="C6" s="163"/>
      <c r="D6" s="160"/>
      <c r="E6" s="164"/>
      <c r="F6" s="160"/>
      <c r="G6" s="160"/>
      <c r="H6" s="160"/>
      <c r="I6" s="160"/>
      <c r="J6" s="165"/>
      <c r="K6" s="165"/>
      <c r="L6" s="165"/>
      <c r="M6" s="111" t="s">
        <v>42</v>
      </c>
      <c r="N6" s="112" t="s">
        <v>43</v>
      </c>
      <c r="O6" s="112" t="s">
        <v>42</v>
      </c>
      <c r="P6" s="112" t="s">
        <v>43</v>
      </c>
      <c r="Q6" s="113" t="s">
        <v>42</v>
      </c>
      <c r="R6" s="113" t="s">
        <v>43</v>
      </c>
      <c r="S6" s="114" t="s">
        <v>45</v>
      </c>
      <c r="T6" s="114" t="s">
        <v>46</v>
      </c>
      <c r="U6" s="160"/>
      <c r="V6" s="160"/>
    </row>
    <row r="7" spans="1:23" x14ac:dyDescent="0.25">
      <c r="A7" s="32"/>
      <c r="B7" s="33" t="s">
        <v>16</v>
      </c>
      <c r="C7" s="32"/>
      <c r="D7" s="32"/>
      <c r="E7" s="118"/>
      <c r="F7" s="32"/>
      <c r="G7" s="32"/>
      <c r="H7" s="32"/>
      <c r="I7" s="32"/>
      <c r="J7" s="34"/>
      <c r="K7" s="34"/>
      <c r="L7" s="34"/>
      <c r="M7" s="29"/>
      <c r="N7" s="30"/>
      <c r="O7" s="30"/>
      <c r="P7" s="30"/>
      <c r="Q7" s="31"/>
      <c r="R7" s="31"/>
      <c r="S7" s="35">
        <v>3063184.895</v>
      </c>
      <c r="T7" s="35">
        <v>626844.92099999997</v>
      </c>
      <c r="U7" s="32"/>
      <c r="V7" s="32"/>
      <c r="W7" s="26"/>
    </row>
    <row r="8" spans="1:23" s="4" customFormat="1" x14ac:dyDescent="0.25">
      <c r="A8" s="35" t="s">
        <v>16</v>
      </c>
      <c r="B8" s="35" t="str">
        <f>A9</f>
        <v>CP2</v>
      </c>
      <c r="C8" s="39">
        <v>126.73099999999999</v>
      </c>
      <c r="D8" s="41">
        <f>'HCR Distance Observation'!G64</f>
        <v>4.7881365740740742</v>
      </c>
      <c r="E8" s="119">
        <v>3.4722222222222222E-5</v>
      </c>
      <c r="F8" s="41">
        <f>D8+E8</f>
        <v>4.7881712962962961</v>
      </c>
      <c r="G8" s="41">
        <f>D1</f>
        <v>6.8352546296296302</v>
      </c>
      <c r="H8" s="41">
        <f>IF(G8&gt;$G$1,G8-$G$1,G8)</f>
        <v>6.8352546296296302</v>
      </c>
      <c r="I8" s="41">
        <f>IF(H8&lt;$F$1,H8+$F$1,H8-$F$1)</f>
        <v>14.335254629629631</v>
      </c>
      <c r="J8" s="42">
        <f>H8</f>
        <v>6.8352546296296302</v>
      </c>
      <c r="K8" s="42">
        <f>J8*24</f>
        <v>164.04611111111112</v>
      </c>
      <c r="L8" s="39">
        <f>RADIANS(K8)</f>
        <v>2.8631447639813423</v>
      </c>
      <c r="M8" s="39">
        <f>C8*COS(L8)</f>
        <v>-121.84972932003599</v>
      </c>
      <c r="N8" s="39">
        <f>C8*SIN(L8)</f>
        <v>34.833745501079299</v>
      </c>
      <c r="O8" s="39">
        <v>0</v>
      </c>
      <c r="P8" s="39">
        <v>0</v>
      </c>
      <c r="Q8" s="39">
        <f>M8</f>
        <v>-121.84972932003599</v>
      </c>
      <c r="R8" s="39">
        <f>N8</f>
        <v>34.833745501079299</v>
      </c>
      <c r="S8" s="39">
        <f>3063063.045</f>
        <v>3063063.0449999999</v>
      </c>
      <c r="T8" s="39">
        <v>626879.755</v>
      </c>
      <c r="U8" s="39">
        <f>SQRT((Q8^2+R8^2))</f>
        <v>126.73099999999999</v>
      </c>
      <c r="V8" s="41">
        <f>H8</f>
        <v>6.8352546296296302</v>
      </c>
    </row>
    <row r="9" spans="1:23" s="4" customFormat="1" x14ac:dyDescent="0.25">
      <c r="A9" s="40" t="s">
        <v>0</v>
      </c>
      <c r="B9" s="40" t="str">
        <f>A10</f>
        <v>M1</v>
      </c>
      <c r="C9" s="39">
        <f>'HCR Distance Observation'!I70</f>
        <v>91.6875</v>
      </c>
      <c r="D9" s="41">
        <f>'HCR Distance Observation'!G68</f>
        <v>7.9802922453703697</v>
      </c>
      <c r="E9" s="119">
        <v>2.3148148148148147E-5</v>
      </c>
      <c r="F9" s="41">
        <f>D9+E9</f>
        <v>7.9803153935185183</v>
      </c>
      <c r="G9" s="41">
        <f>I8+F9</f>
        <v>22.315570023148148</v>
      </c>
      <c r="H9" s="41">
        <f>IF(G9&gt;$G$1,G9-$G$1,G9)</f>
        <v>7.3155700231481475</v>
      </c>
      <c r="I9" s="41">
        <f>IF(H9&lt;$F$1,H9+$F$1,H9-$F$1)</f>
        <v>14.815570023148148</v>
      </c>
      <c r="J9" s="42">
        <f>H9</f>
        <v>7.3155700231481475</v>
      </c>
      <c r="K9" s="42">
        <f>J9*24</f>
        <v>175.57368055555554</v>
      </c>
      <c r="L9" s="39">
        <f>RADIANS(K9)</f>
        <v>3.0643388055391911</v>
      </c>
      <c r="M9" s="39">
        <f>C9*COS(L9)</f>
        <v>-91.414033349015696</v>
      </c>
      <c r="N9" s="39">
        <f>C9*SIN(L9)</f>
        <v>7.0761686748582164</v>
      </c>
      <c r="O9" s="39">
        <f t="shared" ref="O9:O26" si="0">-$C9/$C$27*M$27</f>
        <v>6.3942047743406304E-3</v>
      </c>
      <c r="P9" s="39">
        <f t="shared" ref="P9:P26" si="1">-$C9/$C$27*N$27</f>
        <v>-5.0634518025758461E-3</v>
      </c>
      <c r="Q9" s="39">
        <f t="shared" ref="Q9:Q26" si="2">M9-C9/$C$27*$M$27</f>
        <v>-91.407639144241358</v>
      </c>
      <c r="R9" s="39">
        <f t="shared" ref="R9:R27" si="3">N9-C9/$C$27*$N$27</f>
        <v>7.0711052230556408</v>
      </c>
      <c r="S9" s="39">
        <f>S8+Q9</f>
        <v>3062971.6373608555</v>
      </c>
      <c r="T9" s="39">
        <f>T8+R9</f>
        <v>626886.82610522304</v>
      </c>
      <c r="U9" s="39">
        <f>SQRT((Q9^2+R9^2))</f>
        <v>91.68073419753668</v>
      </c>
      <c r="V9" s="41">
        <v>7.3156944444444436</v>
      </c>
    </row>
    <row r="10" spans="1:23" x14ac:dyDescent="0.25">
      <c r="A10" s="27" t="s">
        <v>17</v>
      </c>
      <c r="B10" s="27" t="str">
        <f>A11</f>
        <v>M2</v>
      </c>
      <c r="C10" s="36">
        <f>'HCR Distance Observation'!I74</f>
        <v>92.484499999999997</v>
      </c>
      <c r="D10" s="37">
        <f>'HCR Distance Observation'!G72</f>
        <v>6.2006973379629642</v>
      </c>
      <c r="E10" s="120">
        <v>3.4722222222222222E-5</v>
      </c>
      <c r="F10" s="37">
        <f>D10+E10</f>
        <v>6.2007320601851861</v>
      </c>
      <c r="G10" s="37">
        <f t="shared" ref="G10:G11" si="4">I9+F10</f>
        <v>21.016302083333333</v>
      </c>
      <c r="H10" s="37">
        <f>IF(G10&gt;$G$1,G10-$G$1,G10)</f>
        <v>6.0163020833333327</v>
      </c>
      <c r="I10" s="37">
        <f>IF(H10&lt;$F$1,H10+$F$1,H10-$F$1)</f>
        <v>13.516302083333333</v>
      </c>
      <c r="J10" s="38">
        <f>H10</f>
        <v>6.0163020833333327</v>
      </c>
      <c r="K10" s="38">
        <f>J10*24</f>
        <v>144.39124999999999</v>
      </c>
      <c r="L10" s="36">
        <f>RADIANS(K10)</f>
        <v>2.520102723570262</v>
      </c>
      <c r="M10" s="36">
        <f>C10*COS(L10)</f>
        <v>-75.190994616489562</v>
      </c>
      <c r="N10" s="36">
        <f>C10*SIN(L10)</f>
        <v>53.848835352614984</v>
      </c>
      <c r="O10" s="36">
        <f t="shared" si="0"/>
        <v>6.4497868461077679E-3</v>
      </c>
      <c r="P10" s="36">
        <f t="shared" si="1"/>
        <v>-5.1074662111555641E-3</v>
      </c>
      <c r="Q10" s="39">
        <f t="shared" si="2"/>
        <v>-75.184544829643457</v>
      </c>
      <c r="R10" s="39">
        <f t="shared" si="3"/>
        <v>53.843727886403826</v>
      </c>
      <c r="S10" s="36">
        <f t="shared" ref="S10:T11" si="5">S9+Q10</f>
        <v>3062896.4528160258</v>
      </c>
      <c r="T10" s="36">
        <f t="shared" si="5"/>
        <v>626940.66983310948</v>
      </c>
      <c r="U10" s="36">
        <f>SQRT((Q10^2+R10^2))</f>
        <v>92.47628244012499</v>
      </c>
      <c r="V10" s="37">
        <v>6.0163078703703698</v>
      </c>
    </row>
    <row r="11" spans="1:23" x14ac:dyDescent="0.25">
      <c r="A11" s="27" t="s">
        <v>18</v>
      </c>
      <c r="B11" s="27" t="s">
        <v>1</v>
      </c>
      <c r="C11" s="36">
        <f>'HCR Distance Observation'!I78</f>
        <v>105.9735</v>
      </c>
      <c r="D11" s="37">
        <f>'HCR Distance Observation'!G76</f>
        <v>4.6066695601851873</v>
      </c>
      <c r="E11" s="120">
        <v>3.4722222222222222E-5</v>
      </c>
      <c r="F11" s="37">
        <f>D11+E11</f>
        <v>4.6067042824074091</v>
      </c>
      <c r="G11" s="37">
        <f t="shared" si="4"/>
        <v>18.123006365740743</v>
      </c>
      <c r="H11" s="37">
        <f>IF(G11&gt;$G$1,G11-$G$1,G11)</f>
        <v>3.1230063657407428</v>
      </c>
      <c r="I11" s="37">
        <f>IF(H11&lt;$F$1,H11+$F$1,H11-$F$1)</f>
        <v>10.623006365740743</v>
      </c>
      <c r="J11" s="38">
        <f>H11</f>
        <v>3.1230063657407428</v>
      </c>
      <c r="K11" s="38">
        <f>J11*24</f>
        <v>74.952152777777826</v>
      </c>
      <c r="L11" s="36">
        <f>RADIANS(K11)</f>
        <v>1.3081618474300367</v>
      </c>
      <c r="M11" s="36">
        <f>C11*COS(L11)</f>
        <v>27.513432596669944</v>
      </c>
      <c r="N11" s="36">
        <f>C11*SIN(L11)</f>
        <v>102.33960000409665</v>
      </c>
      <c r="O11" s="36">
        <f t="shared" si="0"/>
        <v>7.3904977194665213E-3</v>
      </c>
      <c r="P11" s="36">
        <f t="shared" si="1"/>
        <v>-5.852397650718706E-3</v>
      </c>
      <c r="Q11" s="39">
        <f t="shared" si="2"/>
        <v>27.52082309438941</v>
      </c>
      <c r="R11" s="39">
        <f t="shared" si="3"/>
        <v>102.33374760644594</v>
      </c>
      <c r="S11" s="36">
        <f t="shared" si="5"/>
        <v>3062923.9736391203</v>
      </c>
      <c r="T11" s="36">
        <f t="shared" si="5"/>
        <v>627043.00358071597</v>
      </c>
      <c r="U11" s="36">
        <f>SQRT((Q11^2+R11^2))</f>
        <v>105.96976740076605</v>
      </c>
      <c r="V11" s="37">
        <v>3.1228125000000002</v>
      </c>
    </row>
    <row r="12" spans="1:23" x14ac:dyDescent="0.25">
      <c r="A12" s="27" t="s">
        <v>1</v>
      </c>
      <c r="B12" s="27" t="s">
        <v>2</v>
      </c>
      <c r="C12" s="36">
        <f>'HCR Distance Observation'!I6</f>
        <v>113.545</v>
      </c>
      <c r="D12" s="37">
        <f>'HCR Distance Observation'!G4</f>
        <v>8.3938136574074083</v>
      </c>
      <c r="E12" s="120">
        <v>2.3148148148148147E-5</v>
      </c>
      <c r="F12" s="37">
        <f>D12+E12</f>
        <v>8.3938368055555568</v>
      </c>
      <c r="G12" s="37">
        <f>I11+F12</f>
        <v>19.016843171296301</v>
      </c>
      <c r="H12" s="37">
        <f>IF(G12&gt;$G$1,G12-$G$1,G12)</f>
        <v>4.0168431712963013</v>
      </c>
      <c r="I12" s="37">
        <f>IF(H12&lt;$F$1,H12+$F$1,H12-$F$1)</f>
        <v>11.516843171296301</v>
      </c>
      <c r="J12" s="38">
        <f>H12</f>
        <v>4.0168431712963013</v>
      </c>
      <c r="K12" s="38">
        <f>J12*24</f>
        <v>96.404236111111231</v>
      </c>
      <c r="L12" s="36">
        <f>RADIANS(K12)</f>
        <v>1.6825713330089049</v>
      </c>
      <c r="M12" s="36">
        <f t="shared" ref="M12:M26" si="6">C12*COS(L12)</f>
        <v>-12.665082401246309</v>
      </c>
      <c r="N12" s="36">
        <f t="shared" ref="N12:N26" si="7">C12*SIN(L12)</f>
        <v>112.83644230819067</v>
      </c>
      <c r="O12" s="36">
        <f t="shared" si="0"/>
        <v>7.9185274012543352E-3</v>
      </c>
      <c r="P12" s="36">
        <f t="shared" si="1"/>
        <v>-6.2705345322260327E-3</v>
      </c>
      <c r="Q12" s="39">
        <f t="shared" si="2"/>
        <v>-12.657163873845054</v>
      </c>
      <c r="R12" s="39">
        <f t="shared" si="3"/>
        <v>112.83017177365845</v>
      </c>
      <c r="S12" s="36">
        <f>S11+Q12</f>
        <v>3062911.3164752466</v>
      </c>
      <c r="T12" s="36">
        <f>T11+R12</f>
        <v>627155.83375248965</v>
      </c>
      <c r="U12" s="36">
        <f>SQRT((Q12^2+R12^2))</f>
        <v>113.53788557042375</v>
      </c>
      <c r="V12" s="37">
        <v>4.0166898148148151</v>
      </c>
    </row>
    <row r="13" spans="1:23" x14ac:dyDescent="0.25">
      <c r="A13" s="27" t="s">
        <v>2</v>
      </c>
      <c r="B13" s="27" t="str">
        <f>A14</f>
        <v>M5</v>
      </c>
      <c r="C13" s="36">
        <f>'HCR Distance Observation'!I10</f>
        <v>121.381</v>
      </c>
      <c r="D13" s="37">
        <f>'HCR Distance Observation'!G8</f>
        <v>6.58834201388889</v>
      </c>
      <c r="E13" s="120">
        <v>2.3148148148148147E-5</v>
      </c>
      <c r="F13" s="37">
        <f t="shared" ref="F13:F26" si="8">D13+E13</f>
        <v>6.5883651620370385</v>
      </c>
      <c r="G13" s="37">
        <f>I12+F13</f>
        <v>18.105208333333341</v>
      </c>
      <c r="H13" s="37">
        <f t="shared" ref="H13:H26" si="9">IF(G13&gt;$G$1,G13-$G$1,G13)</f>
        <v>3.1052083333333407</v>
      </c>
      <c r="I13" s="37">
        <f t="shared" ref="I13:I26" si="10">IF(H13&lt;$F$1,H13+$F$1,H13-$F$1)</f>
        <v>10.605208333333341</v>
      </c>
      <c r="J13" s="38">
        <f t="shared" ref="J13:J26" si="11">H13</f>
        <v>3.1052083333333407</v>
      </c>
      <c r="K13" s="38">
        <f t="shared" ref="K13:K26" si="12">J13*24</f>
        <v>74.525000000000176</v>
      </c>
      <c r="L13" s="36">
        <f t="shared" ref="L13:L26" si="13">RADIANS(K13)</f>
        <v>1.3007066250487771</v>
      </c>
      <c r="M13" s="36">
        <f t="shared" si="6"/>
        <v>32.38662200844729</v>
      </c>
      <c r="N13" s="36">
        <f t="shared" si="7"/>
        <v>116.98057050588341</v>
      </c>
      <c r="O13" s="36">
        <f t="shared" si="0"/>
        <v>8.4650030780012552E-3</v>
      </c>
      <c r="P13" s="36">
        <f t="shared" si="1"/>
        <v>-6.7032784539709208E-3</v>
      </c>
      <c r="Q13" s="39">
        <f t="shared" si="2"/>
        <v>32.395087011525291</v>
      </c>
      <c r="R13" s="39">
        <f t="shared" si="3"/>
        <v>116.97386722742944</v>
      </c>
      <c r="S13" s="36">
        <f>S12+Q13</f>
        <v>3062943.7115622582</v>
      </c>
      <c r="T13" s="36">
        <f>T12+R13</f>
        <v>627272.80761971709</v>
      </c>
      <c r="U13" s="36">
        <f t="shared" ref="U13:U26" si="14">SQRT((Q13^2+R13^2))</f>
        <v>121.37679875752443</v>
      </c>
      <c r="V13" s="37">
        <v>3.1050115740740742</v>
      </c>
    </row>
    <row r="14" spans="1:23" x14ac:dyDescent="0.25">
      <c r="A14" s="27" t="s">
        <v>3</v>
      </c>
      <c r="B14" s="27" t="str">
        <f t="shared" ref="B14:B25" si="15">A15</f>
        <v>M6</v>
      </c>
      <c r="C14" s="36">
        <f>'HCR Distance Observation'!I14</f>
        <v>78.103499999999997</v>
      </c>
      <c r="D14" s="37">
        <f>'HCR Distance Observation'!G12</f>
        <v>5.7336747685185188</v>
      </c>
      <c r="E14" s="120">
        <v>3.4722222222222222E-5</v>
      </c>
      <c r="F14" s="37">
        <f t="shared" si="8"/>
        <v>5.7337094907407407</v>
      </c>
      <c r="G14" s="37">
        <f t="shared" ref="G14:G26" si="16">I13+F14</f>
        <v>16.33891782407408</v>
      </c>
      <c r="H14" s="37">
        <f t="shared" si="9"/>
        <v>1.3389178240740804</v>
      </c>
      <c r="I14" s="37">
        <f t="shared" si="10"/>
        <v>8.8389178240740804</v>
      </c>
      <c r="J14" s="38">
        <f t="shared" si="11"/>
        <v>1.3389178240740804</v>
      </c>
      <c r="K14" s="38">
        <f t="shared" si="12"/>
        <v>32.134027777777931</v>
      </c>
      <c r="L14" s="36">
        <f t="shared" si="13"/>
        <v>0.56084458664954162</v>
      </c>
      <c r="M14" s="36">
        <f t="shared" si="6"/>
        <v>66.138526175868208</v>
      </c>
      <c r="N14" s="36">
        <f t="shared" si="7"/>
        <v>41.543375735897961</v>
      </c>
      <c r="O14" s="36">
        <f t="shared" si="0"/>
        <v>5.4468686854011001E-3</v>
      </c>
      <c r="P14" s="36">
        <f t="shared" si="1"/>
        <v>-4.313273978050253E-3</v>
      </c>
      <c r="Q14" s="39">
        <f t="shared" si="2"/>
        <v>66.143973044553604</v>
      </c>
      <c r="R14" s="39">
        <f t="shared" si="3"/>
        <v>41.539062461919912</v>
      </c>
      <c r="S14" s="36">
        <f t="shared" ref="S14:T25" si="17">S13+Q14</f>
        <v>3063009.8555353028</v>
      </c>
      <c r="T14" s="36">
        <f t="shared" si="17"/>
        <v>627314.34668217902</v>
      </c>
      <c r="U14" s="36">
        <f t="shared" si="14"/>
        <v>78.105818479380375</v>
      </c>
      <c r="V14" s="37">
        <v>1.338715277777778</v>
      </c>
    </row>
    <row r="15" spans="1:23" x14ac:dyDescent="0.25">
      <c r="A15" s="27" t="s">
        <v>4</v>
      </c>
      <c r="B15" s="27" t="str">
        <f t="shared" si="15"/>
        <v>M7</v>
      </c>
      <c r="C15" s="36">
        <f>'HCR Distance Observation'!I18</f>
        <v>61.789500000000004</v>
      </c>
      <c r="D15" s="37">
        <f>'HCR Distance Observation'!G16</f>
        <v>6.2031973379629637</v>
      </c>
      <c r="E15" s="120">
        <v>2.3148148148148147E-5</v>
      </c>
      <c r="F15" s="37">
        <f t="shared" si="8"/>
        <v>6.2032204861111122</v>
      </c>
      <c r="G15" s="37">
        <f t="shared" si="16"/>
        <v>15.042138310185193</v>
      </c>
      <c r="H15" s="37">
        <f t="shared" si="9"/>
        <v>4.2138310185192651E-2</v>
      </c>
      <c r="I15" s="37">
        <f t="shared" si="10"/>
        <v>7.5421383101851927</v>
      </c>
      <c r="J15" s="38">
        <f t="shared" si="11"/>
        <v>4.2138310185192651E-2</v>
      </c>
      <c r="K15" s="38">
        <f t="shared" si="12"/>
        <v>1.0113194444446236</v>
      </c>
      <c r="L15" s="36">
        <f t="shared" si="13"/>
        <v>1.7650854094998558E-2</v>
      </c>
      <c r="M15" s="36">
        <f t="shared" si="6"/>
        <v>61.779874908655131</v>
      </c>
      <c r="N15" s="36">
        <f t="shared" si="7"/>
        <v>1.0905808181538026</v>
      </c>
      <c r="O15" s="36">
        <f t="shared" si="0"/>
        <v>4.3091448224034943E-3</v>
      </c>
      <c r="P15" s="36">
        <f t="shared" si="1"/>
        <v>-3.4123316172352852E-3</v>
      </c>
      <c r="Q15" s="39">
        <f t="shared" si="2"/>
        <v>61.784184053477532</v>
      </c>
      <c r="R15" s="39">
        <f t="shared" si="3"/>
        <v>1.0871684865365674</v>
      </c>
      <c r="S15" s="36">
        <f t="shared" si="17"/>
        <v>3063071.6397193563</v>
      </c>
      <c r="T15" s="36">
        <f t="shared" si="17"/>
        <v>627315.43385066558</v>
      </c>
      <c r="U15" s="36">
        <f t="shared" si="14"/>
        <v>61.793748344570467</v>
      </c>
      <c r="V15" s="37">
        <v>4.2002314814814812E-2</v>
      </c>
    </row>
    <row r="16" spans="1:23" x14ac:dyDescent="0.25">
      <c r="A16" s="27" t="s">
        <v>5</v>
      </c>
      <c r="B16" s="27" t="str">
        <f t="shared" si="15"/>
        <v>M8</v>
      </c>
      <c r="C16" s="36">
        <f>'HCR Distance Observation'!I22</f>
        <v>102.3415</v>
      </c>
      <c r="D16" s="37">
        <f>'HCR Distance Observation'!G20</f>
        <v>6.7329369212962966</v>
      </c>
      <c r="E16" s="120">
        <v>2.3148148148148147E-5</v>
      </c>
      <c r="F16" s="37">
        <f t="shared" si="8"/>
        <v>6.7329600694444451</v>
      </c>
      <c r="G16" s="37">
        <f t="shared" si="16"/>
        <v>14.275098379629638</v>
      </c>
      <c r="H16" s="37">
        <f t="shared" si="9"/>
        <v>14.275098379629638</v>
      </c>
      <c r="I16" s="37">
        <f t="shared" si="10"/>
        <v>6.7750983796296378</v>
      </c>
      <c r="J16" s="38">
        <f t="shared" si="11"/>
        <v>14.275098379629638</v>
      </c>
      <c r="K16" s="38">
        <f t="shared" si="12"/>
        <v>342.60236111111129</v>
      </c>
      <c r="L16" s="36">
        <f t="shared" si="13"/>
        <v>5.9795392264954703</v>
      </c>
      <c r="M16" s="36">
        <f t="shared" si="6"/>
        <v>97.659647674820107</v>
      </c>
      <c r="N16" s="36">
        <f t="shared" si="7"/>
        <v>-30.600258794330522</v>
      </c>
      <c r="O16" s="36">
        <f t="shared" si="0"/>
        <v>7.1372052669467657E-3</v>
      </c>
      <c r="P16" s="36">
        <f t="shared" si="1"/>
        <v>-5.6518200698384832E-3</v>
      </c>
      <c r="Q16" s="39">
        <f t="shared" si="2"/>
        <v>97.66678488008705</v>
      </c>
      <c r="R16" s="39">
        <f t="shared" si="3"/>
        <v>-30.605910614400361</v>
      </c>
      <c r="S16" s="36">
        <f t="shared" si="17"/>
        <v>3063169.3065042365</v>
      </c>
      <c r="T16" s="36">
        <f t="shared" si="17"/>
        <v>627284.82794005121</v>
      </c>
      <c r="U16" s="36">
        <f t="shared" si="14"/>
        <v>102.35000065144048</v>
      </c>
      <c r="V16" s="37">
        <v>14.275023148148149</v>
      </c>
    </row>
    <row r="17" spans="1:22" x14ac:dyDescent="0.25">
      <c r="A17" s="27" t="s">
        <v>6</v>
      </c>
      <c r="B17" s="27" t="str">
        <f t="shared" si="15"/>
        <v>M9</v>
      </c>
      <c r="C17" s="36">
        <f>'HCR Distance Observation'!I26</f>
        <v>88.996499999999997</v>
      </c>
      <c r="D17" s="37">
        <f>'HCR Distance Observation'!G24</f>
        <v>10.773015046296297</v>
      </c>
      <c r="E17" s="120">
        <v>2.3148148148148147E-5</v>
      </c>
      <c r="F17" s="37">
        <f t="shared" si="8"/>
        <v>10.773038194444446</v>
      </c>
      <c r="G17" s="37">
        <f t="shared" si="16"/>
        <v>17.548136574074086</v>
      </c>
      <c r="H17" s="37">
        <f t="shared" si="9"/>
        <v>2.5481365740740856</v>
      </c>
      <c r="I17" s="37">
        <f t="shared" si="10"/>
        <v>10.048136574074086</v>
      </c>
      <c r="J17" s="38">
        <f t="shared" si="11"/>
        <v>2.5481365740740856</v>
      </c>
      <c r="K17" s="38">
        <f t="shared" si="12"/>
        <v>61.155277777778053</v>
      </c>
      <c r="L17" s="36">
        <f t="shared" si="13"/>
        <v>1.0673609521939482</v>
      </c>
      <c r="M17" s="36">
        <f t="shared" si="6"/>
        <v>42.935251503232024</v>
      </c>
      <c r="N17" s="36">
        <f t="shared" si="7"/>
        <v>77.954738089510712</v>
      </c>
      <c r="O17" s="36">
        <f t="shared" si="0"/>
        <v>6.2065368256262396E-3</v>
      </c>
      <c r="P17" s="36">
        <f t="shared" si="1"/>
        <v>-4.9148410453763195E-3</v>
      </c>
      <c r="Q17" s="39">
        <f t="shared" si="2"/>
        <v>42.941458040057647</v>
      </c>
      <c r="R17" s="39">
        <f t="shared" si="3"/>
        <v>77.949823248465336</v>
      </c>
      <c r="S17" s="36">
        <f t="shared" si="17"/>
        <v>3063212.2479622765</v>
      </c>
      <c r="T17" s="36">
        <f t="shared" si="17"/>
        <v>627362.77776329964</v>
      </c>
      <c r="U17" s="36">
        <f t="shared" si="14"/>
        <v>88.995189550183099</v>
      </c>
      <c r="V17" s="37">
        <v>2.5479398148148147</v>
      </c>
    </row>
    <row r="18" spans="1:22" x14ac:dyDescent="0.25">
      <c r="A18" s="27" t="s">
        <v>7</v>
      </c>
      <c r="B18" s="27" t="str">
        <f t="shared" si="15"/>
        <v>M10</v>
      </c>
      <c r="C18" s="36">
        <f>'HCR Distance Observation'!I30</f>
        <v>64.722000000000008</v>
      </c>
      <c r="D18" s="37">
        <f>'HCR Distance Observation'!G28</f>
        <v>5.9927343749999995</v>
      </c>
      <c r="E18" s="120">
        <v>3.4722222222222222E-5</v>
      </c>
      <c r="F18" s="37">
        <f t="shared" si="8"/>
        <v>5.9927690972222214</v>
      </c>
      <c r="G18" s="37">
        <f t="shared" si="16"/>
        <v>16.040905671296308</v>
      </c>
      <c r="H18" s="37">
        <f t="shared" si="9"/>
        <v>1.0409056712963078</v>
      </c>
      <c r="I18" s="37">
        <f t="shared" si="10"/>
        <v>8.5409056712963078</v>
      </c>
      <c r="J18" s="38">
        <f t="shared" si="11"/>
        <v>1.0409056712963078</v>
      </c>
      <c r="K18" s="38">
        <f t="shared" si="12"/>
        <v>24.981736111111388</v>
      </c>
      <c r="L18" s="36">
        <f t="shared" si="13"/>
        <v>0.4360135480032577</v>
      </c>
      <c r="M18" s="36">
        <f t="shared" si="6"/>
        <v>58.666768695295481</v>
      </c>
      <c r="N18" s="36">
        <f t="shared" si="7"/>
        <v>27.333999613168558</v>
      </c>
      <c r="O18" s="36">
        <f t="shared" si="0"/>
        <v>4.5136547665153301E-3</v>
      </c>
      <c r="P18" s="36">
        <f t="shared" si="1"/>
        <v>-3.5742792372604111E-3</v>
      </c>
      <c r="Q18" s="39">
        <f t="shared" si="2"/>
        <v>58.671282350061993</v>
      </c>
      <c r="R18" s="39">
        <f t="shared" si="3"/>
        <v>27.330425333931299</v>
      </c>
      <c r="S18" s="36">
        <f t="shared" si="17"/>
        <v>3063270.9192446265</v>
      </c>
      <c r="T18" s="36">
        <f t="shared" si="17"/>
        <v>627390.10818863357</v>
      </c>
      <c r="U18" s="36">
        <f t="shared" si="14"/>
        <v>64.724582049900405</v>
      </c>
      <c r="V18" s="37">
        <v>1.0407060185185186</v>
      </c>
    </row>
    <row r="19" spans="1:22" x14ac:dyDescent="0.25">
      <c r="A19" s="27" t="s">
        <v>8</v>
      </c>
      <c r="B19" s="27" t="str">
        <f t="shared" si="15"/>
        <v>M11</v>
      </c>
      <c r="C19" s="36">
        <f>'HCR Distance Observation'!I34</f>
        <v>69.385999999999996</v>
      </c>
      <c r="D19" s="37">
        <f>'HCR Distance Observation'!G32</f>
        <v>5.3045457175925925</v>
      </c>
      <c r="E19" s="120">
        <v>3.4722222222222222E-5</v>
      </c>
      <c r="F19" s="37">
        <f t="shared" si="8"/>
        <v>5.3045804398148144</v>
      </c>
      <c r="G19" s="37">
        <f t="shared" si="16"/>
        <v>13.845486111111121</v>
      </c>
      <c r="H19" s="37">
        <f t="shared" si="9"/>
        <v>13.845486111111121</v>
      </c>
      <c r="I19" s="37">
        <f t="shared" si="10"/>
        <v>6.3454861111111214</v>
      </c>
      <c r="J19" s="38">
        <f t="shared" si="11"/>
        <v>13.845486111111121</v>
      </c>
      <c r="K19" s="38">
        <f t="shared" si="12"/>
        <v>332.29166666666691</v>
      </c>
      <c r="L19" s="36">
        <f t="shared" si="13"/>
        <v>5.7995836602728286</v>
      </c>
      <c r="M19" s="36">
        <f t="shared" si="6"/>
        <v>61.429230381017085</v>
      </c>
      <c r="N19" s="36">
        <f t="shared" si="7"/>
        <v>-32.262465045249208</v>
      </c>
      <c r="O19" s="36">
        <f t="shared" si="0"/>
        <v>4.8389179819757211E-3</v>
      </c>
      <c r="P19" s="36">
        <f t="shared" si="1"/>
        <v>-3.8318491263643092E-3</v>
      </c>
      <c r="Q19" s="39">
        <f t="shared" si="2"/>
        <v>61.434069298999063</v>
      </c>
      <c r="R19" s="39">
        <f t="shared" si="3"/>
        <v>-32.266296894375571</v>
      </c>
      <c r="S19" s="36">
        <f t="shared" si="17"/>
        <v>3063332.3533139257</v>
      </c>
      <c r="T19" s="36">
        <f t="shared" si="17"/>
        <v>627357.84189173917</v>
      </c>
      <c r="U19" s="36">
        <f t="shared" si="14"/>
        <v>69.392065727359707</v>
      </c>
      <c r="V19" s="37">
        <v>13.84545138888889</v>
      </c>
    </row>
    <row r="20" spans="1:22" x14ac:dyDescent="0.25">
      <c r="A20" s="27" t="s">
        <v>9</v>
      </c>
      <c r="B20" s="27" t="str">
        <f t="shared" si="15"/>
        <v>M12</v>
      </c>
      <c r="C20" s="36">
        <f>'HCR Distance Observation'!I38</f>
        <v>96.5565</v>
      </c>
      <c r="D20" s="37">
        <f>'HCR Distance Observation'!G36</f>
        <v>5.8596527777777769</v>
      </c>
      <c r="E20" s="120">
        <v>3.4722222222222222E-5</v>
      </c>
      <c r="F20" s="37">
        <f t="shared" si="8"/>
        <v>5.8596874999999988</v>
      </c>
      <c r="G20" s="37">
        <f t="shared" si="16"/>
        <v>12.205173611111121</v>
      </c>
      <c r="H20" s="37">
        <f t="shared" si="9"/>
        <v>12.205173611111121</v>
      </c>
      <c r="I20" s="37">
        <f t="shared" si="10"/>
        <v>4.7051736111111211</v>
      </c>
      <c r="J20" s="38">
        <f t="shared" si="11"/>
        <v>12.205173611111121</v>
      </c>
      <c r="K20" s="38">
        <f t="shared" si="12"/>
        <v>292.92416666666691</v>
      </c>
      <c r="L20" s="36">
        <f t="shared" si="13"/>
        <v>5.1124911669939603</v>
      </c>
      <c r="M20" s="36">
        <f t="shared" si="6"/>
        <v>37.609959880220117</v>
      </c>
      <c r="N20" s="36">
        <f t="shared" si="7"/>
        <v>-88.930583097482469</v>
      </c>
      <c r="O20" s="36">
        <f t="shared" si="0"/>
        <v>6.7337645076332216E-3</v>
      </c>
      <c r="P20" s="36">
        <f t="shared" si="1"/>
        <v>-5.3323428381776656E-3</v>
      </c>
      <c r="Q20" s="39">
        <f t="shared" si="2"/>
        <v>37.616693644727754</v>
      </c>
      <c r="R20" s="39">
        <f t="shared" si="3"/>
        <v>-88.935915440320642</v>
      </c>
      <c r="S20" s="36">
        <f t="shared" si="17"/>
        <v>3063369.9700075705</v>
      </c>
      <c r="T20" s="36">
        <f t="shared" si="17"/>
        <v>627268.90597629885</v>
      </c>
      <c r="U20" s="36">
        <f t="shared" si="14"/>
        <v>96.564034174060708</v>
      </c>
      <c r="V20" s="37">
        <v>12.205277777777779</v>
      </c>
    </row>
    <row r="21" spans="1:22" x14ac:dyDescent="0.25">
      <c r="A21" s="27" t="s">
        <v>10</v>
      </c>
      <c r="B21" s="27" t="str">
        <f t="shared" si="15"/>
        <v>M13</v>
      </c>
      <c r="C21" s="36">
        <f>'HCR Distance Observation'!I42</f>
        <v>71.872</v>
      </c>
      <c r="D21" s="37">
        <f>'HCR Distance Observation'!G40</f>
        <v>7.2605324074074069</v>
      </c>
      <c r="E21" s="120">
        <v>2.3148148148148147E-5</v>
      </c>
      <c r="F21" s="37">
        <f t="shared" si="8"/>
        <v>7.2605555555555554</v>
      </c>
      <c r="G21" s="37">
        <f t="shared" si="16"/>
        <v>11.965729166666677</v>
      </c>
      <c r="H21" s="37">
        <f t="shared" si="9"/>
        <v>11.965729166666677</v>
      </c>
      <c r="I21" s="37">
        <f t="shared" si="10"/>
        <v>4.4657291666666765</v>
      </c>
      <c r="J21" s="38">
        <f t="shared" si="11"/>
        <v>11.965729166666677</v>
      </c>
      <c r="K21" s="38">
        <f t="shared" si="12"/>
        <v>287.17750000000024</v>
      </c>
      <c r="L21" s="36">
        <f t="shared" si="13"/>
        <v>5.0121929126460198</v>
      </c>
      <c r="M21" s="36">
        <f t="shared" si="6"/>
        <v>21.226165492875751</v>
      </c>
      <c r="N21" s="36">
        <f t="shared" si="7"/>
        <v>-68.66610723252812</v>
      </c>
      <c r="O21" s="36">
        <f t="shared" si="0"/>
        <v>5.0122894128579116E-3</v>
      </c>
      <c r="P21" s="36">
        <f t="shared" si="1"/>
        <v>-3.9691387370659166E-3</v>
      </c>
      <c r="Q21" s="39">
        <f t="shared" si="2"/>
        <v>21.231177782288608</v>
      </c>
      <c r="R21" s="39">
        <f t="shared" si="3"/>
        <v>-68.670076371265182</v>
      </c>
      <c r="S21" s="36">
        <f t="shared" si="17"/>
        <v>3063391.2011853526</v>
      </c>
      <c r="T21" s="36">
        <f t="shared" si="17"/>
        <v>627200.23589992756</v>
      </c>
      <c r="U21" s="36">
        <f t="shared" si="14"/>
        <v>71.877272477873959</v>
      </c>
      <c r="V21" s="37">
        <v>11.965844907407408</v>
      </c>
    </row>
    <row r="22" spans="1:22" x14ac:dyDescent="0.25">
      <c r="A22" s="27" t="s">
        <v>11</v>
      </c>
      <c r="B22" s="27" t="str">
        <f t="shared" si="15"/>
        <v>M14</v>
      </c>
      <c r="C22" s="36">
        <f>'HCR Distance Observation'!I46</f>
        <v>78.020499999999998</v>
      </c>
      <c r="D22" s="37">
        <f>'HCR Distance Observation'!G44</f>
        <v>4.1050868055555565</v>
      </c>
      <c r="E22" s="120">
        <v>3.4722222222222222E-5</v>
      </c>
      <c r="F22" s="37">
        <f t="shared" si="8"/>
        <v>4.1051215277777784</v>
      </c>
      <c r="G22" s="37">
        <f t="shared" si="16"/>
        <v>8.5708506944444558</v>
      </c>
      <c r="H22" s="37">
        <f t="shared" si="9"/>
        <v>8.5708506944444558</v>
      </c>
      <c r="I22" s="37">
        <f t="shared" si="10"/>
        <v>1.0708506944444558</v>
      </c>
      <c r="J22" s="38">
        <f t="shared" si="11"/>
        <v>8.5708506944444558</v>
      </c>
      <c r="K22" s="38">
        <f t="shared" si="12"/>
        <v>205.70041666666694</v>
      </c>
      <c r="L22" s="36">
        <f t="shared" si="13"/>
        <v>3.5901495435575574</v>
      </c>
      <c r="M22" s="36">
        <f t="shared" si="6"/>
        <v>-70.302233690238268</v>
      </c>
      <c r="N22" s="36">
        <f t="shared" si="7"/>
        <v>-33.834809862228099</v>
      </c>
      <c r="O22" s="36">
        <f t="shared" si="0"/>
        <v>5.4410803391568442E-3</v>
      </c>
      <c r="P22" s="36">
        <f t="shared" si="1"/>
        <v>-4.3086902943462171E-3</v>
      </c>
      <c r="Q22" s="39">
        <f t="shared" si="2"/>
        <v>-70.296792609899114</v>
      </c>
      <c r="R22" s="39">
        <f t="shared" si="3"/>
        <v>-33.839118552522443</v>
      </c>
      <c r="S22" s="36">
        <f t="shared" si="17"/>
        <v>3063320.9043927426</v>
      </c>
      <c r="T22" s="36">
        <f t="shared" si="17"/>
        <v>627166.39678137505</v>
      </c>
      <c r="U22" s="36">
        <f t="shared" si="14"/>
        <v>78.017465965326224</v>
      </c>
      <c r="V22" s="37">
        <v>8.5710300925925917</v>
      </c>
    </row>
    <row r="23" spans="1:22" s="4" customFormat="1" x14ac:dyDescent="0.25">
      <c r="A23" s="27" t="s">
        <v>12</v>
      </c>
      <c r="B23" s="27" t="str">
        <f t="shared" si="15"/>
        <v>M15</v>
      </c>
      <c r="C23" s="36">
        <f>'HCR Distance Observation'!I50</f>
        <v>88.795500000000004</v>
      </c>
      <c r="D23" s="37">
        <f>'HCR Distance Observation'!G48</f>
        <v>10.859065393518518</v>
      </c>
      <c r="E23" s="120">
        <v>2.3148148148148147E-5</v>
      </c>
      <c r="F23" s="37">
        <f t="shared" si="8"/>
        <v>10.859088541666667</v>
      </c>
      <c r="G23" s="37">
        <f t="shared" si="16"/>
        <v>11.929939236111123</v>
      </c>
      <c r="H23" s="37">
        <f t="shared" si="9"/>
        <v>11.929939236111123</v>
      </c>
      <c r="I23" s="37">
        <f t="shared" si="10"/>
        <v>4.4299392361111227</v>
      </c>
      <c r="J23" s="38">
        <f t="shared" si="11"/>
        <v>11.929939236111123</v>
      </c>
      <c r="K23" s="38">
        <f t="shared" si="12"/>
        <v>286.31854166666693</v>
      </c>
      <c r="L23" s="36">
        <f t="shared" si="13"/>
        <v>4.9972012615919104</v>
      </c>
      <c r="M23" s="36">
        <f t="shared" si="6"/>
        <v>24.949519825782929</v>
      </c>
      <c r="N23" s="36">
        <f t="shared" si="7"/>
        <v>-85.218321273731192</v>
      </c>
      <c r="O23" s="36">
        <f t="shared" si="0"/>
        <v>6.1925192642395465E-3</v>
      </c>
      <c r="P23" s="36">
        <f t="shared" si="1"/>
        <v>-4.9037407992978711E-3</v>
      </c>
      <c r="Q23" s="39">
        <f t="shared" si="2"/>
        <v>24.955712345047168</v>
      </c>
      <c r="R23" s="39">
        <f t="shared" si="3"/>
        <v>-85.223225014530485</v>
      </c>
      <c r="S23" s="36">
        <f t="shared" si="17"/>
        <v>3063345.8601050875</v>
      </c>
      <c r="T23" s="36">
        <f t="shared" si="17"/>
        <v>627081.17355636053</v>
      </c>
      <c r="U23" s="36">
        <f t="shared" si="14"/>
        <v>88.801946265417143</v>
      </c>
      <c r="V23" s="37">
        <v>11.930069444444444</v>
      </c>
    </row>
    <row r="24" spans="1:22" x14ac:dyDescent="0.25">
      <c r="A24" s="27" t="s">
        <v>13</v>
      </c>
      <c r="B24" s="27" t="str">
        <f t="shared" si="15"/>
        <v>M16</v>
      </c>
      <c r="C24" s="36">
        <f>'HCR Distance Observation'!I54</f>
        <v>112.0325</v>
      </c>
      <c r="D24" s="37">
        <f>'HCR Distance Observation'!G52</f>
        <v>6.7549913194444446</v>
      </c>
      <c r="E24" s="120">
        <v>2.3148148148148147E-5</v>
      </c>
      <c r="F24" s="37">
        <f t="shared" si="8"/>
        <v>6.7550144675925932</v>
      </c>
      <c r="G24" s="37">
        <f t="shared" si="16"/>
        <v>11.184953703703716</v>
      </c>
      <c r="H24" s="37">
        <f t="shared" si="9"/>
        <v>11.184953703703716</v>
      </c>
      <c r="I24" s="37">
        <f t="shared" si="10"/>
        <v>3.6849537037037159</v>
      </c>
      <c r="J24" s="38">
        <f t="shared" si="11"/>
        <v>11.184953703703716</v>
      </c>
      <c r="K24" s="38">
        <f t="shared" si="12"/>
        <v>268.43888888888921</v>
      </c>
      <c r="L24" s="36">
        <f t="shared" si="13"/>
        <v>4.6851424515063398</v>
      </c>
      <c r="M24" s="36">
        <f t="shared" si="6"/>
        <v>-3.0521190785504548</v>
      </c>
      <c r="N24" s="36">
        <f t="shared" si="7"/>
        <v>-111.99091760218927</v>
      </c>
      <c r="O24" s="36">
        <f t="shared" si="0"/>
        <v>7.8130469952972514E-3</v>
      </c>
      <c r="P24" s="36">
        <f t="shared" si="1"/>
        <v>-6.1870065611133304E-3</v>
      </c>
      <c r="Q24" s="39">
        <f t="shared" si="2"/>
        <v>-3.0443060315551578</v>
      </c>
      <c r="R24" s="39">
        <f t="shared" si="3"/>
        <v>-111.99710460875039</v>
      </c>
      <c r="S24" s="36">
        <f t="shared" si="17"/>
        <v>3063342.8157990561</v>
      </c>
      <c r="T24" s="36">
        <f t="shared" si="17"/>
        <v>626969.17645175173</v>
      </c>
      <c r="U24" s="36">
        <f t="shared" si="14"/>
        <v>112.03847214219383</v>
      </c>
      <c r="V24" s="37">
        <v>11.185127314814814</v>
      </c>
    </row>
    <row r="25" spans="1:22" x14ac:dyDescent="0.25">
      <c r="A25" s="27" t="s">
        <v>14</v>
      </c>
      <c r="B25" s="27" t="str">
        <f t="shared" si="15"/>
        <v>M17</v>
      </c>
      <c r="C25" s="36">
        <f>'HCR Distance Observation'!I58</f>
        <v>115.652</v>
      </c>
      <c r="D25" s="37">
        <f>'HCR Distance Observation'!G56</f>
        <v>5.0599594907407415</v>
      </c>
      <c r="E25" s="120">
        <v>3.4722222222222222E-5</v>
      </c>
      <c r="F25" s="37">
        <f t="shared" si="8"/>
        <v>5.0599942129629634</v>
      </c>
      <c r="G25" s="37">
        <f t="shared" si="16"/>
        <v>8.7449479166666784</v>
      </c>
      <c r="H25" s="37">
        <f t="shared" si="9"/>
        <v>8.7449479166666784</v>
      </c>
      <c r="I25" s="37">
        <f t="shared" si="10"/>
        <v>1.2449479166666784</v>
      </c>
      <c r="J25" s="38">
        <f t="shared" si="11"/>
        <v>8.7449479166666784</v>
      </c>
      <c r="K25" s="38">
        <f t="shared" si="12"/>
        <v>209.87875000000028</v>
      </c>
      <c r="L25" s="36">
        <f t="shared" si="13"/>
        <v>3.663075217470054</v>
      </c>
      <c r="M25" s="36">
        <f t="shared" si="6"/>
        <v>-100.27971769560261</v>
      </c>
      <c r="N25" s="36">
        <f t="shared" si="7"/>
        <v>-57.613916052376126</v>
      </c>
      <c r="O25" s="36">
        <f t="shared" si="0"/>
        <v>8.0654677089247988E-3</v>
      </c>
      <c r="P25" s="36">
        <f t="shared" si="1"/>
        <v>-6.3868938281827041E-3</v>
      </c>
      <c r="Q25" s="39">
        <f t="shared" si="2"/>
        <v>-100.27165222789368</v>
      </c>
      <c r="R25" s="39">
        <f t="shared" si="3"/>
        <v>-57.620302946204312</v>
      </c>
      <c r="S25" s="36">
        <f>S24+Q25</f>
        <v>3063242.5441468284</v>
      </c>
      <c r="T25" s="36">
        <f t="shared" si="17"/>
        <v>626911.55614880554</v>
      </c>
      <c r="U25" s="36">
        <f t="shared" si="14"/>
        <v>115.64818871095223</v>
      </c>
      <c r="V25" s="37">
        <v>8.7451388888888886</v>
      </c>
    </row>
    <row r="26" spans="1:22" x14ac:dyDescent="0.25">
      <c r="A26" s="27" t="s">
        <v>15</v>
      </c>
      <c r="B26" s="27" t="str">
        <f>A8</f>
        <v>CP1</v>
      </c>
      <c r="C26" s="36">
        <f>'HCR Distance Observation'!I62</f>
        <v>88.111999999999995</v>
      </c>
      <c r="D26" s="37">
        <f>'HCR Distance Observation'!G60</f>
        <v>8.3021151620370368</v>
      </c>
      <c r="E26" s="120">
        <v>2.3148148148148147E-5</v>
      </c>
      <c r="F26" s="37">
        <f t="shared" si="8"/>
        <v>8.3021383101851853</v>
      </c>
      <c r="G26" s="37">
        <f t="shared" si="16"/>
        <v>9.5470862268518637</v>
      </c>
      <c r="H26" s="37">
        <f t="shared" si="9"/>
        <v>9.5470862268518637</v>
      </c>
      <c r="I26" s="37">
        <f t="shared" si="10"/>
        <v>2.0470862268518637</v>
      </c>
      <c r="J26" s="38">
        <f t="shared" si="11"/>
        <v>9.5470862268518637</v>
      </c>
      <c r="K26" s="38">
        <f t="shared" si="12"/>
        <v>229.13006944444473</v>
      </c>
      <c r="L26" s="36">
        <f t="shared" si="13"/>
        <v>3.9990741271288148</v>
      </c>
      <c r="M26" s="36">
        <f t="shared" si="6"/>
        <v>-57.655562360682971</v>
      </c>
      <c r="N26" s="36">
        <f t="shared" si="7"/>
        <v>-66.630028312116124</v>
      </c>
      <c r="O26" s="36">
        <f t="shared" si="0"/>
        <v>6.1448525816136497E-3</v>
      </c>
      <c r="P26" s="36">
        <f t="shared" si="1"/>
        <v>-4.8659944401206589E-3</v>
      </c>
      <c r="Q26" s="39">
        <f t="shared" si="2"/>
        <v>-57.649417508101358</v>
      </c>
      <c r="R26" s="39">
        <f t="shared" si="3"/>
        <v>-66.634894306556248</v>
      </c>
      <c r="S26" s="35">
        <v>3063184.895</v>
      </c>
      <c r="T26" s="35">
        <v>626844.92099999997</v>
      </c>
      <c r="U26" s="36">
        <f t="shared" si="14"/>
        <v>88.111659150587471</v>
      </c>
      <c r="V26" s="37">
        <v>9.5473032407407405</v>
      </c>
    </row>
    <row r="27" spans="1:22" s="82" customFormat="1" ht="15" customHeight="1" x14ac:dyDescent="0.25">
      <c r="A27" s="74" t="s">
        <v>142</v>
      </c>
      <c r="B27" s="74"/>
      <c r="C27" s="75">
        <f>SUM(C8:C26)-C8</f>
        <v>1641.4515000000001</v>
      </c>
      <c r="D27" s="122">
        <f>SUM(D8:D26)</f>
        <v>127.49945891203704</v>
      </c>
      <c r="E27" s="123">
        <f>SUM(E8:E26)</f>
        <v>5.4398148148148155E-4</v>
      </c>
      <c r="F27" s="122">
        <f>SUM(F8:F26)</f>
        <v>127.50000289351853</v>
      </c>
      <c r="G27" s="74"/>
      <c r="H27" s="74"/>
      <c r="I27" s="74"/>
      <c r="J27" s="74"/>
      <c r="K27" s="74"/>
      <c r="L27" s="74"/>
      <c r="M27" s="124">
        <f>SUM(M8:M26)</f>
        <v>-0.11447336897776239</v>
      </c>
      <c r="N27" s="124">
        <f>SUM(N8:N26)</f>
        <v>9.0649331223076501E-2</v>
      </c>
      <c r="O27" s="75">
        <f>SUM(O8:O26)</f>
        <v>0.11447336897776238</v>
      </c>
      <c r="P27" s="75">
        <f>SUM(P8:P26)</f>
        <v>-9.0649331223076487E-2</v>
      </c>
      <c r="Q27" s="124">
        <f>SUM(Q8:Q26)</f>
        <v>-7.815970093361102E-14</v>
      </c>
      <c r="R27" s="124">
        <f t="shared" si="3"/>
        <v>0</v>
      </c>
      <c r="S27" s="74"/>
      <c r="T27" s="74"/>
      <c r="U27" s="75">
        <f>SUM(U8:U26)-U8</f>
        <v>1641.4619120556217</v>
      </c>
      <c r="V27" s="74"/>
    </row>
    <row r="28" spans="1:22" x14ac:dyDescent="0.25">
      <c r="D28" s="3"/>
    </row>
    <row r="29" spans="1:22" ht="18.75" customHeight="1" x14ac:dyDescent="0.25">
      <c r="D29" s="125"/>
      <c r="E29" s="126"/>
      <c r="F29" s="127">
        <f>SQRT(M27^2 + N27^2)</f>
        <v>0.14601867502586771</v>
      </c>
      <c r="L29" s="2"/>
      <c r="M29"/>
      <c r="N29" s="158" t="s">
        <v>180</v>
      </c>
      <c r="O29" s="159"/>
      <c r="P29" s="159"/>
      <c r="Q29" s="128">
        <f>F29/U27</f>
        <v>8.8956480776947693E-5</v>
      </c>
      <c r="R29"/>
    </row>
    <row r="30" spans="1:22" x14ac:dyDescent="0.25">
      <c r="D30" s="3"/>
    </row>
    <row r="31" spans="1:22" ht="45" customHeight="1" x14ac:dyDescent="0.25">
      <c r="F31" s="1"/>
    </row>
  </sheetData>
  <mergeCells count="18">
    <mergeCell ref="A1:C1"/>
    <mergeCell ref="A3:V3"/>
    <mergeCell ref="A5:A6"/>
    <mergeCell ref="B5:B6"/>
    <mergeCell ref="C5:C6"/>
    <mergeCell ref="D5:D6"/>
    <mergeCell ref="E5:E6"/>
    <mergeCell ref="F5:F6"/>
    <mergeCell ref="G5:H6"/>
    <mergeCell ref="I5:I6"/>
    <mergeCell ref="V5:V6"/>
    <mergeCell ref="J5:L6"/>
    <mergeCell ref="M5:N5"/>
    <mergeCell ref="N29:P29"/>
    <mergeCell ref="O5:P5"/>
    <mergeCell ref="Q5:R5"/>
    <mergeCell ref="S5:T5"/>
    <mergeCell ref="U5:U6"/>
  </mergeCells>
  <printOptions horizontalCentered="1" verticalCentered="1"/>
  <pageMargins left="0.70866141732283472" right="0.70866141732283472" top="0.94488188976377963" bottom="0.74803149606299213" header="0.31496062992125984" footer="0.31496062992125984"/>
  <pageSetup paperSize="8" scale="115" fitToHeight="2" orientation="landscape" r:id="rId1"/>
  <headerFooter>
    <oddHeader>&amp;CTribhuwan University
Institute of Engineering
Central Campus, Pulchowk
Department of Civil Engineering
Survey Instruction Committee</oddHeader>
    <oddFooter>&amp;RSurvey Group: 29-074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793DA-02BC-4049-9DE7-24A5AECB42CC}">
  <dimension ref="A1:V52"/>
  <sheetViews>
    <sheetView zoomScale="70" zoomScaleNormal="70" zoomScalePageLayoutView="40" workbookViewId="0">
      <selection activeCell="A3" sqref="A3:V24"/>
    </sheetView>
  </sheetViews>
  <sheetFormatPr defaultRowHeight="15" x14ac:dyDescent="0.25"/>
  <cols>
    <col min="1" max="1" width="7.85546875" style="4" bestFit="1" customWidth="1"/>
    <col min="2" max="2" width="4.7109375" style="4" bestFit="1" customWidth="1"/>
    <col min="3" max="3" width="9" style="4" bestFit="1" customWidth="1"/>
    <col min="4" max="4" width="16.28515625" style="4" bestFit="1" customWidth="1"/>
    <col min="5" max="5" width="10" style="4" bestFit="1" customWidth="1"/>
    <col min="6" max="6" width="10.5703125" style="4" customWidth="1"/>
    <col min="7" max="7" width="12.85546875" style="4" hidden="1" customWidth="1"/>
    <col min="8" max="8" width="10.5703125" style="138" bestFit="1" customWidth="1"/>
    <col min="9" max="9" width="10.140625" style="4" customWidth="1"/>
    <col min="10" max="10" width="5.5703125" style="4" hidden="1" customWidth="1"/>
    <col min="11" max="11" width="6.5703125" style="4" hidden="1" customWidth="1"/>
    <col min="12" max="12" width="5.5703125" style="4" hidden="1" customWidth="1"/>
    <col min="13" max="13" width="8.7109375" style="4" bestFit="1" customWidth="1"/>
    <col min="14" max="14" width="12.140625" style="4" bestFit="1" customWidth="1"/>
    <col min="15" max="15" width="12.85546875" style="4" bestFit="1" customWidth="1"/>
    <col min="16" max="16" width="11.7109375" style="4" bestFit="1" customWidth="1"/>
    <col min="17" max="17" width="10.140625" style="4" customWidth="1"/>
    <col min="18" max="18" width="10.42578125" style="4" bestFit="1" customWidth="1"/>
    <col min="19" max="19" width="11.5703125" style="4" bestFit="1" customWidth="1"/>
    <col min="20" max="20" width="10.5703125" style="4" bestFit="1" customWidth="1"/>
    <col min="21" max="21" width="9.7109375" style="4" customWidth="1"/>
    <col min="22" max="22" width="10.5703125" style="4" customWidth="1"/>
    <col min="23" max="16384" width="9.140625" style="4"/>
  </cols>
  <sheetData>
    <row r="1" spans="1:22" x14ac:dyDescent="0.25">
      <c r="A1" s="161" t="s">
        <v>44</v>
      </c>
      <c r="B1" s="161"/>
      <c r="C1" s="161"/>
      <c r="D1" s="8">
        <v>6.8352546296296302</v>
      </c>
      <c r="E1" s="8"/>
      <c r="F1" s="8">
        <v>7.5</v>
      </c>
      <c r="G1" s="8">
        <v>15</v>
      </c>
      <c r="M1" s="5"/>
    </row>
    <row r="2" spans="1:22" ht="34.5" customHeight="1" x14ac:dyDescent="0.25">
      <c r="A2" s="12"/>
      <c r="B2" s="12"/>
      <c r="C2" s="12"/>
      <c r="D2" s="6"/>
      <c r="E2" s="6"/>
      <c r="F2" s="6"/>
      <c r="G2" s="6"/>
      <c r="M2" s="5"/>
    </row>
    <row r="3" spans="1:22" ht="48.75" customHeight="1" x14ac:dyDescent="0.7">
      <c r="A3" s="162" t="s">
        <v>60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</row>
    <row r="4" spans="1:22" ht="18.75" customHeight="1" x14ac:dyDescent="1.35">
      <c r="A4" s="11"/>
      <c r="B4" s="11"/>
      <c r="C4" s="11"/>
      <c r="D4" s="11"/>
      <c r="E4" s="11"/>
      <c r="F4" s="11"/>
      <c r="G4" s="11"/>
      <c r="H4" s="139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2" ht="18.75" customHeight="1" x14ac:dyDescent="1.35">
      <c r="A5" s="11"/>
      <c r="B5" s="11"/>
      <c r="C5" s="11"/>
      <c r="D5" s="11"/>
      <c r="E5" s="11"/>
      <c r="F5" s="11"/>
      <c r="G5" s="11"/>
      <c r="H5" s="139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2" s="129" customFormat="1" ht="15" customHeight="1" x14ac:dyDescent="0.25">
      <c r="A6" s="166" t="s">
        <v>30</v>
      </c>
      <c r="B6" s="166" t="s">
        <v>31</v>
      </c>
      <c r="C6" s="166" t="s">
        <v>32</v>
      </c>
      <c r="D6" s="166" t="s">
        <v>33</v>
      </c>
      <c r="E6" s="166" t="s">
        <v>131</v>
      </c>
      <c r="F6" s="166" t="s">
        <v>36</v>
      </c>
      <c r="G6" s="166" t="s">
        <v>58</v>
      </c>
      <c r="H6" s="167" t="s">
        <v>34</v>
      </c>
      <c r="I6" s="166" t="s">
        <v>61</v>
      </c>
      <c r="J6" s="166" t="s">
        <v>57</v>
      </c>
      <c r="K6" s="166"/>
      <c r="L6" s="166"/>
      <c r="M6" s="166" t="s">
        <v>37</v>
      </c>
      <c r="N6" s="166"/>
      <c r="O6" s="166" t="s">
        <v>132</v>
      </c>
      <c r="P6" s="166"/>
      <c r="Q6" s="166" t="s">
        <v>34</v>
      </c>
      <c r="R6" s="166"/>
      <c r="S6" s="166" t="s">
        <v>62</v>
      </c>
      <c r="T6" s="166"/>
      <c r="U6" s="166" t="s">
        <v>40</v>
      </c>
      <c r="V6" s="166" t="s">
        <v>41</v>
      </c>
    </row>
    <row r="7" spans="1:22" s="129" customFormat="1" x14ac:dyDescent="0.25">
      <c r="A7" s="166"/>
      <c r="B7" s="166"/>
      <c r="C7" s="166"/>
      <c r="D7" s="166"/>
      <c r="E7" s="166"/>
      <c r="F7" s="166"/>
      <c r="G7" s="166"/>
      <c r="H7" s="167"/>
      <c r="I7" s="166"/>
      <c r="J7" s="166"/>
      <c r="K7" s="166"/>
      <c r="L7" s="166"/>
      <c r="M7" s="130" t="s">
        <v>42</v>
      </c>
      <c r="N7" s="131" t="s">
        <v>43</v>
      </c>
      <c r="O7" s="132" t="s">
        <v>45</v>
      </c>
      <c r="P7" s="132" t="s">
        <v>46</v>
      </c>
      <c r="Q7" s="144" t="s">
        <v>45</v>
      </c>
      <c r="R7" s="144" t="s">
        <v>46</v>
      </c>
      <c r="S7" s="144" t="s">
        <v>45</v>
      </c>
      <c r="T7" s="144" t="s">
        <v>46</v>
      </c>
      <c r="U7" s="166"/>
      <c r="V7" s="166"/>
    </row>
    <row r="8" spans="1:22" x14ac:dyDescent="0.25">
      <c r="A8" s="40" t="s">
        <v>14</v>
      </c>
      <c r="B8" s="40" t="s">
        <v>15</v>
      </c>
      <c r="C8" s="39"/>
      <c r="D8" s="41"/>
      <c r="E8" s="41">
        <v>8.7451388888888886</v>
      </c>
      <c r="F8" s="40"/>
      <c r="G8" s="41">
        <f>IF(E8&lt;$F$1,E8+$F$1,E8-$F$1)</f>
        <v>1.2451388888888886</v>
      </c>
      <c r="H8" s="140"/>
      <c r="I8" s="41"/>
      <c r="J8" s="42"/>
      <c r="K8" s="42"/>
      <c r="L8" s="39"/>
      <c r="M8" s="39"/>
      <c r="N8" s="39"/>
      <c r="O8" s="36">
        <v>3063242.5441468302</v>
      </c>
      <c r="P8" s="36">
        <v>626911.55614880554</v>
      </c>
      <c r="Q8" s="39"/>
      <c r="R8" s="39"/>
      <c r="S8" s="39">
        <v>3063242.5441468302</v>
      </c>
      <c r="T8" s="39">
        <v>626911.55614880554</v>
      </c>
      <c r="U8" s="36"/>
      <c r="V8" s="37"/>
    </row>
    <row r="9" spans="1:22" x14ac:dyDescent="0.25">
      <c r="A9" s="40" t="s">
        <v>15</v>
      </c>
      <c r="B9" s="40" t="s">
        <v>47</v>
      </c>
      <c r="C9" s="39">
        <v>38.515999999999998</v>
      </c>
      <c r="D9" s="41">
        <v>4.0867245370370373</v>
      </c>
      <c r="E9" s="41"/>
      <c r="F9" s="41">
        <f t="shared" ref="F9:F20" si="0">IF(D9+G8&gt;$G$1,D9+G8-$G$1,D9+G8)</f>
        <v>5.3318634259259259</v>
      </c>
      <c r="G9" s="41">
        <f>IF(F9&lt;$F$1,F9+$F$1,F9-$F$1)</f>
        <v>12.831863425925926</v>
      </c>
      <c r="H9" s="140">
        <v>1.109182098765432E-4</v>
      </c>
      <c r="I9" s="41">
        <f>F9-H9</f>
        <v>5.3317525077160495</v>
      </c>
      <c r="J9" s="42">
        <f>I9</f>
        <v>5.3317525077160495</v>
      </c>
      <c r="K9" s="42">
        <f t="shared" ref="K9:K19" si="1">J9*24</f>
        <v>127.96206018518518</v>
      </c>
      <c r="L9" s="39">
        <f t="shared" ref="L9:L19" si="2">RADIANS(K9)</f>
        <v>2.2333592678666263</v>
      </c>
      <c r="M9" s="39">
        <f t="shared" ref="M9:M19" si="3">C9*COS(L9)</f>
        <v>-23.692714507780185</v>
      </c>
      <c r="N9" s="39">
        <f t="shared" ref="N9:N19" si="4">C9*SIN(L9)</f>
        <v>30.366717558090173</v>
      </c>
      <c r="O9" s="36">
        <f>O8+M9</f>
        <v>3063218.8514323225</v>
      </c>
      <c r="P9" s="36">
        <f>P8+N9</f>
        <v>626941.92286636366</v>
      </c>
      <c r="Q9" s="39">
        <f>-SUM($C$9:C9)/$C$21*$O$21</f>
        <v>-8.1883642971604161E-3</v>
      </c>
      <c r="R9" s="39">
        <f>-SUM($C$9:C9)/$C$21*$P$21</f>
        <v>-3.7205660247886787E-3</v>
      </c>
      <c r="S9" s="39">
        <f>O9+Q9</f>
        <v>3063218.8432439584</v>
      </c>
      <c r="T9" s="39">
        <f>P9+R9</f>
        <v>626941.91914579761</v>
      </c>
      <c r="U9" s="36">
        <f>SQRT((S9-S8)^2+(T9-T8)^2)</f>
        <v>38.518104616901162</v>
      </c>
      <c r="V9" s="37">
        <v>5.3323032407407407</v>
      </c>
    </row>
    <row r="10" spans="1:22" x14ac:dyDescent="0.25">
      <c r="A10" s="40" t="s">
        <v>47</v>
      </c>
      <c r="B10" s="40" t="s">
        <v>48</v>
      </c>
      <c r="C10" s="39">
        <v>72.355999999999995</v>
      </c>
      <c r="D10" s="41">
        <v>6.1402314814814813</v>
      </c>
      <c r="E10" s="41"/>
      <c r="F10" s="41">
        <f t="shared" si="0"/>
        <v>3.9720949074074063</v>
      </c>
      <c r="G10" s="41">
        <f t="shared" ref="G10:G20" si="5">IF(F10&lt;$F$1,F10+$F$1,F10-$F$1)</f>
        <v>11.472094907407406</v>
      </c>
      <c r="H10" s="140">
        <v>2.218364197530864E-4</v>
      </c>
      <c r="I10" s="41">
        <f t="shared" ref="I10:I19" si="6">F10-H10</f>
        <v>3.9718730709876531</v>
      </c>
      <c r="J10" s="42">
        <f t="shared" ref="J10:J19" si="7">I10</f>
        <v>3.9718730709876531</v>
      </c>
      <c r="K10" s="42">
        <f t="shared" si="1"/>
        <v>95.32495370370367</v>
      </c>
      <c r="L10" s="39">
        <f t="shared" si="2"/>
        <v>1.6637343014407922</v>
      </c>
      <c r="M10" s="39">
        <f t="shared" si="3"/>
        <v>-6.714943659246762</v>
      </c>
      <c r="N10" s="39">
        <f t="shared" si="4"/>
        <v>72.043738573543919</v>
      </c>
      <c r="O10" s="36">
        <f t="shared" ref="O10:O19" si="8">O9+M10</f>
        <v>3063212.1364886635</v>
      </c>
      <c r="P10" s="36">
        <f t="shared" ref="P10:P19" si="9">P9+N10</f>
        <v>627013.96660493722</v>
      </c>
      <c r="Q10" s="39">
        <f>-SUM($C$9:C10)/$C$21*$O$21</f>
        <v>-2.3570991960607791E-2</v>
      </c>
      <c r="R10" s="39">
        <f>-SUM($C$9:C10)/$C$21*$P$21</f>
        <v>-1.0710006135122296E-2</v>
      </c>
      <c r="S10" s="39">
        <f t="shared" ref="S10:S19" si="10">O10+Q10</f>
        <v>3063212.1129176714</v>
      </c>
      <c r="T10" s="39">
        <f t="shared" ref="T10:T19" si="11">P10+R10</f>
        <v>627013.9558949311</v>
      </c>
      <c r="U10" s="36">
        <f t="shared" ref="U10:U19" si="12">SQRT((S10-S9)^2+(T10-T9)^2)</f>
        <v>72.350470058257116</v>
      </c>
      <c r="V10" s="37">
        <v>3.9723842592592593</v>
      </c>
    </row>
    <row r="11" spans="1:22" x14ac:dyDescent="0.25">
      <c r="A11" s="40" t="s">
        <v>48</v>
      </c>
      <c r="B11" s="40" t="s">
        <v>49</v>
      </c>
      <c r="C11" s="39">
        <v>86.4345</v>
      </c>
      <c r="D11" s="41">
        <v>4.3280439814814811</v>
      </c>
      <c r="E11" s="41"/>
      <c r="F11" s="41">
        <f t="shared" si="0"/>
        <v>0.80013888888888829</v>
      </c>
      <c r="G11" s="41">
        <f t="shared" si="5"/>
        <v>8.3001388888888883</v>
      </c>
      <c r="H11" s="140">
        <v>3.3275462962962962E-4</v>
      </c>
      <c r="I11" s="41">
        <f t="shared" si="6"/>
        <v>0.79980613425925862</v>
      </c>
      <c r="J11" s="42">
        <f t="shared" si="7"/>
        <v>0.79980613425925862</v>
      </c>
      <c r="K11" s="42">
        <f t="shared" si="1"/>
        <v>19.195347222222207</v>
      </c>
      <c r="L11" s="39">
        <f t="shared" si="2"/>
        <v>0.33502201009132515</v>
      </c>
      <c r="M11" s="39">
        <f t="shared" si="3"/>
        <v>81.629007427431162</v>
      </c>
      <c r="N11" s="39">
        <f t="shared" si="4"/>
        <v>28.41879548225765</v>
      </c>
      <c r="O11" s="36">
        <f t="shared" si="8"/>
        <v>3063293.765496091</v>
      </c>
      <c r="P11" s="36">
        <f t="shared" si="9"/>
        <v>627042.38540041947</v>
      </c>
      <c r="Q11" s="39">
        <f>-SUM($C$9:C11)/$C$21*$O$21</f>
        <v>-4.1946658536651825E-2</v>
      </c>
      <c r="R11" s="39">
        <f>-SUM($C$9:C11)/$C$21*$P$21</f>
        <v>-1.9059400258852617E-2</v>
      </c>
      <c r="S11" s="39">
        <f t="shared" si="10"/>
        <v>3063293.7235494326</v>
      </c>
      <c r="T11" s="39">
        <f t="shared" si="11"/>
        <v>627042.36634101917</v>
      </c>
      <c r="U11" s="36">
        <f t="shared" si="12"/>
        <v>86.414400786994335</v>
      </c>
      <c r="V11" s="37">
        <v>0.79974537037037041</v>
      </c>
    </row>
    <row r="12" spans="1:22" x14ac:dyDescent="0.25">
      <c r="A12" s="40" t="s">
        <v>49</v>
      </c>
      <c r="B12" s="40" t="str">
        <f t="shared" ref="B12:B18" si="13">A13</f>
        <v>m7</v>
      </c>
      <c r="C12" s="39">
        <v>56.266999999999996</v>
      </c>
      <c r="D12" s="41">
        <v>12.664895833333333</v>
      </c>
      <c r="E12" s="41"/>
      <c r="F12" s="41">
        <f t="shared" si="0"/>
        <v>5.9650347222222209</v>
      </c>
      <c r="G12" s="41">
        <f t="shared" si="5"/>
        <v>13.465034722222221</v>
      </c>
      <c r="H12" s="140">
        <v>4.4367283950617279E-4</v>
      </c>
      <c r="I12" s="41">
        <f t="shared" si="6"/>
        <v>5.9645910493827143</v>
      </c>
      <c r="J12" s="42">
        <f t="shared" si="7"/>
        <v>5.9645910493827143</v>
      </c>
      <c r="K12" s="42">
        <f t="shared" si="1"/>
        <v>143.15018518518514</v>
      </c>
      <c r="L12" s="39">
        <f t="shared" si="2"/>
        <v>2.4984420563210894</v>
      </c>
      <c r="M12" s="39">
        <f t="shared" si="3"/>
        <v>-45.025430573782032</v>
      </c>
      <c r="N12" s="39">
        <f t="shared" si="4"/>
        <v>33.744420140899351</v>
      </c>
      <c r="O12" s="36">
        <f t="shared" si="8"/>
        <v>3063248.7400655174</v>
      </c>
      <c r="P12" s="36">
        <f t="shared" si="9"/>
        <v>627076.12982056034</v>
      </c>
      <c r="Q12" s="39">
        <f>-SUM($C$9:C12)/$C$21*$O$21</f>
        <v>-5.3908822154585284E-2</v>
      </c>
      <c r="R12" s="39">
        <f>-SUM($C$9:C12)/$C$21*$P$21</f>
        <v>-2.4494676209542838E-2</v>
      </c>
      <c r="S12" s="39">
        <f t="shared" si="10"/>
        <v>3063248.6861566952</v>
      </c>
      <c r="T12" s="39">
        <f t="shared" si="11"/>
        <v>627076.10532588419</v>
      </c>
      <c r="U12" s="36">
        <f t="shared" si="12"/>
        <v>56.273313784597832</v>
      </c>
      <c r="V12" s="37">
        <v>5.9650925925925931</v>
      </c>
    </row>
    <row r="13" spans="1:22" x14ac:dyDescent="0.25">
      <c r="A13" s="40" t="s">
        <v>50</v>
      </c>
      <c r="B13" s="40" t="str">
        <f t="shared" si="13"/>
        <v>m6</v>
      </c>
      <c r="C13" s="39">
        <v>34.634</v>
      </c>
      <c r="D13" s="41">
        <v>5.7414004629629636</v>
      </c>
      <c r="E13" s="41"/>
      <c r="F13" s="41">
        <f t="shared" si="0"/>
        <v>4.2064351851851853</v>
      </c>
      <c r="G13" s="41">
        <f t="shared" si="5"/>
        <v>11.706435185185185</v>
      </c>
      <c r="H13" s="140">
        <v>5.5459104938271602E-4</v>
      </c>
      <c r="I13" s="41">
        <f t="shared" si="6"/>
        <v>4.2058805941358024</v>
      </c>
      <c r="J13" s="42">
        <f t="shared" si="7"/>
        <v>4.2058805941358024</v>
      </c>
      <c r="K13" s="42">
        <f t="shared" si="1"/>
        <v>100.94113425925926</v>
      </c>
      <c r="L13" s="39">
        <f t="shared" si="2"/>
        <v>1.7617551435217216</v>
      </c>
      <c r="M13" s="39">
        <f t="shared" si="3"/>
        <v>-6.5735460182825394</v>
      </c>
      <c r="N13" s="39">
        <f t="shared" si="4"/>
        <v>34.004447484785302</v>
      </c>
      <c r="O13" s="36">
        <f t="shared" si="8"/>
        <v>3063242.1665194989</v>
      </c>
      <c r="P13" s="36">
        <f t="shared" si="9"/>
        <v>627110.13426804508</v>
      </c>
      <c r="Q13" s="39">
        <f>-SUM($C$9:C13)/$C$21*$O$21</f>
        <v>-6.1271887090400372E-2</v>
      </c>
      <c r="R13" s="39">
        <f>-SUM($C$9:C13)/$C$21*$P$21</f>
        <v>-2.7840249054659962E-2</v>
      </c>
      <c r="S13" s="39">
        <f t="shared" si="10"/>
        <v>3063242.1052476116</v>
      </c>
      <c r="T13" s="39">
        <f t="shared" si="11"/>
        <v>627110.10642779607</v>
      </c>
      <c r="U13" s="36">
        <f t="shared" si="12"/>
        <v>34.632113645990756</v>
      </c>
      <c r="V13" s="37">
        <v>4.2064351851851853</v>
      </c>
    </row>
    <row r="14" spans="1:22" x14ac:dyDescent="0.25">
      <c r="A14" s="40" t="s">
        <v>51</v>
      </c>
      <c r="B14" s="40" t="str">
        <f t="shared" si="13"/>
        <v>m5</v>
      </c>
      <c r="C14" s="39">
        <v>34.566500000000005</v>
      </c>
      <c r="D14" s="41">
        <v>10.394456018518518</v>
      </c>
      <c r="E14" s="41"/>
      <c r="F14" s="41">
        <f t="shared" si="0"/>
        <v>7.1008912037037035</v>
      </c>
      <c r="G14" s="41">
        <f t="shared" si="5"/>
        <v>14.600891203703704</v>
      </c>
      <c r="H14" s="140">
        <v>6.6550925925925924E-4</v>
      </c>
      <c r="I14" s="41">
        <f t="shared" si="6"/>
        <v>7.1002256944444442</v>
      </c>
      <c r="J14" s="42">
        <f t="shared" si="7"/>
        <v>7.1002256944444442</v>
      </c>
      <c r="K14" s="42">
        <f t="shared" si="1"/>
        <v>170.40541666666667</v>
      </c>
      <c r="L14" s="39">
        <f t="shared" si="2"/>
        <v>2.9741355840661541</v>
      </c>
      <c r="M14" s="39">
        <f t="shared" si="3"/>
        <v>-34.082976841817853</v>
      </c>
      <c r="N14" s="39">
        <f t="shared" si="4"/>
        <v>5.7613897498874866</v>
      </c>
      <c r="O14" s="36">
        <f t="shared" si="8"/>
        <v>3063208.0835426571</v>
      </c>
      <c r="P14" s="36">
        <f t="shared" si="9"/>
        <v>627115.89565779502</v>
      </c>
      <c r="Q14" s="39">
        <f>-SUM($C$9:C14)/$C$21*$O$21</f>
        <v>-6.8620601766841219E-2</v>
      </c>
      <c r="R14" s="39">
        <f>-SUM($C$9:C14)/$C$21*$P$21</f>
        <v>-3.1179301539234108E-2</v>
      </c>
      <c r="S14" s="39">
        <f t="shared" si="10"/>
        <v>3063208.0149220554</v>
      </c>
      <c r="T14" s="39">
        <f t="shared" si="11"/>
        <v>627115.86447849346</v>
      </c>
      <c r="U14" s="36">
        <f t="shared" si="12"/>
        <v>34.573189675866587</v>
      </c>
      <c r="V14" s="37">
        <v>7.1005324074074077</v>
      </c>
    </row>
    <row r="15" spans="1:22" x14ac:dyDescent="0.25">
      <c r="A15" s="40" t="s">
        <v>52</v>
      </c>
      <c r="B15" s="40" t="str">
        <f t="shared" si="13"/>
        <v>m4</v>
      </c>
      <c r="C15" s="39">
        <v>69.064999999999998</v>
      </c>
      <c r="D15" s="41">
        <v>4.4050578703703707</v>
      </c>
      <c r="E15" s="41"/>
      <c r="F15" s="41">
        <f t="shared" si="0"/>
        <v>4.0059490740740742</v>
      </c>
      <c r="G15" s="41">
        <f t="shared" si="5"/>
        <v>11.505949074074074</v>
      </c>
      <c r="H15" s="140">
        <v>7.7642746913580247E-4</v>
      </c>
      <c r="I15" s="41">
        <f t="shared" si="6"/>
        <v>4.0051726466049384</v>
      </c>
      <c r="J15" s="42">
        <f t="shared" si="7"/>
        <v>4.0051726466049384</v>
      </c>
      <c r="K15" s="42">
        <f t="shared" si="1"/>
        <v>96.124143518518522</v>
      </c>
      <c r="L15" s="39">
        <f t="shared" si="2"/>
        <v>1.6776827950577151</v>
      </c>
      <c r="M15" s="39">
        <f t="shared" si="3"/>
        <v>-7.3680655307163203</v>
      </c>
      <c r="N15" s="39">
        <f t="shared" si="4"/>
        <v>68.670851424276577</v>
      </c>
      <c r="O15" s="36">
        <f t="shared" si="8"/>
        <v>3063200.7154771262</v>
      </c>
      <c r="P15" s="36">
        <f t="shared" si="9"/>
        <v>627184.56650921924</v>
      </c>
      <c r="Q15" s="39">
        <f>-SUM($C$9:C15)/$C$21*$O$21</f>
        <v>-8.3303574562131083E-2</v>
      </c>
      <c r="R15" s="39">
        <f>-SUM($C$9:C15)/$C$21*$P$21</f>
        <v>-3.785083784887245E-2</v>
      </c>
      <c r="S15" s="39">
        <f t="shared" si="10"/>
        <v>3063200.6321735517</v>
      </c>
      <c r="T15" s="39">
        <f t="shared" si="11"/>
        <v>627184.52865838143</v>
      </c>
      <c r="U15" s="36">
        <f t="shared" si="12"/>
        <v>69.059934659371748</v>
      </c>
      <c r="V15" s="37">
        <v>4.0057060185185183</v>
      </c>
    </row>
    <row r="16" spans="1:22" x14ac:dyDescent="0.25">
      <c r="A16" s="40" t="s">
        <v>53</v>
      </c>
      <c r="B16" s="40" t="str">
        <f t="shared" si="13"/>
        <v>m3</v>
      </c>
      <c r="C16" s="39">
        <v>61.176500000000004</v>
      </c>
      <c r="D16" s="41">
        <v>6.7496875000000003</v>
      </c>
      <c r="E16" s="41"/>
      <c r="F16" s="41">
        <f t="shared" si="0"/>
        <v>3.2556365740740745</v>
      </c>
      <c r="G16" s="41">
        <f t="shared" si="5"/>
        <v>10.755636574074074</v>
      </c>
      <c r="H16" s="140">
        <v>8.8734567901234559E-4</v>
      </c>
      <c r="I16" s="41">
        <f t="shared" si="6"/>
        <v>3.2547492283950623</v>
      </c>
      <c r="J16" s="42">
        <f t="shared" si="7"/>
        <v>3.2547492283950623</v>
      </c>
      <c r="K16" s="42">
        <f t="shared" si="1"/>
        <v>78.113981481481488</v>
      </c>
      <c r="L16" s="39">
        <f t="shared" si="2"/>
        <v>1.36334616869373</v>
      </c>
      <c r="M16" s="39">
        <f t="shared" si="3"/>
        <v>12.600242334264749</v>
      </c>
      <c r="N16" s="39">
        <f t="shared" si="4"/>
        <v>59.864831456939747</v>
      </c>
      <c r="O16" s="36">
        <f t="shared" si="8"/>
        <v>3063213.3157194606</v>
      </c>
      <c r="P16" s="36">
        <f t="shared" si="9"/>
        <v>627244.43134067615</v>
      </c>
      <c r="Q16" s="39">
        <f>-SUM($C$9:C16)/$C$21*$O$21</f>
        <v>-9.630948037855111E-2</v>
      </c>
      <c r="R16" s="39">
        <f>-SUM($C$9:C16)/$C$21*$P$21</f>
        <v>-4.3760361356388403E-2</v>
      </c>
      <c r="S16" s="39">
        <f t="shared" si="10"/>
        <v>3063213.2194099803</v>
      </c>
      <c r="T16" s="39">
        <f t="shared" si="11"/>
        <v>627244.38758031477</v>
      </c>
      <c r="U16" s="36">
        <f t="shared" si="12"/>
        <v>61.168039497205243</v>
      </c>
      <c r="V16" s="37">
        <v>3.2552083333333335</v>
      </c>
    </row>
    <row r="17" spans="1:22" x14ac:dyDescent="0.25">
      <c r="A17" s="40" t="s">
        <v>54</v>
      </c>
      <c r="B17" s="40" t="str">
        <f t="shared" si="13"/>
        <v>m2</v>
      </c>
      <c r="C17" s="39">
        <v>39.650500000000001</v>
      </c>
      <c r="D17" s="41">
        <v>2.6861921296296298</v>
      </c>
      <c r="E17" s="41"/>
      <c r="F17" s="41">
        <f t="shared" si="0"/>
        <v>13.441828703703704</v>
      </c>
      <c r="G17" s="41">
        <f t="shared" si="5"/>
        <v>5.9418287037037043</v>
      </c>
      <c r="H17" s="140">
        <v>9.9826388888888881E-4</v>
      </c>
      <c r="I17" s="41">
        <f t="shared" si="6"/>
        <v>13.440830439814816</v>
      </c>
      <c r="J17" s="42">
        <f t="shared" si="7"/>
        <v>13.440830439814816</v>
      </c>
      <c r="K17" s="42">
        <f t="shared" si="1"/>
        <v>322.57993055555556</v>
      </c>
      <c r="L17" s="39">
        <f t="shared" si="2"/>
        <v>5.630081889049106</v>
      </c>
      <c r="M17" s="39">
        <f t="shared" si="3"/>
        <v>31.490499322603938</v>
      </c>
      <c r="N17" s="39">
        <f t="shared" si="4"/>
        <v>-24.093787636299133</v>
      </c>
      <c r="O17" s="36">
        <f t="shared" si="8"/>
        <v>3063244.8062187834</v>
      </c>
      <c r="P17" s="36">
        <f t="shared" si="9"/>
        <v>627220.33755303989</v>
      </c>
      <c r="Q17" s="39">
        <f>-SUM($C$9:C17)/$C$21*$O$21</f>
        <v>-0.1047390353314164</v>
      </c>
      <c r="R17" s="39">
        <f>-SUM($C$9:C17)/$C$21*$P$21</f>
        <v>-4.7590517737266053E-2</v>
      </c>
      <c r="S17" s="39">
        <f t="shared" si="10"/>
        <v>3063244.7014797479</v>
      </c>
      <c r="T17" s="39">
        <f t="shared" si="11"/>
        <v>627220.2899625221</v>
      </c>
      <c r="U17" s="36">
        <f t="shared" si="12"/>
        <v>39.646133482723755</v>
      </c>
      <c r="V17" s="37">
        <v>13.440312499999999</v>
      </c>
    </row>
    <row r="18" spans="1:22" x14ac:dyDescent="0.25">
      <c r="A18" s="40" t="s">
        <v>55</v>
      </c>
      <c r="B18" s="40" t="str">
        <f t="shared" si="13"/>
        <v>m1</v>
      </c>
      <c r="C18" s="39">
        <v>73.330999999999989</v>
      </c>
      <c r="D18" s="41">
        <v>9.8203819444444438</v>
      </c>
      <c r="E18" s="41"/>
      <c r="F18" s="41">
        <f t="shared" si="0"/>
        <v>0.7622106481481481</v>
      </c>
      <c r="G18" s="41">
        <f t="shared" si="5"/>
        <v>8.2622106481481481</v>
      </c>
      <c r="H18" s="140">
        <v>1.109182098765432E-3</v>
      </c>
      <c r="I18" s="41">
        <f t="shared" si="6"/>
        <v>0.76110146604938267</v>
      </c>
      <c r="J18" s="42">
        <f t="shared" si="7"/>
        <v>0.76110146604938267</v>
      </c>
      <c r="K18" s="42">
        <f t="shared" si="1"/>
        <v>18.266435185185184</v>
      </c>
      <c r="L18" s="39">
        <f t="shared" si="2"/>
        <v>0.3188094365836216</v>
      </c>
      <c r="M18" s="39">
        <f t="shared" si="3"/>
        <v>69.635796402364676</v>
      </c>
      <c r="N18" s="39">
        <f t="shared" si="4"/>
        <v>22.984590934110894</v>
      </c>
      <c r="O18" s="36">
        <f t="shared" si="8"/>
        <v>3063314.442015186</v>
      </c>
      <c r="P18" s="36">
        <f t="shared" si="9"/>
        <v>627243.32214397402</v>
      </c>
      <c r="Q18" s="39">
        <f>-SUM($C$9:C18)/$C$21*$O$21</f>
        <v>-0.12032894451915839</v>
      </c>
      <c r="R18" s="39">
        <f>-SUM($C$9:C18)/$C$21*$P$21</f>
        <v>-5.4674140833220426E-2</v>
      </c>
      <c r="S18" s="39">
        <f t="shared" si="10"/>
        <v>3063314.3216862413</v>
      </c>
      <c r="T18" s="39">
        <f t="shared" si="11"/>
        <v>627243.26746983314</v>
      </c>
      <c r="U18" s="36">
        <f t="shared" si="12"/>
        <v>73.313975437258634</v>
      </c>
      <c r="V18" s="37">
        <v>0.76101851851851843</v>
      </c>
    </row>
    <row r="19" spans="1:22" x14ac:dyDescent="0.25">
      <c r="A19" s="40" t="s">
        <v>56</v>
      </c>
      <c r="B19" s="40" t="s">
        <v>12</v>
      </c>
      <c r="C19" s="39">
        <v>77.146000000000001</v>
      </c>
      <c r="D19" s="41">
        <v>3.1934722222222223</v>
      </c>
      <c r="E19" s="41"/>
      <c r="F19" s="41">
        <f t="shared" si="0"/>
        <v>11.455682870370371</v>
      </c>
      <c r="G19" s="41">
        <f t="shared" si="5"/>
        <v>3.9556828703703708</v>
      </c>
      <c r="H19" s="140">
        <v>1.2201003086419753E-3</v>
      </c>
      <c r="I19" s="41">
        <f t="shared" si="6"/>
        <v>11.454462770061729</v>
      </c>
      <c r="J19" s="42">
        <f t="shared" si="7"/>
        <v>11.454462770061729</v>
      </c>
      <c r="K19" s="42">
        <f t="shared" si="1"/>
        <v>274.90710648148149</v>
      </c>
      <c r="L19" s="39">
        <f t="shared" si="2"/>
        <v>4.7980341452324957</v>
      </c>
      <c r="M19" s="39">
        <f t="shared" si="3"/>
        <v>6.5991074655919348</v>
      </c>
      <c r="N19" s="39">
        <f t="shared" si="4"/>
        <v>-76.863236313972422</v>
      </c>
      <c r="O19" s="36">
        <f t="shared" si="8"/>
        <v>3063321.0411226517</v>
      </c>
      <c r="P19" s="36">
        <f t="shared" si="9"/>
        <v>627166.4589076601</v>
      </c>
      <c r="Q19" s="39">
        <f>-SUM($C$9:C19)/$C$21*$O$21</f>
        <v>-0.13672990910708904</v>
      </c>
      <c r="R19" s="39">
        <f>-SUM($C$9:C19)/$C$21*$P$21</f>
        <v>-6.2126285047270358E-2</v>
      </c>
      <c r="S19" s="35">
        <f t="shared" si="10"/>
        <v>3063320.9043927426</v>
      </c>
      <c r="T19" s="35">
        <f t="shared" si="11"/>
        <v>627166.39678137505</v>
      </c>
      <c r="U19" s="36">
        <f t="shared" si="12"/>
        <v>77.152023751176984</v>
      </c>
      <c r="V19" s="37">
        <v>11.453912037037037</v>
      </c>
    </row>
    <row r="20" spans="1:22" x14ac:dyDescent="0.25">
      <c r="A20" s="40" t="s">
        <v>12</v>
      </c>
      <c r="B20" s="40" t="s">
        <v>13</v>
      </c>
      <c r="C20" s="39"/>
      <c r="D20" s="41">
        <v>7.9757175925925923</v>
      </c>
      <c r="E20" s="41">
        <v>11.930069444444444</v>
      </c>
      <c r="F20" s="41">
        <f t="shared" si="0"/>
        <v>11.931400462962962</v>
      </c>
      <c r="G20" s="41">
        <f t="shared" si="5"/>
        <v>4.4314004629629622</v>
      </c>
      <c r="H20" s="140">
        <v>1.3310185185185185E-3</v>
      </c>
      <c r="I20" s="41"/>
      <c r="J20" s="42"/>
      <c r="K20" s="42"/>
      <c r="L20" s="39"/>
      <c r="M20" s="39"/>
      <c r="N20" s="43" t="s">
        <v>63</v>
      </c>
      <c r="O20" s="35">
        <v>3063320.9043927426</v>
      </c>
      <c r="P20" s="35">
        <v>627166.39678137505</v>
      </c>
      <c r="Q20" s="39"/>
      <c r="R20" s="39"/>
      <c r="S20" s="39"/>
      <c r="T20" s="39"/>
      <c r="U20" s="36"/>
      <c r="V20" s="37"/>
    </row>
    <row r="21" spans="1:22" s="84" customFormat="1" x14ac:dyDescent="0.25">
      <c r="A21" s="74" t="s">
        <v>142</v>
      </c>
      <c r="B21" s="135"/>
      <c r="C21" s="75">
        <f>SUM(C9:C19)</f>
        <v>643.14299999999992</v>
      </c>
      <c r="D21" s="122"/>
      <c r="E21" s="136"/>
      <c r="F21" s="136">
        <f>F20-E20</f>
        <v>1.3310185185186896E-3</v>
      </c>
      <c r="G21" s="136"/>
      <c r="H21" s="141"/>
      <c r="I21" s="122"/>
      <c r="J21" s="137"/>
      <c r="K21" s="137"/>
      <c r="L21" s="124"/>
      <c r="M21" s="124">
        <f>SUM(M8:M20)</f>
        <v>78.49697582063078</v>
      </c>
      <c r="N21" s="124">
        <f>SUM(N8:N20)</f>
        <v>254.90275885451956</v>
      </c>
      <c r="O21" s="124">
        <f>ABS(O20-O19)</f>
        <v>0.13672990910708904</v>
      </c>
      <c r="P21" s="124">
        <f>ABS(P20-P19)</f>
        <v>6.2126285047270358E-2</v>
      </c>
      <c r="Q21" s="75"/>
      <c r="R21" s="75"/>
      <c r="S21" s="124"/>
      <c r="T21" s="124"/>
      <c r="U21" s="124">
        <f>SUM(U9:U20)</f>
        <v>643.10169939634409</v>
      </c>
      <c r="V21" s="136"/>
    </row>
    <row r="22" spans="1:22" x14ac:dyDescent="0.25">
      <c r="C22" s="5"/>
      <c r="D22" s="6"/>
      <c r="J22" s="10"/>
      <c r="K22" s="10"/>
      <c r="L22" s="5"/>
      <c r="M22" s="5"/>
      <c r="N22" s="5"/>
      <c r="O22" s="21"/>
      <c r="P22" s="21"/>
      <c r="U22" s="5"/>
      <c r="V22" s="6"/>
    </row>
    <row r="23" spans="1:22" x14ac:dyDescent="0.25">
      <c r="C23" s="5"/>
      <c r="D23" s="5"/>
      <c r="L23" s="5"/>
      <c r="M23" s="5"/>
      <c r="N23" s="5"/>
    </row>
    <row r="24" spans="1:22" ht="23.25" customHeight="1" x14ac:dyDescent="0.25">
      <c r="D24" s="5"/>
      <c r="E24" s="133"/>
      <c r="F24" s="134"/>
      <c r="G24" s="134"/>
      <c r="H24" s="142">
        <f>SQRT(O21^2+P21^2)</f>
        <v>0.15018236693502843</v>
      </c>
      <c r="I24" s="10"/>
      <c r="M24" s="5"/>
      <c r="O24" s="158" t="s">
        <v>180</v>
      </c>
      <c r="P24" s="159"/>
      <c r="Q24" s="159"/>
      <c r="R24" s="128">
        <f>H24/U21</f>
        <v>2.3352817614383399E-4</v>
      </c>
    </row>
    <row r="25" spans="1:22" ht="18.75" x14ac:dyDescent="0.3">
      <c r="H25" s="143"/>
      <c r="I25" s="25"/>
      <c r="L25" s="5"/>
      <c r="M25" s="25"/>
      <c r="N25" s="25"/>
      <c r="O25" s="25"/>
      <c r="P25" s="25"/>
    </row>
    <row r="26" spans="1:22" x14ac:dyDescent="0.25">
      <c r="M26" s="6"/>
    </row>
    <row r="27" spans="1:22" x14ac:dyDescent="0.25">
      <c r="M27" s="6"/>
    </row>
    <row r="28" spans="1:22" x14ac:dyDescent="0.25">
      <c r="L28" s="6"/>
    </row>
    <row r="29" spans="1:22" x14ac:dyDescent="0.25">
      <c r="M29" s="6"/>
    </row>
    <row r="30" spans="1:22" x14ac:dyDescent="0.25">
      <c r="M30" s="6"/>
    </row>
    <row r="31" spans="1:22" x14ac:dyDescent="0.25">
      <c r="M31" s="6"/>
    </row>
    <row r="32" spans="1:22" x14ac:dyDescent="0.25">
      <c r="M32" s="6"/>
    </row>
    <row r="33" spans="5:20" x14ac:dyDescent="0.25">
      <c r="M33" s="6"/>
    </row>
    <row r="34" spans="5:20" x14ac:dyDescent="0.25">
      <c r="M34" s="6"/>
    </row>
    <row r="35" spans="5:20" x14ac:dyDescent="0.25">
      <c r="M35" s="6"/>
    </row>
    <row r="36" spans="5:20" x14ac:dyDescent="0.25">
      <c r="M36" s="6"/>
    </row>
    <row r="37" spans="5:20" x14ac:dyDescent="0.25">
      <c r="M37" s="6"/>
      <c r="O37" s="5"/>
      <c r="P37" s="5"/>
      <c r="S37" s="9"/>
      <c r="T37" s="9"/>
    </row>
    <row r="38" spans="5:20" x14ac:dyDescent="0.25">
      <c r="E38" s="6"/>
      <c r="F38" s="6"/>
      <c r="G38" s="7"/>
      <c r="I38" s="7"/>
      <c r="M38" s="6"/>
      <c r="O38" s="5"/>
      <c r="Q38" s="5"/>
      <c r="R38" s="5"/>
      <c r="S38" s="5"/>
      <c r="T38" s="5"/>
    </row>
    <row r="39" spans="5:20" x14ac:dyDescent="0.25">
      <c r="E39" s="5"/>
      <c r="F39" s="5"/>
      <c r="S39" s="5"/>
    </row>
    <row r="40" spans="5:20" x14ac:dyDescent="0.25">
      <c r="E40" s="5"/>
      <c r="F40" s="5"/>
    </row>
    <row r="41" spans="5:20" x14ac:dyDescent="0.25">
      <c r="E41" s="5"/>
      <c r="F41" s="5"/>
    </row>
    <row r="42" spans="5:20" x14ac:dyDescent="0.25">
      <c r="E42" s="5"/>
      <c r="F42" s="5"/>
    </row>
    <row r="43" spans="5:20" x14ac:dyDescent="0.25">
      <c r="E43" s="5"/>
      <c r="F43" s="5"/>
    </row>
    <row r="44" spans="5:20" x14ac:dyDescent="0.25">
      <c r="E44" s="5"/>
      <c r="F44" s="5"/>
    </row>
    <row r="45" spans="5:20" x14ac:dyDescent="0.25">
      <c r="E45" s="5"/>
      <c r="F45" s="5"/>
    </row>
    <row r="46" spans="5:20" x14ac:dyDescent="0.25">
      <c r="E46" s="5"/>
      <c r="F46" s="5"/>
    </row>
    <row r="47" spans="5:20" x14ac:dyDescent="0.25">
      <c r="E47" s="5"/>
      <c r="F47" s="5"/>
    </row>
    <row r="48" spans="5:20" x14ac:dyDescent="0.25">
      <c r="E48" s="5"/>
      <c r="F48" s="5"/>
    </row>
    <row r="49" spans="5:6" x14ac:dyDescent="0.25">
      <c r="E49" s="5"/>
      <c r="F49" s="5"/>
    </row>
    <row r="50" spans="5:6" x14ac:dyDescent="0.25">
      <c r="E50" s="5"/>
      <c r="F50" s="5"/>
    </row>
    <row r="51" spans="5:6" x14ac:dyDescent="0.25">
      <c r="E51" s="5"/>
      <c r="F51" s="5"/>
    </row>
    <row r="52" spans="5:6" x14ac:dyDescent="0.25">
      <c r="E52" s="5"/>
      <c r="F52" s="5"/>
    </row>
  </sheetData>
  <mergeCells count="19">
    <mergeCell ref="U6:U7"/>
    <mergeCell ref="O24:Q24"/>
    <mergeCell ref="A1:C1"/>
    <mergeCell ref="A3:V3"/>
    <mergeCell ref="A6:A7"/>
    <mergeCell ref="B6:B7"/>
    <mergeCell ref="C6:C7"/>
    <mergeCell ref="D6:D7"/>
    <mergeCell ref="H6:H7"/>
    <mergeCell ref="I6:I7"/>
    <mergeCell ref="G6:G7"/>
    <mergeCell ref="V6:V7"/>
    <mergeCell ref="J6:L7"/>
    <mergeCell ref="M6:N6"/>
    <mergeCell ref="Q6:R6"/>
    <mergeCell ref="S6:T6"/>
    <mergeCell ref="F6:F7"/>
    <mergeCell ref="E6:E7"/>
    <mergeCell ref="O6:P6"/>
  </mergeCells>
  <printOptions horizontalCentered="1" verticalCentered="1"/>
  <pageMargins left="0.7" right="0.7" top="0.99851190476190477" bottom="0.75" header="0.3" footer="0.3"/>
  <pageSetup paperSize="8" fitToHeight="0" orientation="landscape" r:id="rId1"/>
  <headerFooter>
    <oddHeader>&amp;CTribhuwan University
Institute of Engineering
Central Campus, Pulchowk
Department of Civil Engineering
Survey Instruction Committee</oddHeader>
    <oddFooter>&amp;RSurvey Group: 29-074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0220-A7C1-4A21-8568-2CAFE330A8F9}">
  <sheetPr>
    <pageSetUpPr fitToPage="1"/>
  </sheetPr>
  <dimension ref="A1:AB1055"/>
  <sheetViews>
    <sheetView zoomScale="70" zoomScaleNormal="70" zoomScaleSheetLayoutView="85" zoomScalePageLayoutView="25" workbookViewId="0">
      <selection activeCell="M21" sqref="M21"/>
    </sheetView>
  </sheetViews>
  <sheetFormatPr defaultRowHeight="15" x14ac:dyDescent="0.25"/>
  <cols>
    <col min="1" max="1" width="9.140625" style="83"/>
    <col min="2" max="2" width="6.28515625" style="83" bestFit="1" customWidth="1"/>
    <col min="3" max="3" width="9.140625" style="99"/>
    <col min="4" max="4" width="12.7109375" style="99" customWidth="1"/>
    <col min="5" max="5" width="14" style="104" customWidth="1"/>
    <col min="6" max="7" width="12.42578125" style="85" customWidth="1"/>
    <col min="8" max="10" width="12.42578125" style="83" customWidth="1"/>
    <col min="11" max="11" width="14" style="83" customWidth="1"/>
    <col min="12" max="12" width="14" style="85" customWidth="1"/>
    <col min="13" max="14" width="14" style="83" customWidth="1"/>
    <col min="15" max="17" width="9.140625" style="83"/>
    <col min="18" max="18" width="10.42578125" style="83" bestFit="1" customWidth="1"/>
    <col min="19" max="16384" width="9.140625" style="83"/>
  </cols>
  <sheetData>
    <row r="1" spans="2:14" ht="33.75" customHeight="1" x14ac:dyDescent="0.25">
      <c r="B1" s="197" t="s">
        <v>181</v>
      </c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</row>
    <row r="2" spans="2:14" ht="15" customHeight="1" x14ac:dyDescent="0.25">
      <c r="B2" s="198" t="s">
        <v>175</v>
      </c>
      <c r="C2" s="198" t="s">
        <v>163</v>
      </c>
      <c r="D2" s="198" t="s">
        <v>164</v>
      </c>
      <c r="E2" s="198" t="s">
        <v>176</v>
      </c>
      <c r="F2" s="198" t="s">
        <v>170</v>
      </c>
      <c r="G2" s="198" t="s">
        <v>165</v>
      </c>
      <c r="H2" s="198" t="s">
        <v>166</v>
      </c>
      <c r="I2" s="168" t="s">
        <v>172</v>
      </c>
      <c r="J2" s="168"/>
      <c r="K2" s="168" t="s">
        <v>171</v>
      </c>
      <c r="L2" s="168"/>
      <c r="M2" s="169" t="s">
        <v>177</v>
      </c>
      <c r="N2" s="168" t="s">
        <v>167</v>
      </c>
    </row>
    <row r="3" spans="2:14" x14ac:dyDescent="0.25">
      <c r="B3" s="199"/>
      <c r="C3" s="199"/>
      <c r="D3" s="199"/>
      <c r="E3" s="199"/>
      <c r="F3" s="199"/>
      <c r="G3" s="199"/>
      <c r="H3" s="199"/>
      <c r="I3" s="145" t="s">
        <v>42</v>
      </c>
      <c r="J3" s="145" t="s">
        <v>43</v>
      </c>
      <c r="K3" s="145" t="s">
        <v>45</v>
      </c>
      <c r="L3" s="88" t="s">
        <v>46</v>
      </c>
      <c r="M3" s="169"/>
      <c r="N3" s="168"/>
    </row>
    <row r="4" spans="2:14" x14ac:dyDescent="0.25">
      <c r="B4" s="90" t="s">
        <v>168</v>
      </c>
      <c r="C4" s="97" t="s">
        <v>169</v>
      </c>
      <c r="D4" s="97"/>
      <c r="E4" s="102">
        <v>0</v>
      </c>
      <c r="F4" s="91"/>
      <c r="G4" s="91"/>
      <c r="H4" s="92">
        <f>IF('Gales Table Minor Traverse'!V19&lt;(180/24), 'Gales Table Minor Traverse'!V19+(180/24), 'Gales Table Minor Traverse'!V19-(180/24))</f>
        <v>3.9539120370370373</v>
      </c>
      <c r="I4" s="92"/>
      <c r="J4" s="92"/>
      <c r="K4" s="91">
        <f>'Gales Table Major Traverse'!S22</f>
        <v>3063320.9043927426</v>
      </c>
      <c r="L4" s="91">
        <f>'Gales Table Major Traverse'!T22</f>
        <v>627166.39678137505</v>
      </c>
      <c r="M4" s="96">
        <f>'Level Transfer Minor Traverse'!I17</f>
        <v>1322.0995</v>
      </c>
      <c r="N4" s="51"/>
    </row>
    <row r="5" spans="2:14" x14ac:dyDescent="0.25">
      <c r="B5" s="51">
        <v>1.448</v>
      </c>
      <c r="C5" s="56">
        <v>1</v>
      </c>
      <c r="D5" s="56">
        <v>1.5</v>
      </c>
      <c r="E5" s="102">
        <v>0.13265046296296296</v>
      </c>
      <c r="F5" s="52">
        <v>75.944999999999993</v>
      </c>
      <c r="G5" s="52">
        <v>-0.39100000000000001</v>
      </c>
      <c r="H5" s="89">
        <f>IF($H$4+E5&lt;360/24,$H$4+E5,$H$4+E5-360/24)</f>
        <v>4.0865625000000003</v>
      </c>
      <c r="I5" s="52">
        <f>F5*COS(RADIANS(H5*24))</f>
        <v>-10.671217233165335</v>
      </c>
      <c r="J5" s="52">
        <f>F5*SIN(RADIANS(H5*24))</f>
        <v>75.191543060124744</v>
      </c>
      <c r="K5" s="91">
        <f>$K$4+I5</f>
        <v>3063310.2331755096</v>
      </c>
      <c r="L5" s="91">
        <f>$L$4+J5</f>
        <v>627241.58832443517</v>
      </c>
      <c r="M5" s="52">
        <f>$M$4+$B$5+G5-D5</f>
        <v>1321.6565000000001</v>
      </c>
      <c r="N5" s="51"/>
    </row>
    <row r="6" spans="2:14" x14ac:dyDescent="0.25">
      <c r="B6" s="51"/>
      <c r="C6" s="56">
        <v>2</v>
      </c>
      <c r="D6" s="56">
        <v>1.5</v>
      </c>
      <c r="E6" s="102">
        <v>6.806712962962963E-2</v>
      </c>
      <c r="F6" s="52">
        <v>77.608999999999995</v>
      </c>
      <c r="G6" s="52">
        <v>-0.39900000000000002</v>
      </c>
      <c r="H6" s="89">
        <f t="shared" ref="H6:H69" si="0">IF($H$4+E6&lt;360/24,$H$4+E6,$H$4+E6-360/24)</f>
        <v>4.0219791666666671</v>
      </c>
      <c r="I6" s="52">
        <f t="shared" ref="I6:I69" si="1">F6*COS(RADIANS(H6*24))</f>
        <v>-8.8225974037654744</v>
      </c>
      <c r="J6" s="52">
        <f t="shared" ref="J6:J69" si="2">F6*SIN(RADIANS(H6*24))</f>
        <v>77.105892485925295</v>
      </c>
      <c r="K6" s="91">
        <f t="shared" ref="K6:K69" si="3">$K$4+I6</f>
        <v>3063312.081795339</v>
      </c>
      <c r="L6" s="91">
        <f t="shared" ref="L6:L69" si="4">$L$4+J6</f>
        <v>627243.50267386099</v>
      </c>
      <c r="M6" s="52">
        <f t="shared" ref="M6:M69" si="5">$M$4+$B$5+G6-D6</f>
        <v>1321.6485000000002</v>
      </c>
      <c r="N6" s="51"/>
    </row>
    <row r="7" spans="2:14" x14ac:dyDescent="0.25">
      <c r="B7" s="51"/>
      <c r="C7" s="56">
        <v>3</v>
      </c>
      <c r="D7" s="56">
        <v>1.5</v>
      </c>
      <c r="E7" s="102">
        <v>7.829861111111111E-2</v>
      </c>
      <c r="F7" s="52">
        <v>81.116</v>
      </c>
      <c r="G7" s="52">
        <v>-0.68</v>
      </c>
      <c r="H7" s="89">
        <f t="shared" si="0"/>
        <v>4.0322106481481486</v>
      </c>
      <c r="I7" s="52">
        <f t="shared" si="1"/>
        <v>-9.5665772106334526</v>
      </c>
      <c r="J7" s="52">
        <f t="shared" si="2"/>
        <v>80.54989792962489</v>
      </c>
      <c r="K7" s="91">
        <f t="shared" si="3"/>
        <v>3063311.337815532</v>
      </c>
      <c r="L7" s="91">
        <f t="shared" si="4"/>
        <v>627246.9466793047</v>
      </c>
      <c r="M7" s="52">
        <f t="shared" si="5"/>
        <v>1321.3675000000001</v>
      </c>
      <c r="N7" s="51"/>
    </row>
    <row r="8" spans="2:14" x14ac:dyDescent="0.25">
      <c r="B8" s="51"/>
      <c r="C8" s="56">
        <v>4</v>
      </c>
      <c r="D8" s="56">
        <v>1.5</v>
      </c>
      <c r="E8" s="102">
        <v>14.958680555555556</v>
      </c>
      <c r="F8" s="52">
        <v>69.623000000000005</v>
      </c>
      <c r="G8" s="52">
        <v>-0.32300000000000001</v>
      </c>
      <c r="H8" s="89">
        <f t="shared" si="0"/>
        <v>3.9125925925925955</v>
      </c>
      <c r="I8" s="52">
        <f t="shared" si="1"/>
        <v>-4.7381226598357991</v>
      </c>
      <c r="J8" s="52">
        <f t="shared" si="2"/>
        <v>69.461588829081293</v>
      </c>
      <c r="K8" s="91">
        <f t="shared" si="3"/>
        <v>3063316.1662700828</v>
      </c>
      <c r="L8" s="91">
        <f t="shared" si="4"/>
        <v>627235.85837020411</v>
      </c>
      <c r="M8" s="52">
        <f t="shared" si="5"/>
        <v>1321.7245</v>
      </c>
      <c r="N8" s="51"/>
    </row>
    <row r="9" spans="2:14" x14ac:dyDescent="0.25">
      <c r="B9" s="51"/>
      <c r="C9" s="56">
        <v>5</v>
      </c>
      <c r="D9" s="56">
        <v>1.5</v>
      </c>
      <c r="E9" s="102">
        <v>7.9687499999999994E-2</v>
      </c>
      <c r="F9" s="52">
        <v>83.117000000000004</v>
      </c>
      <c r="G9" s="52">
        <v>-0.95899999999999996</v>
      </c>
      <c r="H9" s="89">
        <f t="shared" si="0"/>
        <v>4.0335995370370377</v>
      </c>
      <c r="I9" s="52">
        <f t="shared" si="1"/>
        <v>-9.8505855153855784</v>
      </c>
      <c r="J9" s="52">
        <f t="shared" si="2"/>
        <v>82.531216239699731</v>
      </c>
      <c r="K9" s="91">
        <f t="shared" si="3"/>
        <v>3063311.0538072269</v>
      </c>
      <c r="L9" s="91">
        <f t="shared" si="4"/>
        <v>627248.92799761472</v>
      </c>
      <c r="M9" s="52">
        <f t="shared" si="5"/>
        <v>1321.0885000000001</v>
      </c>
      <c r="N9" s="51"/>
    </row>
    <row r="10" spans="2:14" x14ac:dyDescent="0.25">
      <c r="B10" s="51"/>
      <c r="C10" s="56">
        <v>6</v>
      </c>
      <c r="D10" s="56">
        <v>1.5</v>
      </c>
      <c r="E10" s="102">
        <v>14.763472222222221</v>
      </c>
      <c r="F10" s="52">
        <v>62.023000000000003</v>
      </c>
      <c r="G10" s="52">
        <v>-6.8000000000000005E-2</v>
      </c>
      <c r="H10" s="89">
        <f t="shared" si="0"/>
        <v>3.7173842592592585</v>
      </c>
      <c r="I10" s="52">
        <f t="shared" si="1"/>
        <v>0.84733493824931727</v>
      </c>
      <c r="J10" s="52">
        <f t="shared" si="2"/>
        <v>62.017211744018475</v>
      </c>
      <c r="K10" s="91">
        <f t="shared" si="3"/>
        <v>3063321.7517276807</v>
      </c>
      <c r="L10" s="91">
        <f t="shared" si="4"/>
        <v>627228.41399311903</v>
      </c>
      <c r="M10" s="52">
        <f t="shared" si="5"/>
        <v>1321.9795000000001</v>
      </c>
      <c r="N10" s="51"/>
    </row>
    <row r="11" spans="2:14" x14ac:dyDescent="0.25">
      <c r="B11" s="51"/>
      <c r="C11" s="56">
        <v>7</v>
      </c>
      <c r="D11" s="56">
        <v>1.5</v>
      </c>
      <c r="E11" s="102">
        <v>8.2962962962962961E-2</v>
      </c>
      <c r="F11" s="52">
        <v>86.156999999999996</v>
      </c>
      <c r="G11" s="52">
        <v>-0.96799999999999997</v>
      </c>
      <c r="H11" s="89">
        <f t="shared" si="0"/>
        <v>4.0368750000000002</v>
      </c>
      <c r="I11" s="52">
        <f t="shared" si="1"/>
        <v>-10.328236783475376</v>
      </c>
      <c r="J11" s="52">
        <f t="shared" si="2"/>
        <v>85.535701165913551</v>
      </c>
      <c r="K11" s="91">
        <f t="shared" si="3"/>
        <v>3063310.5761559592</v>
      </c>
      <c r="L11" s="91">
        <f t="shared" si="4"/>
        <v>627251.93248254096</v>
      </c>
      <c r="M11" s="52">
        <f t="shared" si="5"/>
        <v>1321.0795000000001</v>
      </c>
      <c r="N11" s="51"/>
    </row>
    <row r="12" spans="2:14" x14ac:dyDescent="0.25">
      <c r="B12" s="51"/>
      <c r="C12" s="56">
        <v>8</v>
      </c>
      <c r="D12" s="56">
        <v>1.5</v>
      </c>
      <c r="E12" s="102">
        <v>10.79769675925926</v>
      </c>
      <c r="F12" s="52">
        <v>8.9329999999999998</v>
      </c>
      <c r="G12" s="52">
        <v>1.4999999999999999E-2</v>
      </c>
      <c r="H12" s="89">
        <f t="shared" si="0"/>
        <v>14.751608796296297</v>
      </c>
      <c r="I12" s="52">
        <f t="shared" si="1"/>
        <v>8.8846913216196288</v>
      </c>
      <c r="J12" s="52">
        <f t="shared" si="2"/>
        <v>-0.92776565981762837</v>
      </c>
      <c r="K12" s="91">
        <f t="shared" si="3"/>
        <v>3063329.7890840643</v>
      </c>
      <c r="L12" s="91">
        <f t="shared" si="4"/>
        <v>627165.46901571518</v>
      </c>
      <c r="M12" s="52">
        <f t="shared" si="5"/>
        <v>1322.0625000000002</v>
      </c>
      <c r="N12" s="51"/>
    </row>
    <row r="13" spans="2:14" x14ac:dyDescent="0.25">
      <c r="B13" s="51"/>
      <c r="C13" s="56">
        <v>9</v>
      </c>
      <c r="D13" s="56">
        <v>1.5</v>
      </c>
      <c r="E13" s="102">
        <v>7.9923842592592598</v>
      </c>
      <c r="F13" s="52">
        <v>22.077000000000002</v>
      </c>
      <c r="G13" s="52">
        <v>0.17100000000000001</v>
      </c>
      <c r="H13" s="89">
        <f t="shared" si="0"/>
        <v>11.946296296296296</v>
      </c>
      <c r="I13" s="52">
        <f t="shared" si="1"/>
        <v>6.348158795817711</v>
      </c>
      <c r="J13" s="52">
        <f t="shared" si="2"/>
        <v>-21.144616546607846</v>
      </c>
      <c r="K13" s="91">
        <f t="shared" si="3"/>
        <v>3063327.2525515384</v>
      </c>
      <c r="L13" s="91">
        <f t="shared" si="4"/>
        <v>627145.25216482847</v>
      </c>
      <c r="M13" s="52">
        <f t="shared" si="5"/>
        <v>1322.2185000000002</v>
      </c>
      <c r="N13" s="51"/>
    </row>
    <row r="14" spans="2:14" x14ac:dyDescent="0.25">
      <c r="B14" s="51"/>
      <c r="C14" s="56">
        <v>10</v>
      </c>
      <c r="D14" s="56">
        <v>1.5</v>
      </c>
      <c r="E14" s="102">
        <v>7.2735763888888885</v>
      </c>
      <c r="F14" s="52">
        <v>19.568000000000001</v>
      </c>
      <c r="G14" s="52">
        <v>0.28000000000000003</v>
      </c>
      <c r="H14" s="89">
        <f t="shared" si="0"/>
        <v>11.227488425925927</v>
      </c>
      <c r="I14" s="52">
        <f t="shared" si="1"/>
        <v>-0.18451618898532904</v>
      </c>
      <c r="J14" s="52">
        <f t="shared" si="2"/>
        <v>-19.56713003421816</v>
      </c>
      <c r="K14" s="91">
        <f t="shared" si="3"/>
        <v>3063320.7198765534</v>
      </c>
      <c r="L14" s="91">
        <f t="shared" si="4"/>
        <v>627146.82965134084</v>
      </c>
      <c r="M14" s="52">
        <f t="shared" si="5"/>
        <v>1322.3275000000001</v>
      </c>
      <c r="N14" s="51"/>
    </row>
    <row r="15" spans="2:14" x14ac:dyDescent="0.25">
      <c r="B15" s="51"/>
      <c r="C15" s="56">
        <v>11</v>
      </c>
      <c r="D15" s="56">
        <v>1.5</v>
      </c>
      <c r="E15" s="102">
        <v>12.262314814814815</v>
      </c>
      <c r="F15" s="52">
        <v>3.3079999999999998</v>
      </c>
      <c r="G15" s="52">
        <v>-1.9E-2</v>
      </c>
      <c r="H15" s="89">
        <f t="shared" si="0"/>
        <v>1.2162268518518502</v>
      </c>
      <c r="I15" s="52">
        <f t="shared" si="1"/>
        <v>2.8879234990078753</v>
      </c>
      <c r="J15" s="52">
        <f t="shared" si="2"/>
        <v>1.6133077399796081</v>
      </c>
      <c r="K15" s="91">
        <f t="shared" si="3"/>
        <v>3063323.7923162417</v>
      </c>
      <c r="L15" s="91">
        <f t="shared" si="4"/>
        <v>627168.01008911501</v>
      </c>
      <c r="M15" s="52">
        <f t="shared" si="5"/>
        <v>1322.0285000000001</v>
      </c>
      <c r="N15" s="51"/>
    </row>
    <row r="16" spans="2:14" x14ac:dyDescent="0.25">
      <c r="B16" s="51"/>
      <c r="C16" s="56">
        <v>12</v>
      </c>
      <c r="D16" s="56">
        <v>1.5</v>
      </c>
      <c r="E16" s="102">
        <v>9.7828472222222214</v>
      </c>
      <c r="F16" s="52">
        <v>13.391999999999999</v>
      </c>
      <c r="G16" s="52">
        <v>-0.2</v>
      </c>
      <c r="H16" s="89">
        <f t="shared" si="0"/>
        <v>13.736759259259259</v>
      </c>
      <c r="I16" s="52">
        <f t="shared" si="1"/>
        <v>11.560496203684396</v>
      </c>
      <c r="J16" s="52">
        <f t="shared" si="2"/>
        <v>-6.7602212629912239</v>
      </c>
      <c r="K16" s="91">
        <f t="shared" si="3"/>
        <v>3063332.4648889462</v>
      </c>
      <c r="L16" s="91">
        <f t="shared" si="4"/>
        <v>627159.63656011201</v>
      </c>
      <c r="M16" s="52">
        <f t="shared" si="5"/>
        <v>1321.8475000000001</v>
      </c>
      <c r="N16" s="51"/>
    </row>
    <row r="17" spans="2:14" x14ac:dyDescent="0.25">
      <c r="B17" s="51"/>
      <c r="C17" s="56">
        <v>13</v>
      </c>
      <c r="D17" s="56">
        <v>1.5</v>
      </c>
      <c r="E17" s="102">
        <v>6.882650462962963</v>
      </c>
      <c r="F17" s="52">
        <v>9.3780000000000001</v>
      </c>
      <c r="G17" s="52">
        <v>0.19</v>
      </c>
      <c r="H17" s="89">
        <f t="shared" si="0"/>
        <v>10.836562499999999</v>
      </c>
      <c r="I17" s="52">
        <f t="shared" si="1"/>
        <v>-1.6159788716319352</v>
      </c>
      <c r="J17" s="52">
        <f t="shared" si="2"/>
        <v>-9.237721379563208</v>
      </c>
      <c r="K17" s="91">
        <f t="shared" si="3"/>
        <v>3063319.2884138711</v>
      </c>
      <c r="L17" s="91">
        <f t="shared" si="4"/>
        <v>627157.15905999544</v>
      </c>
      <c r="M17" s="52">
        <f t="shared" si="5"/>
        <v>1322.2375000000002</v>
      </c>
      <c r="N17" s="51"/>
    </row>
    <row r="18" spans="2:14" x14ac:dyDescent="0.25">
      <c r="B18" s="51"/>
      <c r="C18" s="56">
        <v>14</v>
      </c>
      <c r="D18" s="56">
        <v>1.5</v>
      </c>
      <c r="E18" s="102">
        <v>9.2076157407407404</v>
      </c>
      <c r="F18" s="52">
        <v>15.834</v>
      </c>
      <c r="G18" s="52">
        <v>-0.316</v>
      </c>
      <c r="H18" s="89">
        <f t="shared" si="0"/>
        <v>13.161527777777778</v>
      </c>
      <c r="I18" s="52">
        <f t="shared" si="1"/>
        <v>11.366323406066273</v>
      </c>
      <c r="J18" s="52">
        <f t="shared" si="2"/>
        <v>-11.023712996477638</v>
      </c>
      <c r="K18" s="91">
        <f t="shared" si="3"/>
        <v>3063332.2707161484</v>
      </c>
      <c r="L18" s="91">
        <f t="shared" si="4"/>
        <v>627155.37306837854</v>
      </c>
      <c r="M18" s="52">
        <f t="shared" si="5"/>
        <v>1321.7315000000001</v>
      </c>
      <c r="N18" s="51"/>
    </row>
    <row r="19" spans="2:14" x14ac:dyDescent="0.25">
      <c r="B19" s="51"/>
      <c r="C19" s="56">
        <v>15</v>
      </c>
      <c r="D19" s="56">
        <v>1.5</v>
      </c>
      <c r="E19" s="102">
        <v>6.0171990740740737</v>
      </c>
      <c r="F19" s="52">
        <v>12.303000000000001</v>
      </c>
      <c r="G19" s="52">
        <v>-0.69599999999999995</v>
      </c>
      <c r="H19" s="89">
        <f t="shared" si="0"/>
        <v>9.9711111111111101</v>
      </c>
      <c r="I19" s="52">
        <f t="shared" si="1"/>
        <v>-6.2799785816409175</v>
      </c>
      <c r="J19" s="52">
        <f t="shared" si="2"/>
        <v>-10.579493277758219</v>
      </c>
      <c r="K19" s="91">
        <f t="shared" si="3"/>
        <v>3063314.6244141608</v>
      </c>
      <c r="L19" s="91">
        <f t="shared" si="4"/>
        <v>627155.81728809734</v>
      </c>
      <c r="M19" s="52">
        <f t="shared" si="5"/>
        <v>1321.3515000000002</v>
      </c>
      <c r="N19" s="51"/>
    </row>
    <row r="20" spans="2:14" x14ac:dyDescent="0.25">
      <c r="B20" s="51"/>
      <c r="C20" s="56">
        <v>16</v>
      </c>
      <c r="D20" s="56">
        <v>1.5</v>
      </c>
      <c r="E20" s="102">
        <v>10.577118055555555</v>
      </c>
      <c r="F20" s="52">
        <v>25.632999999999999</v>
      </c>
      <c r="G20" s="52">
        <v>-0.41199999999999998</v>
      </c>
      <c r="H20" s="89">
        <f t="shared" si="0"/>
        <v>14.531030092592593</v>
      </c>
      <c r="I20" s="52">
        <f t="shared" si="1"/>
        <v>25.140008343813307</v>
      </c>
      <c r="J20" s="52">
        <f t="shared" si="2"/>
        <v>-5.0030660072596724</v>
      </c>
      <c r="K20" s="91">
        <f t="shared" si="3"/>
        <v>3063346.0444010864</v>
      </c>
      <c r="L20" s="91">
        <f t="shared" si="4"/>
        <v>627161.39371536777</v>
      </c>
      <c r="M20" s="52">
        <f t="shared" si="5"/>
        <v>1321.6355000000001</v>
      </c>
      <c r="N20" s="51"/>
    </row>
    <row r="21" spans="2:14" x14ac:dyDescent="0.25">
      <c r="B21" s="51"/>
      <c r="C21" s="56">
        <v>17</v>
      </c>
      <c r="D21" s="56">
        <v>1.5</v>
      </c>
      <c r="E21" s="102">
        <v>10.430462962962963</v>
      </c>
      <c r="F21" s="52">
        <v>19.236000000000001</v>
      </c>
      <c r="G21" s="52">
        <v>-0.29799999999999999</v>
      </c>
      <c r="H21" s="89">
        <f t="shared" si="0"/>
        <v>14.384375</v>
      </c>
      <c r="I21" s="52">
        <f t="shared" si="1"/>
        <v>18.599956962656627</v>
      </c>
      <c r="J21" s="52">
        <f t="shared" si="2"/>
        <v>-4.9056393046494327</v>
      </c>
      <c r="K21" s="91">
        <f t="shared" si="3"/>
        <v>3063339.5043497053</v>
      </c>
      <c r="L21" s="91">
        <f t="shared" si="4"/>
        <v>627161.49114207039</v>
      </c>
      <c r="M21" s="52">
        <f t="shared" si="5"/>
        <v>1321.7495000000001</v>
      </c>
      <c r="N21" s="51"/>
    </row>
    <row r="22" spans="2:14" x14ac:dyDescent="0.25">
      <c r="B22" s="51"/>
      <c r="C22" s="56">
        <v>18</v>
      </c>
      <c r="D22" s="56">
        <v>1.5</v>
      </c>
      <c r="E22" s="102">
        <v>6.0592476851851851</v>
      </c>
      <c r="F22" s="52">
        <v>14.666</v>
      </c>
      <c r="G22" s="52">
        <v>0.76300000000000001</v>
      </c>
      <c r="H22" s="89">
        <f t="shared" si="0"/>
        <v>10.013159722222223</v>
      </c>
      <c r="I22" s="52">
        <f t="shared" si="1"/>
        <v>-7.2628761135138546</v>
      </c>
      <c r="J22" s="52">
        <f t="shared" si="2"/>
        <v>-12.741357327998847</v>
      </c>
      <c r="K22" s="91">
        <f t="shared" si="3"/>
        <v>3063313.6415166291</v>
      </c>
      <c r="L22" s="91">
        <f t="shared" si="4"/>
        <v>627153.65542404703</v>
      </c>
      <c r="M22" s="52">
        <f t="shared" si="5"/>
        <v>1322.8105</v>
      </c>
      <c r="N22" s="51"/>
    </row>
    <row r="23" spans="2:14" x14ac:dyDescent="0.25">
      <c r="B23" s="51"/>
      <c r="C23" s="56">
        <v>19</v>
      </c>
      <c r="D23" s="56">
        <v>1.5</v>
      </c>
      <c r="E23" s="102">
        <v>10.210648148148149</v>
      </c>
      <c r="F23" s="52">
        <v>19.727</v>
      </c>
      <c r="G23" s="52">
        <v>-0.29299999999999998</v>
      </c>
      <c r="H23" s="89">
        <f t="shared" si="0"/>
        <v>14.164560185185186</v>
      </c>
      <c r="I23" s="52">
        <f t="shared" si="1"/>
        <v>18.53135579813598</v>
      </c>
      <c r="J23" s="52">
        <f t="shared" si="2"/>
        <v>-6.7633853418899568</v>
      </c>
      <c r="K23" s="91">
        <f t="shared" si="3"/>
        <v>3063339.4357485408</v>
      </c>
      <c r="L23" s="91">
        <f t="shared" si="4"/>
        <v>627159.6333960332</v>
      </c>
      <c r="M23" s="52">
        <f t="shared" si="5"/>
        <v>1321.7545000000002</v>
      </c>
      <c r="N23" s="51"/>
    </row>
    <row r="24" spans="2:14" x14ac:dyDescent="0.25">
      <c r="B24" s="51"/>
      <c r="C24" s="56">
        <v>20</v>
      </c>
      <c r="D24" s="56">
        <v>1.5</v>
      </c>
      <c r="E24" s="102">
        <v>5.4382523148148154</v>
      </c>
      <c r="F24" s="52">
        <v>13.641999999999999</v>
      </c>
      <c r="G24" s="52">
        <v>1.375</v>
      </c>
      <c r="H24" s="89">
        <f t="shared" si="0"/>
        <v>9.3921643518518536</v>
      </c>
      <c r="I24" s="52">
        <f t="shared" si="1"/>
        <v>-9.5767467771027803</v>
      </c>
      <c r="J24" s="52">
        <f t="shared" si="2"/>
        <v>-9.7154559937890461</v>
      </c>
      <c r="K24" s="91">
        <f t="shared" si="3"/>
        <v>3063311.3276459654</v>
      </c>
      <c r="L24" s="91">
        <f t="shared" si="4"/>
        <v>627156.68132538127</v>
      </c>
      <c r="M24" s="52">
        <f t="shared" si="5"/>
        <v>1323.4225000000001</v>
      </c>
      <c r="N24" s="51"/>
    </row>
    <row r="25" spans="2:14" x14ac:dyDescent="0.25">
      <c r="B25" s="51"/>
      <c r="C25" s="56">
        <v>21</v>
      </c>
      <c r="D25" s="56">
        <v>1.5</v>
      </c>
      <c r="E25" s="102">
        <v>5.0470717592592598</v>
      </c>
      <c r="F25" s="52">
        <v>13.499000000000001</v>
      </c>
      <c r="G25" s="52">
        <v>1.371</v>
      </c>
      <c r="H25" s="89">
        <f t="shared" si="0"/>
        <v>9.0009837962962962</v>
      </c>
      <c r="I25" s="52">
        <f t="shared" si="1"/>
        <v>-10.917649733430519</v>
      </c>
      <c r="J25" s="52">
        <f t="shared" si="2"/>
        <v>-7.9390128667312636</v>
      </c>
      <c r="K25" s="91">
        <f t="shared" si="3"/>
        <v>3063309.9867430092</v>
      </c>
      <c r="L25" s="91">
        <f t="shared" si="4"/>
        <v>627158.45776850835</v>
      </c>
      <c r="M25" s="52">
        <f t="shared" si="5"/>
        <v>1323.4185000000002</v>
      </c>
      <c r="N25" s="51"/>
    </row>
    <row r="26" spans="2:14" x14ac:dyDescent="0.25">
      <c r="B26" s="51"/>
      <c r="C26" s="56">
        <v>22</v>
      </c>
      <c r="D26" s="56">
        <v>1.5</v>
      </c>
      <c r="E26" s="102">
        <v>11.076817129629628</v>
      </c>
      <c r="F26" s="52">
        <v>40.540999999999997</v>
      </c>
      <c r="G26" s="52">
        <v>0.08</v>
      </c>
      <c r="H26" s="89">
        <f t="shared" si="0"/>
        <v>3.0729166666665364E-2</v>
      </c>
      <c r="I26" s="52">
        <f t="shared" si="1"/>
        <v>40.53764156266287</v>
      </c>
      <c r="J26" s="52">
        <f t="shared" si="2"/>
        <v>0.52182136509316535</v>
      </c>
      <c r="K26" s="91">
        <f t="shared" si="3"/>
        <v>3063361.4420343051</v>
      </c>
      <c r="L26" s="91">
        <f t="shared" si="4"/>
        <v>627166.91860274016</v>
      </c>
      <c r="M26" s="52">
        <f t="shared" si="5"/>
        <v>1322.1275000000001</v>
      </c>
      <c r="N26" s="51"/>
    </row>
    <row r="27" spans="2:14" x14ac:dyDescent="0.25">
      <c r="B27" s="51"/>
      <c r="C27" s="56">
        <v>23</v>
      </c>
      <c r="D27" s="56">
        <v>1.5</v>
      </c>
      <c r="E27" s="102">
        <v>2.793923611111111</v>
      </c>
      <c r="F27" s="52">
        <v>23.334</v>
      </c>
      <c r="G27" s="52">
        <v>0.71399999999999997</v>
      </c>
      <c r="H27" s="89">
        <f t="shared" si="0"/>
        <v>6.7478356481481487</v>
      </c>
      <c r="I27" s="52">
        <f t="shared" si="1"/>
        <v>-22.185406488362855</v>
      </c>
      <c r="J27" s="52">
        <f t="shared" si="2"/>
        <v>7.2307188402058129</v>
      </c>
      <c r="K27" s="91">
        <f t="shared" si="3"/>
        <v>3063298.7189862542</v>
      </c>
      <c r="L27" s="91">
        <f t="shared" si="4"/>
        <v>627173.62750021531</v>
      </c>
      <c r="M27" s="52">
        <f t="shared" si="5"/>
        <v>1322.7615000000001</v>
      </c>
      <c r="N27" s="51"/>
    </row>
    <row r="28" spans="2:14" x14ac:dyDescent="0.25">
      <c r="B28" s="51"/>
      <c r="C28" s="56">
        <v>24</v>
      </c>
      <c r="D28" s="56">
        <v>1.5</v>
      </c>
      <c r="E28" s="102">
        <v>2.5978703703703703</v>
      </c>
      <c r="F28" s="52">
        <v>21.597000000000001</v>
      </c>
      <c r="G28" s="52">
        <v>0.38500000000000001</v>
      </c>
      <c r="H28" s="89">
        <f t="shared" si="0"/>
        <v>6.5517824074074076</v>
      </c>
      <c r="I28" s="52">
        <f t="shared" si="1"/>
        <v>-19.915721469970006</v>
      </c>
      <c r="J28" s="52">
        <f t="shared" si="2"/>
        <v>8.3543071125363699</v>
      </c>
      <c r="K28" s="91">
        <f t="shared" si="3"/>
        <v>3063300.9886712725</v>
      </c>
      <c r="L28" s="91">
        <f t="shared" si="4"/>
        <v>627174.75108848757</v>
      </c>
      <c r="M28" s="52">
        <f t="shared" si="5"/>
        <v>1322.4325000000001</v>
      </c>
      <c r="N28" s="51"/>
    </row>
    <row r="29" spans="2:14" x14ac:dyDescent="0.25">
      <c r="B29" s="51"/>
      <c r="C29" s="56">
        <v>25</v>
      </c>
      <c r="D29" s="56">
        <v>1.5</v>
      </c>
      <c r="E29" s="102">
        <v>2.2135763888888889</v>
      </c>
      <c r="F29" s="52">
        <v>24.773</v>
      </c>
      <c r="G29" s="52">
        <v>-0.495</v>
      </c>
      <c r="H29" s="89">
        <f t="shared" si="0"/>
        <v>6.1674884259259262</v>
      </c>
      <c r="I29" s="52">
        <f t="shared" si="1"/>
        <v>-21.01321302479089</v>
      </c>
      <c r="J29" s="52">
        <f t="shared" si="2"/>
        <v>13.120457590143662</v>
      </c>
      <c r="K29" s="91">
        <f t="shared" si="3"/>
        <v>3063299.8911797176</v>
      </c>
      <c r="L29" s="91">
        <f t="shared" si="4"/>
        <v>627179.51723896514</v>
      </c>
      <c r="M29" s="52">
        <f t="shared" si="5"/>
        <v>1321.5525000000002</v>
      </c>
      <c r="N29" s="51"/>
    </row>
    <row r="30" spans="2:14" x14ac:dyDescent="0.25">
      <c r="B30" s="51"/>
      <c r="C30" s="56">
        <v>26</v>
      </c>
      <c r="D30" s="56">
        <v>1.5</v>
      </c>
      <c r="E30" s="102">
        <v>1.2664467592592592</v>
      </c>
      <c r="F30" s="52">
        <v>13.313000000000001</v>
      </c>
      <c r="G30" s="52">
        <v>-0.52500000000000002</v>
      </c>
      <c r="H30" s="89">
        <f t="shared" si="0"/>
        <v>5.2203587962962965</v>
      </c>
      <c r="I30" s="52">
        <f t="shared" si="1"/>
        <v>-7.6908586785347133</v>
      </c>
      <c r="J30" s="52">
        <f t="shared" si="2"/>
        <v>10.86676869114307</v>
      </c>
      <c r="K30" s="91">
        <f t="shared" si="3"/>
        <v>3063313.2135340641</v>
      </c>
      <c r="L30" s="91">
        <f t="shared" si="4"/>
        <v>627177.26355006616</v>
      </c>
      <c r="M30" s="52">
        <f t="shared" si="5"/>
        <v>1321.5225</v>
      </c>
      <c r="N30" s="51"/>
    </row>
    <row r="31" spans="2:14" x14ac:dyDescent="0.25">
      <c r="B31" s="51"/>
      <c r="C31" s="56">
        <v>27</v>
      </c>
      <c r="D31" s="56">
        <v>1.5</v>
      </c>
      <c r="E31" s="102">
        <v>10.620543981481482</v>
      </c>
      <c r="F31" s="52">
        <v>41.351999999999997</v>
      </c>
      <c r="G31" s="52">
        <v>-0.28100000000000003</v>
      </c>
      <c r="H31" s="89">
        <f t="shared" si="0"/>
        <v>14.57445601851852</v>
      </c>
      <c r="I31" s="52">
        <f t="shared" si="1"/>
        <v>40.696787131332819</v>
      </c>
      <c r="J31" s="52">
        <f t="shared" si="2"/>
        <v>-7.3320816407745673</v>
      </c>
      <c r="K31" s="91">
        <f t="shared" si="3"/>
        <v>3063361.601179874</v>
      </c>
      <c r="L31" s="91">
        <f t="shared" si="4"/>
        <v>627159.06469973433</v>
      </c>
      <c r="M31" s="52">
        <f t="shared" si="5"/>
        <v>1321.7665000000002</v>
      </c>
      <c r="N31" s="51"/>
    </row>
    <row r="32" spans="2:14" x14ac:dyDescent="0.25">
      <c r="B32" s="51"/>
      <c r="C32" s="56">
        <v>28</v>
      </c>
      <c r="D32" s="56">
        <v>1.5</v>
      </c>
      <c r="E32" s="102">
        <v>1.447511574074074</v>
      </c>
      <c r="F32" s="52">
        <v>21.675999999999998</v>
      </c>
      <c r="G32" s="52">
        <v>-0.499</v>
      </c>
      <c r="H32" s="89">
        <f t="shared" si="0"/>
        <v>5.4014236111111114</v>
      </c>
      <c r="I32" s="52">
        <f t="shared" si="1"/>
        <v>-13.826759483386585</v>
      </c>
      <c r="J32" s="52">
        <f t="shared" si="2"/>
        <v>16.693402834310898</v>
      </c>
      <c r="K32" s="91">
        <f t="shared" si="3"/>
        <v>3063307.0776332594</v>
      </c>
      <c r="L32" s="91">
        <f t="shared" si="4"/>
        <v>627183.0901842094</v>
      </c>
      <c r="M32" s="52">
        <f t="shared" si="5"/>
        <v>1321.5485000000001</v>
      </c>
      <c r="N32" s="51"/>
    </row>
    <row r="33" spans="2:25" x14ac:dyDescent="0.25">
      <c r="B33" s="51"/>
      <c r="C33" s="56">
        <v>29</v>
      </c>
      <c r="D33" s="56">
        <v>1.5</v>
      </c>
      <c r="E33" s="102">
        <v>1.6551967592592594</v>
      </c>
      <c r="F33" s="52">
        <v>22.734999999999999</v>
      </c>
      <c r="G33" s="52">
        <v>-0.54500000000000004</v>
      </c>
      <c r="H33" s="89">
        <f t="shared" si="0"/>
        <v>5.6091087962962964</v>
      </c>
      <c r="I33" s="52">
        <f t="shared" si="1"/>
        <v>-15.968707058848379</v>
      </c>
      <c r="J33" s="52">
        <f t="shared" si="2"/>
        <v>16.182725971500783</v>
      </c>
      <c r="K33" s="91">
        <f t="shared" si="3"/>
        <v>3063304.9356856835</v>
      </c>
      <c r="L33" s="91">
        <f t="shared" si="4"/>
        <v>627182.5795073465</v>
      </c>
      <c r="M33" s="52">
        <f t="shared" si="5"/>
        <v>1321.5025000000001</v>
      </c>
      <c r="N33" s="51"/>
    </row>
    <row r="34" spans="2:25" x14ac:dyDescent="0.25">
      <c r="B34" s="51"/>
      <c r="C34" s="56">
        <v>30</v>
      </c>
      <c r="D34" s="56">
        <v>1.5</v>
      </c>
      <c r="E34" s="102">
        <v>13.483055555555556</v>
      </c>
      <c r="F34" s="52">
        <v>36.409999999999997</v>
      </c>
      <c r="G34" s="52">
        <v>-0.17399999999999999</v>
      </c>
      <c r="H34" s="89">
        <f t="shared" si="0"/>
        <v>2.4369675925925947</v>
      </c>
      <c r="I34" s="52">
        <f t="shared" si="1"/>
        <v>19.031095664023269</v>
      </c>
      <c r="J34" s="52">
        <f t="shared" si="2"/>
        <v>31.040384949719847</v>
      </c>
      <c r="K34" s="91">
        <f t="shared" si="3"/>
        <v>3063339.9354884066</v>
      </c>
      <c r="L34" s="91">
        <f t="shared" si="4"/>
        <v>627197.43716632482</v>
      </c>
      <c r="M34" s="52">
        <f t="shared" si="5"/>
        <v>1321.8735000000001</v>
      </c>
      <c r="N34" s="51"/>
    </row>
    <row r="35" spans="2:25" x14ac:dyDescent="0.25">
      <c r="B35" s="51"/>
      <c r="C35" s="56">
        <v>31</v>
      </c>
      <c r="D35" s="56">
        <v>1.5</v>
      </c>
      <c r="E35" s="102">
        <v>1.5497569444444446</v>
      </c>
      <c r="F35" s="52">
        <v>24.661999999999999</v>
      </c>
      <c r="G35" s="52">
        <v>-0.47499999999999998</v>
      </c>
      <c r="H35" s="89">
        <f t="shared" si="0"/>
        <v>5.5036689814814821</v>
      </c>
      <c r="I35" s="52">
        <f t="shared" si="1"/>
        <v>-16.530246208800719</v>
      </c>
      <c r="J35" s="52">
        <f t="shared" si="2"/>
        <v>18.302054646307592</v>
      </c>
      <c r="K35" s="91">
        <f t="shared" si="3"/>
        <v>3063304.3741465337</v>
      </c>
      <c r="L35" s="91">
        <f t="shared" si="4"/>
        <v>627184.69883602136</v>
      </c>
      <c r="M35" s="52">
        <f t="shared" si="5"/>
        <v>1321.5725000000002</v>
      </c>
      <c r="N35" s="51"/>
    </row>
    <row r="36" spans="2:25" x14ac:dyDescent="0.25">
      <c r="B36" s="51"/>
      <c r="C36" s="56">
        <v>32</v>
      </c>
      <c r="D36" s="56">
        <v>1.5</v>
      </c>
      <c r="E36" s="102">
        <v>13.357060185185185</v>
      </c>
      <c r="F36" s="52">
        <v>21.687000000000001</v>
      </c>
      <c r="G36" s="52">
        <v>-3.0000000000000001E-3</v>
      </c>
      <c r="H36" s="89">
        <f t="shared" si="0"/>
        <v>2.3109722222222224</v>
      </c>
      <c r="I36" s="52">
        <f t="shared" si="1"/>
        <v>12.295087330760847</v>
      </c>
      <c r="J36" s="52">
        <f t="shared" si="2"/>
        <v>17.864960020357284</v>
      </c>
      <c r="K36" s="91">
        <f t="shared" si="3"/>
        <v>3063333.1994800735</v>
      </c>
      <c r="L36" s="91">
        <f t="shared" si="4"/>
        <v>627184.26174139546</v>
      </c>
      <c r="M36" s="52">
        <f t="shared" si="5"/>
        <v>1322.0445000000002</v>
      </c>
      <c r="N36" s="51"/>
    </row>
    <row r="37" spans="2:25" x14ac:dyDescent="0.25">
      <c r="B37" s="51"/>
      <c r="C37" s="56">
        <v>33</v>
      </c>
      <c r="D37" s="56">
        <v>1.5</v>
      </c>
      <c r="E37" s="102">
        <v>0.66418981481481476</v>
      </c>
      <c r="F37" s="52">
        <v>41.828000000000003</v>
      </c>
      <c r="G37" s="52">
        <v>-0.60199999999999998</v>
      </c>
      <c r="H37" s="89">
        <f t="shared" si="0"/>
        <v>4.6181018518518524</v>
      </c>
      <c r="I37" s="52">
        <f t="shared" si="1"/>
        <v>-14.876918179906944</v>
      </c>
      <c r="J37" s="52">
        <f t="shared" si="2"/>
        <v>39.092951915509715</v>
      </c>
      <c r="K37" s="91">
        <f t="shared" si="3"/>
        <v>3063306.0274745626</v>
      </c>
      <c r="L37" s="91">
        <f t="shared" si="4"/>
        <v>627205.48973329051</v>
      </c>
      <c r="M37" s="52">
        <f t="shared" si="5"/>
        <v>1321.4455</v>
      </c>
      <c r="N37" s="51"/>
    </row>
    <row r="38" spans="2:25" x14ac:dyDescent="0.25">
      <c r="B38" s="51"/>
      <c r="C38" s="56">
        <v>34</v>
      </c>
      <c r="D38" s="56">
        <v>1.5</v>
      </c>
      <c r="E38" s="102">
        <v>13.18017361111111</v>
      </c>
      <c r="F38" s="52">
        <v>24.146999999999998</v>
      </c>
      <c r="G38" s="52">
        <v>-0.13200000000000001</v>
      </c>
      <c r="H38" s="89">
        <f t="shared" si="0"/>
        <v>2.1340856481481474</v>
      </c>
      <c r="I38" s="52">
        <f t="shared" si="1"/>
        <v>15.124671173984911</v>
      </c>
      <c r="J38" s="52">
        <f t="shared" si="2"/>
        <v>18.823440994643615</v>
      </c>
      <c r="K38" s="91">
        <f t="shared" si="3"/>
        <v>3063336.0290639168</v>
      </c>
      <c r="L38" s="91">
        <f t="shared" si="4"/>
        <v>627185.22022236965</v>
      </c>
      <c r="M38" s="52">
        <f t="shared" si="5"/>
        <v>1321.9155000000001</v>
      </c>
      <c r="N38" s="51"/>
    </row>
    <row r="39" spans="2:25" x14ac:dyDescent="0.25">
      <c r="B39" s="51"/>
      <c r="C39" s="56">
        <v>35</v>
      </c>
      <c r="D39" s="56">
        <v>1.5</v>
      </c>
      <c r="E39" s="102">
        <v>0.80100694444444442</v>
      </c>
      <c r="F39" s="52">
        <v>41.871000000000002</v>
      </c>
      <c r="G39" s="52">
        <v>-0.48499999999999999</v>
      </c>
      <c r="H39" s="89">
        <f t="shared" si="0"/>
        <v>4.7549189814814818</v>
      </c>
      <c r="I39" s="52">
        <f t="shared" si="1"/>
        <v>-17.109248487093023</v>
      </c>
      <c r="J39" s="52">
        <f t="shared" si="2"/>
        <v>38.215890114020702</v>
      </c>
      <c r="K39" s="91">
        <f t="shared" si="3"/>
        <v>3063303.7951442553</v>
      </c>
      <c r="L39" s="91">
        <f t="shared" si="4"/>
        <v>627204.61267148901</v>
      </c>
      <c r="M39" s="52">
        <f t="shared" si="5"/>
        <v>1321.5625000000002</v>
      </c>
      <c r="N39" s="51"/>
    </row>
    <row r="40" spans="2:25" x14ac:dyDescent="0.25">
      <c r="B40" s="51"/>
      <c r="C40" s="56">
        <v>36</v>
      </c>
      <c r="D40" s="56">
        <v>1.5</v>
      </c>
      <c r="E40" s="102">
        <v>13.085104166666667</v>
      </c>
      <c r="F40" s="52">
        <v>26.100999999999999</v>
      </c>
      <c r="G40" s="52">
        <v>-0.42099999999999999</v>
      </c>
      <c r="H40" s="89">
        <f t="shared" si="0"/>
        <v>2.039016203703703</v>
      </c>
      <c r="I40" s="52">
        <f t="shared" si="1"/>
        <v>17.145656086105404</v>
      </c>
      <c r="J40" s="52">
        <f t="shared" si="2"/>
        <v>19.679651378441559</v>
      </c>
      <c r="K40" s="91">
        <f t="shared" si="3"/>
        <v>3063338.0500488286</v>
      </c>
      <c r="L40" s="91">
        <f t="shared" si="4"/>
        <v>627186.07643275347</v>
      </c>
      <c r="M40" s="52">
        <f t="shared" si="5"/>
        <v>1321.6265000000001</v>
      </c>
      <c r="N40" s="51"/>
    </row>
    <row r="41" spans="2:25" x14ac:dyDescent="0.25">
      <c r="B41" s="51"/>
      <c r="C41" s="56">
        <v>37</v>
      </c>
      <c r="D41" s="56">
        <v>1.5</v>
      </c>
      <c r="E41" s="102">
        <v>0.90256944444444442</v>
      </c>
      <c r="F41" s="52">
        <v>34.058</v>
      </c>
      <c r="G41" s="52">
        <v>-0.44800000000000001</v>
      </c>
      <c r="H41" s="89">
        <f t="shared" si="0"/>
        <v>4.8564814814814818</v>
      </c>
      <c r="I41" s="52">
        <f t="shared" si="1"/>
        <v>-15.226151896887018</v>
      </c>
      <c r="J41" s="52">
        <f t="shared" si="2"/>
        <v>30.464925117467857</v>
      </c>
      <c r="K41" s="91">
        <f t="shared" si="3"/>
        <v>3063305.6782408454</v>
      </c>
      <c r="L41" s="91">
        <f t="shared" si="4"/>
        <v>627196.86170649249</v>
      </c>
      <c r="M41" s="52">
        <f t="shared" si="5"/>
        <v>1321.5995</v>
      </c>
      <c r="N41" s="51"/>
    </row>
    <row r="42" spans="2:25" x14ac:dyDescent="0.25">
      <c r="B42" s="51"/>
      <c r="C42" s="56">
        <v>38</v>
      </c>
      <c r="D42" s="56">
        <v>1.5</v>
      </c>
      <c r="E42" s="102">
        <v>12.931597222222221</v>
      </c>
      <c r="F42" s="52">
        <v>28.181999999999999</v>
      </c>
      <c r="G42" s="52">
        <v>-0.629</v>
      </c>
      <c r="H42" s="89">
        <f t="shared" si="0"/>
        <v>1.8855092592592584</v>
      </c>
      <c r="I42" s="52">
        <f t="shared" si="1"/>
        <v>19.839766687583797</v>
      </c>
      <c r="J42" s="52">
        <f t="shared" si="2"/>
        <v>20.015213758095118</v>
      </c>
      <c r="K42" s="91">
        <f t="shared" si="3"/>
        <v>3063340.7441594303</v>
      </c>
      <c r="L42" s="91">
        <f t="shared" si="4"/>
        <v>627186.41199513315</v>
      </c>
      <c r="M42" s="52">
        <f t="shared" si="5"/>
        <v>1321.4185000000002</v>
      </c>
      <c r="N42" s="51"/>
    </row>
    <row r="43" spans="2:25" x14ac:dyDescent="0.25">
      <c r="B43" s="51"/>
      <c r="C43" s="56">
        <v>39</v>
      </c>
      <c r="D43" s="56">
        <v>1.5</v>
      </c>
      <c r="E43" s="102">
        <v>0.89304398148148156</v>
      </c>
      <c r="F43" s="52">
        <v>23.288</v>
      </c>
      <c r="G43" s="52">
        <v>-0.50700000000000001</v>
      </c>
      <c r="H43" s="89">
        <f t="shared" si="0"/>
        <v>4.8469560185185188</v>
      </c>
      <c r="I43" s="52">
        <f t="shared" si="1"/>
        <v>-10.328058738976411</v>
      </c>
      <c r="J43" s="52">
        <f t="shared" si="2"/>
        <v>20.872521330310168</v>
      </c>
      <c r="K43" s="91">
        <f t="shared" si="3"/>
        <v>3063310.5763340034</v>
      </c>
      <c r="L43" s="91">
        <f t="shared" si="4"/>
        <v>627187.2693027053</v>
      </c>
      <c r="M43" s="52">
        <f t="shared" si="5"/>
        <v>1321.5405000000001</v>
      </c>
      <c r="N43" s="51"/>
    </row>
    <row r="44" spans="2:25" x14ac:dyDescent="0.25">
      <c r="B44" s="51"/>
      <c r="C44" s="56">
        <v>40</v>
      </c>
      <c r="D44" s="56">
        <v>1.5</v>
      </c>
      <c r="E44" s="102">
        <v>12.706435185185184</v>
      </c>
      <c r="F44" s="52">
        <v>22.611999999999998</v>
      </c>
      <c r="G44" s="52">
        <v>-0.501</v>
      </c>
      <c r="H44" s="89">
        <f t="shared" si="0"/>
        <v>1.6603472222222209</v>
      </c>
      <c r="I44" s="52">
        <f t="shared" si="1"/>
        <v>17.360210804042548</v>
      </c>
      <c r="J44" s="52">
        <f t="shared" si="2"/>
        <v>14.488810332087459</v>
      </c>
      <c r="K44" s="91">
        <f t="shared" si="3"/>
        <v>3063338.2646035468</v>
      </c>
      <c r="L44" s="91">
        <f t="shared" si="4"/>
        <v>627180.88559170719</v>
      </c>
      <c r="M44" s="52">
        <f t="shared" si="5"/>
        <v>1321.5465000000002</v>
      </c>
      <c r="N44" s="51"/>
    </row>
    <row r="45" spans="2:25" x14ac:dyDescent="0.25">
      <c r="B45" s="51"/>
      <c r="C45" s="56">
        <v>41</v>
      </c>
      <c r="D45" s="56">
        <v>1.5</v>
      </c>
      <c r="E45" s="102">
        <v>12.728645833333333</v>
      </c>
      <c r="F45" s="52">
        <v>20.675000000000001</v>
      </c>
      <c r="G45" s="52">
        <v>-0.315</v>
      </c>
      <c r="H45" s="89">
        <f t="shared" si="0"/>
        <v>1.6825578703703705</v>
      </c>
      <c r="I45" s="52">
        <f t="shared" si="1"/>
        <v>15.749156295527776</v>
      </c>
      <c r="J45" s="52">
        <f t="shared" si="2"/>
        <v>13.394763938906795</v>
      </c>
      <c r="K45" s="91">
        <f t="shared" si="3"/>
        <v>3063336.6535490379</v>
      </c>
      <c r="L45" s="91">
        <f t="shared" si="4"/>
        <v>627179.7915453139</v>
      </c>
      <c r="M45" s="52">
        <f t="shared" si="5"/>
        <v>1321.7325000000001</v>
      </c>
      <c r="N45" s="51"/>
    </row>
    <row r="46" spans="2:25" x14ac:dyDescent="0.25">
      <c r="B46" s="51"/>
      <c r="C46" s="56">
        <v>42</v>
      </c>
      <c r="D46" s="56">
        <v>1.5</v>
      </c>
      <c r="E46" s="102">
        <v>15.168078703703703</v>
      </c>
      <c r="F46" s="52">
        <v>15.872</v>
      </c>
      <c r="G46" s="52">
        <v>-7.2999999999999995E-2</v>
      </c>
      <c r="H46" s="89">
        <f t="shared" si="0"/>
        <v>4.1219907407407419</v>
      </c>
      <c r="I46" s="52">
        <f t="shared" si="1"/>
        <v>-2.46316527682648</v>
      </c>
      <c r="J46" s="52">
        <f t="shared" si="2"/>
        <v>15.679706656026328</v>
      </c>
      <c r="K46" s="91">
        <f t="shared" si="3"/>
        <v>3063318.4412274659</v>
      </c>
      <c r="L46" s="91">
        <f t="shared" si="4"/>
        <v>627182.07648803107</v>
      </c>
      <c r="M46" s="52">
        <f t="shared" si="5"/>
        <v>1321.9745</v>
      </c>
      <c r="N46" s="51"/>
    </row>
    <row r="47" spans="2:25" x14ac:dyDescent="0.25">
      <c r="B47" s="51"/>
      <c r="C47" s="56">
        <v>43</v>
      </c>
      <c r="D47" s="56">
        <v>1.5</v>
      </c>
      <c r="E47" s="102">
        <v>2.0398032407407407</v>
      </c>
      <c r="F47" s="52">
        <v>30.56</v>
      </c>
      <c r="G47" s="52">
        <v>-0.55200000000000005</v>
      </c>
      <c r="H47" s="89">
        <f t="shared" si="0"/>
        <v>5.9937152777777776</v>
      </c>
      <c r="I47" s="52">
        <f t="shared" si="1"/>
        <v>-24.676186191363612</v>
      </c>
      <c r="J47" s="52">
        <f t="shared" si="2"/>
        <v>18.027740708395932</v>
      </c>
      <c r="K47" s="91">
        <f t="shared" si="3"/>
        <v>3063296.2282065512</v>
      </c>
      <c r="L47" s="91">
        <f t="shared" si="4"/>
        <v>627184.42452208349</v>
      </c>
      <c r="M47" s="52">
        <f t="shared" si="5"/>
        <v>1321.4955000000002</v>
      </c>
      <c r="N47" s="51"/>
    </row>
    <row r="48" spans="2:25" s="78" customFormat="1" x14ac:dyDescent="0.25">
      <c r="B48" s="51"/>
      <c r="C48" s="56">
        <v>44</v>
      </c>
      <c r="D48" s="56">
        <v>1.5</v>
      </c>
      <c r="E48" s="102">
        <v>10.523877314814815</v>
      </c>
      <c r="F48" s="52">
        <v>9.7439999999999998</v>
      </c>
      <c r="G48" s="52">
        <v>2.1999999999999999E-2</v>
      </c>
      <c r="H48" s="89">
        <f t="shared" si="0"/>
        <v>14.477789351851852</v>
      </c>
      <c r="I48" s="52">
        <f t="shared" si="1"/>
        <v>9.5118099756676422</v>
      </c>
      <c r="J48" s="52">
        <f t="shared" si="2"/>
        <v>-2.1144755819799665</v>
      </c>
      <c r="K48" s="91">
        <f t="shared" si="3"/>
        <v>3063330.4162027184</v>
      </c>
      <c r="L48" s="91">
        <f t="shared" si="4"/>
        <v>627164.28230579302</v>
      </c>
      <c r="M48" s="52">
        <f t="shared" si="5"/>
        <v>1322.0695000000001</v>
      </c>
      <c r="N48" s="51"/>
      <c r="P48" s="83"/>
      <c r="Q48" s="83"/>
      <c r="R48" s="83"/>
      <c r="S48" s="83"/>
      <c r="T48" s="83"/>
      <c r="U48" s="83"/>
      <c r="V48" s="83"/>
      <c r="W48" s="83"/>
      <c r="X48" s="83"/>
      <c r="Y48" s="83"/>
    </row>
    <row r="49" spans="2:14" x14ac:dyDescent="0.25">
      <c r="B49" s="51"/>
      <c r="C49" s="56">
        <v>45</v>
      </c>
      <c r="D49" s="56">
        <v>1.5</v>
      </c>
      <c r="E49" s="102">
        <v>10.58601851851852</v>
      </c>
      <c r="F49" s="52">
        <v>16.622</v>
      </c>
      <c r="G49" s="52">
        <v>-0.317</v>
      </c>
      <c r="H49" s="89">
        <f t="shared" si="0"/>
        <v>14.539930555555557</v>
      </c>
      <c r="I49" s="52">
        <f t="shared" si="1"/>
        <v>16.314296256624729</v>
      </c>
      <c r="J49" s="52">
        <f t="shared" si="2"/>
        <v>-3.183492052931872</v>
      </c>
      <c r="K49" s="91">
        <f t="shared" si="3"/>
        <v>3063337.2186889993</v>
      </c>
      <c r="L49" s="91">
        <f t="shared" si="4"/>
        <v>627163.2132893221</v>
      </c>
      <c r="M49" s="52">
        <f t="shared" si="5"/>
        <v>1321.7305000000001</v>
      </c>
      <c r="N49" s="51"/>
    </row>
    <row r="50" spans="2:14" x14ac:dyDescent="0.25">
      <c r="B50" s="51"/>
      <c r="C50" s="56">
        <v>46</v>
      </c>
      <c r="D50" s="56">
        <v>1.5</v>
      </c>
      <c r="E50" s="102">
        <v>2.5451967592592593</v>
      </c>
      <c r="F50" s="52">
        <v>37.762999999999998</v>
      </c>
      <c r="G50" s="52">
        <v>-0.53800000000000003</v>
      </c>
      <c r="H50" s="89">
        <f t="shared" si="0"/>
        <v>6.4991087962962961</v>
      </c>
      <c r="I50" s="52">
        <f t="shared" si="1"/>
        <v>-34.492480875795145</v>
      </c>
      <c r="J50" s="52">
        <f t="shared" si="2"/>
        <v>15.372473191809631</v>
      </c>
      <c r="K50" s="91">
        <f t="shared" si="3"/>
        <v>3063286.4119118666</v>
      </c>
      <c r="L50" s="91">
        <f t="shared" si="4"/>
        <v>627181.76925456687</v>
      </c>
      <c r="M50" s="52">
        <f t="shared" si="5"/>
        <v>1321.5095000000001</v>
      </c>
      <c r="N50" s="51"/>
    </row>
    <row r="51" spans="2:14" x14ac:dyDescent="0.25">
      <c r="B51" s="51"/>
      <c r="C51" s="56">
        <v>47</v>
      </c>
      <c r="D51" s="56">
        <v>1.5</v>
      </c>
      <c r="E51" s="102">
        <v>11.146585648148147</v>
      </c>
      <c r="F51" s="52">
        <v>25.193999999999999</v>
      </c>
      <c r="G51" s="52">
        <v>-0.622</v>
      </c>
      <c r="H51" s="89">
        <f t="shared" si="0"/>
        <v>0.10049768518518398</v>
      </c>
      <c r="I51" s="52">
        <f t="shared" si="1"/>
        <v>25.171680095631348</v>
      </c>
      <c r="J51" s="52">
        <f t="shared" si="2"/>
        <v>1.0602627802561364</v>
      </c>
      <c r="K51" s="91">
        <f t="shared" si="3"/>
        <v>3063346.0760728382</v>
      </c>
      <c r="L51" s="91">
        <f t="shared" si="4"/>
        <v>627167.45704415534</v>
      </c>
      <c r="M51" s="52">
        <f t="shared" si="5"/>
        <v>1321.4255000000001</v>
      </c>
      <c r="N51" s="51"/>
    </row>
    <row r="52" spans="2:14" x14ac:dyDescent="0.25">
      <c r="B52" s="51"/>
      <c r="C52" s="56">
        <v>48</v>
      </c>
      <c r="D52" s="56">
        <v>1.5</v>
      </c>
      <c r="E52" s="102">
        <v>10.794259259259258</v>
      </c>
      <c r="F52" s="52">
        <v>27.475999999999999</v>
      </c>
      <c r="G52" s="52">
        <v>-0.45</v>
      </c>
      <c r="H52" s="89">
        <f t="shared" si="0"/>
        <v>14.748171296296295</v>
      </c>
      <c r="I52" s="52">
        <f t="shared" si="1"/>
        <v>27.323275593983741</v>
      </c>
      <c r="J52" s="52">
        <f t="shared" si="2"/>
        <v>-2.8929546859935975</v>
      </c>
      <c r="K52" s="91">
        <f t="shared" si="3"/>
        <v>3063348.2276683366</v>
      </c>
      <c r="L52" s="91">
        <f t="shared" si="4"/>
        <v>627163.50382668909</v>
      </c>
      <c r="M52" s="52">
        <f t="shared" si="5"/>
        <v>1321.5975000000001</v>
      </c>
      <c r="N52" s="51"/>
    </row>
    <row r="53" spans="2:14" x14ac:dyDescent="0.25">
      <c r="B53" s="51"/>
      <c r="C53" s="56">
        <v>49</v>
      </c>
      <c r="D53" s="56">
        <v>1.5</v>
      </c>
      <c r="E53" s="102">
        <v>1.4403819444444443</v>
      </c>
      <c r="F53" s="52">
        <v>45.679000000000002</v>
      </c>
      <c r="G53" s="52">
        <v>-5.5E-2</v>
      </c>
      <c r="H53" s="89">
        <f t="shared" si="0"/>
        <v>5.3942939814814821</v>
      </c>
      <c r="I53" s="52">
        <f t="shared" si="1"/>
        <v>-29.032683617092097</v>
      </c>
      <c r="J53" s="52">
        <f t="shared" si="2"/>
        <v>35.265767012640353</v>
      </c>
      <c r="K53" s="91">
        <f t="shared" si="3"/>
        <v>3063291.8717091256</v>
      </c>
      <c r="L53" s="91">
        <f t="shared" si="4"/>
        <v>627201.66254838766</v>
      </c>
      <c r="M53" s="52">
        <f t="shared" si="5"/>
        <v>1321.9925000000001</v>
      </c>
      <c r="N53" s="51"/>
    </row>
    <row r="54" spans="2:14" x14ac:dyDescent="0.25">
      <c r="B54" s="51"/>
      <c r="C54" s="56">
        <v>50</v>
      </c>
      <c r="D54" s="56">
        <v>1.5</v>
      </c>
      <c r="E54" s="102">
        <v>1.3386342592592593</v>
      </c>
      <c r="F54" s="52">
        <v>50.401000000000003</v>
      </c>
      <c r="G54" s="52">
        <v>-6.0999999999999999E-2</v>
      </c>
      <c r="H54" s="89">
        <f t="shared" si="0"/>
        <v>5.2925462962962966</v>
      </c>
      <c r="I54" s="52">
        <f t="shared" si="1"/>
        <v>-30.346908120449914</v>
      </c>
      <c r="J54" s="52">
        <f t="shared" si="2"/>
        <v>40.24084950058797</v>
      </c>
      <c r="K54" s="91">
        <f t="shared" si="3"/>
        <v>3063290.5574846221</v>
      </c>
      <c r="L54" s="91">
        <f t="shared" si="4"/>
        <v>627206.63763087569</v>
      </c>
      <c r="M54" s="52">
        <f t="shared" si="5"/>
        <v>1321.9865000000002</v>
      </c>
      <c r="N54" s="51"/>
    </row>
    <row r="55" spans="2:14" x14ac:dyDescent="0.25">
      <c r="B55" s="51"/>
      <c r="C55" s="56">
        <v>51</v>
      </c>
      <c r="D55" s="56">
        <v>1.5</v>
      </c>
      <c r="E55" s="102">
        <v>11.429618055555554</v>
      </c>
      <c r="F55" s="52">
        <v>16.076000000000001</v>
      </c>
      <c r="G55" s="52">
        <v>-0.14299999999999999</v>
      </c>
      <c r="H55" s="89">
        <f t="shared" si="0"/>
        <v>0.38353009259259174</v>
      </c>
      <c r="I55" s="52">
        <f t="shared" si="1"/>
        <v>15.86899070771593</v>
      </c>
      <c r="J55" s="52">
        <f t="shared" si="2"/>
        <v>2.5715578777125496</v>
      </c>
      <c r="K55" s="91">
        <f t="shared" si="3"/>
        <v>3063336.7733834502</v>
      </c>
      <c r="L55" s="91">
        <f t="shared" si="4"/>
        <v>627168.96833925275</v>
      </c>
      <c r="M55" s="52">
        <f t="shared" si="5"/>
        <v>1321.9045000000001</v>
      </c>
      <c r="N55" s="51"/>
    </row>
    <row r="56" spans="2:14" x14ac:dyDescent="0.25">
      <c r="B56" s="51"/>
      <c r="C56" s="56">
        <v>52</v>
      </c>
      <c r="D56" s="56">
        <v>1.5</v>
      </c>
      <c r="E56" s="102">
        <v>0.51877314814814823</v>
      </c>
      <c r="F56" s="52">
        <v>41.734000000000002</v>
      </c>
      <c r="G56" s="52">
        <v>-0.27700000000000002</v>
      </c>
      <c r="H56" s="89">
        <f t="shared" si="0"/>
        <v>4.4726851851851857</v>
      </c>
      <c r="I56" s="52">
        <f t="shared" si="1"/>
        <v>-12.441547865413607</v>
      </c>
      <c r="J56" s="52">
        <f t="shared" si="2"/>
        <v>39.836348260258774</v>
      </c>
      <c r="K56" s="91">
        <f t="shared" si="3"/>
        <v>3063308.462844877</v>
      </c>
      <c r="L56" s="91">
        <f t="shared" si="4"/>
        <v>627206.23312963534</v>
      </c>
      <c r="M56" s="52">
        <f t="shared" si="5"/>
        <v>1321.7705000000001</v>
      </c>
      <c r="N56" s="51"/>
    </row>
    <row r="57" spans="2:14" x14ac:dyDescent="0.25">
      <c r="B57" s="51"/>
      <c r="C57" s="56">
        <v>53</v>
      </c>
      <c r="D57" s="56">
        <v>1.5</v>
      </c>
      <c r="E57" s="102">
        <v>11.870844907407408</v>
      </c>
      <c r="F57" s="52">
        <v>31.486999999999998</v>
      </c>
      <c r="G57" s="52">
        <v>-0.57999999999999996</v>
      </c>
      <c r="H57" s="89">
        <f t="shared" si="0"/>
        <v>0.82475694444444514</v>
      </c>
      <c r="I57" s="52">
        <f t="shared" si="1"/>
        <v>29.626598517091999</v>
      </c>
      <c r="J57" s="52">
        <f t="shared" si="2"/>
        <v>10.662824640171193</v>
      </c>
      <c r="K57" s="91">
        <f t="shared" si="3"/>
        <v>3063350.5309912595</v>
      </c>
      <c r="L57" s="91">
        <f t="shared" si="4"/>
        <v>627177.05960601522</v>
      </c>
      <c r="M57" s="52">
        <f t="shared" si="5"/>
        <v>1321.4675000000002</v>
      </c>
      <c r="N57" s="51"/>
    </row>
    <row r="58" spans="2:14" x14ac:dyDescent="0.25">
      <c r="B58" s="51"/>
      <c r="C58" s="56">
        <v>54</v>
      </c>
      <c r="D58" s="56">
        <v>1.5</v>
      </c>
      <c r="E58" s="102">
        <v>0.61865740740740738</v>
      </c>
      <c r="F58" s="52">
        <v>39.412999999999997</v>
      </c>
      <c r="G58" s="52">
        <v>-0.876</v>
      </c>
      <c r="H58" s="89">
        <f t="shared" si="0"/>
        <v>4.5725694444444445</v>
      </c>
      <c r="I58" s="52">
        <f t="shared" si="1"/>
        <v>-13.312916279265117</v>
      </c>
      <c r="J58" s="52">
        <f t="shared" si="2"/>
        <v>37.09650696684632</v>
      </c>
      <c r="K58" s="91">
        <f t="shared" si="3"/>
        <v>3063307.5914764632</v>
      </c>
      <c r="L58" s="91">
        <f t="shared" si="4"/>
        <v>627203.49328834191</v>
      </c>
      <c r="M58" s="52">
        <f t="shared" si="5"/>
        <v>1321.1715000000002</v>
      </c>
      <c r="N58" s="51"/>
    </row>
    <row r="59" spans="2:14" x14ac:dyDescent="0.25">
      <c r="B59" s="51"/>
      <c r="C59" s="56">
        <v>55</v>
      </c>
      <c r="D59" s="56">
        <v>1.5</v>
      </c>
      <c r="E59" s="102">
        <v>0.62716435185185182</v>
      </c>
      <c r="F59" s="52">
        <v>3.4</v>
      </c>
      <c r="G59" s="52">
        <v>0.309</v>
      </c>
      <c r="H59" s="89">
        <f t="shared" si="0"/>
        <v>4.5810763888888895</v>
      </c>
      <c r="I59" s="52">
        <f t="shared" si="1"/>
        <v>-1.1598475002870303</v>
      </c>
      <c r="J59" s="52">
        <f t="shared" si="2"/>
        <v>3.1960528431297761</v>
      </c>
      <c r="K59" s="91">
        <f t="shared" si="3"/>
        <v>3063319.7445452423</v>
      </c>
      <c r="L59" s="91">
        <f t="shared" si="4"/>
        <v>627169.59283421817</v>
      </c>
      <c r="M59" s="52">
        <f t="shared" si="5"/>
        <v>1322.3565000000001</v>
      </c>
      <c r="N59" s="51"/>
    </row>
    <row r="60" spans="2:14" x14ac:dyDescent="0.25">
      <c r="B60" s="51"/>
      <c r="C60" s="56">
        <v>56</v>
      </c>
      <c r="D60" s="56">
        <v>1.5</v>
      </c>
      <c r="E60" s="102">
        <v>0.70538194444444435</v>
      </c>
      <c r="F60" s="52">
        <v>6.1120000000000001</v>
      </c>
      <c r="G60" s="52">
        <v>-8.8999999999999996E-2</v>
      </c>
      <c r="H60" s="89">
        <f t="shared" si="0"/>
        <v>4.6592939814814818</v>
      </c>
      <c r="I60" s="52">
        <f t="shared" si="1"/>
        <v>-2.2720835826204335</v>
      </c>
      <c r="J60" s="52">
        <f t="shared" si="2"/>
        <v>5.6739915574123563</v>
      </c>
      <c r="K60" s="91">
        <f t="shared" si="3"/>
        <v>3063318.6323091597</v>
      </c>
      <c r="L60" s="91">
        <f t="shared" si="4"/>
        <v>627172.07077293249</v>
      </c>
      <c r="M60" s="52">
        <f t="shared" si="5"/>
        <v>1321.9585000000002</v>
      </c>
      <c r="N60" s="51"/>
    </row>
    <row r="61" spans="2:14" x14ac:dyDescent="0.25">
      <c r="B61" s="51"/>
      <c r="C61" s="56">
        <v>57</v>
      </c>
      <c r="D61" s="56">
        <v>1.5</v>
      </c>
      <c r="E61" s="102">
        <v>0.15589120370370371</v>
      </c>
      <c r="F61" s="52">
        <v>7.7939999999999996</v>
      </c>
      <c r="G61" s="52">
        <v>0.35799999999999998</v>
      </c>
      <c r="H61" s="89">
        <f t="shared" si="0"/>
        <v>4.1098032407407414</v>
      </c>
      <c r="I61" s="52">
        <f t="shared" si="1"/>
        <v>-1.170223158960942</v>
      </c>
      <c r="J61" s="52">
        <f t="shared" si="2"/>
        <v>7.7056481724921406</v>
      </c>
      <c r="K61" s="91">
        <f t="shared" si="3"/>
        <v>3063319.7341695838</v>
      </c>
      <c r="L61" s="91">
        <f t="shared" si="4"/>
        <v>627174.10242954758</v>
      </c>
      <c r="M61" s="52">
        <f t="shared" si="5"/>
        <v>1322.4055000000001</v>
      </c>
      <c r="N61" s="51"/>
    </row>
    <row r="62" spans="2:14" x14ac:dyDescent="0.25">
      <c r="B62" s="51"/>
      <c r="C62" s="56">
        <v>58</v>
      </c>
      <c r="D62" s="56">
        <v>1.5</v>
      </c>
      <c r="E62" s="102">
        <v>3.4750462962962962</v>
      </c>
      <c r="F62" s="52">
        <v>7.7</v>
      </c>
      <c r="G62" s="52">
        <v>-8.1000000000000003E-2</v>
      </c>
      <c r="H62" s="89">
        <f t="shared" si="0"/>
        <v>7.428958333333334</v>
      </c>
      <c r="I62" s="52">
        <f t="shared" si="1"/>
        <v>-7.696590959327775</v>
      </c>
      <c r="J62" s="52">
        <f t="shared" si="2"/>
        <v>0.22910173459394953</v>
      </c>
      <c r="K62" s="91">
        <f t="shared" si="3"/>
        <v>3063313.207801783</v>
      </c>
      <c r="L62" s="91">
        <f t="shared" si="4"/>
        <v>627166.62588310963</v>
      </c>
      <c r="M62" s="52">
        <f t="shared" si="5"/>
        <v>1321.9665000000002</v>
      </c>
      <c r="N62" s="51"/>
    </row>
    <row r="63" spans="2:14" x14ac:dyDescent="0.25">
      <c r="B63" s="51"/>
      <c r="C63" s="56">
        <v>59</v>
      </c>
      <c r="D63" s="56">
        <v>1.5</v>
      </c>
      <c r="E63" s="102">
        <v>0.25655092592592588</v>
      </c>
      <c r="F63" s="52">
        <v>11.055999999999999</v>
      </c>
      <c r="G63" s="52">
        <v>-0.01</v>
      </c>
      <c r="H63" s="89">
        <f t="shared" si="0"/>
        <v>4.2104629629629633</v>
      </c>
      <c r="I63" s="52">
        <f t="shared" si="1"/>
        <v>-2.1192647928902266</v>
      </c>
      <c r="J63" s="52">
        <f t="shared" si="2"/>
        <v>10.850983952509372</v>
      </c>
      <c r="K63" s="91">
        <f t="shared" si="3"/>
        <v>3063318.7851279494</v>
      </c>
      <c r="L63" s="91">
        <f t="shared" si="4"/>
        <v>627177.24776532757</v>
      </c>
      <c r="M63" s="52">
        <f t="shared" si="5"/>
        <v>1322.0375000000001</v>
      </c>
      <c r="N63" s="51"/>
    </row>
    <row r="64" spans="2:14" x14ac:dyDescent="0.25">
      <c r="B64" s="51"/>
      <c r="C64" s="56">
        <v>60</v>
      </c>
      <c r="D64" s="56">
        <v>1.5</v>
      </c>
      <c r="E64" s="102">
        <v>14.589652777777777</v>
      </c>
      <c r="F64" s="52">
        <v>14.433</v>
      </c>
      <c r="G64" s="52">
        <v>0.40300000000000002</v>
      </c>
      <c r="H64" s="89">
        <f t="shared" si="0"/>
        <v>3.5435648148148147</v>
      </c>
      <c r="I64" s="52">
        <f t="shared" si="1"/>
        <v>1.2464865087744477</v>
      </c>
      <c r="J64" s="52">
        <f t="shared" si="2"/>
        <v>14.379073696989082</v>
      </c>
      <c r="K64" s="91">
        <f t="shared" si="3"/>
        <v>3063322.1508792513</v>
      </c>
      <c r="L64" s="91">
        <f t="shared" si="4"/>
        <v>627180.77585507208</v>
      </c>
      <c r="M64" s="52">
        <f t="shared" si="5"/>
        <v>1322.4505000000001</v>
      </c>
      <c r="N64" s="51"/>
    </row>
    <row r="65" spans="2:14" x14ac:dyDescent="0.25">
      <c r="B65" s="51"/>
      <c r="C65" s="56">
        <v>61</v>
      </c>
      <c r="D65" s="56">
        <v>1.5</v>
      </c>
      <c r="E65" s="102">
        <v>8.5856481481481478E-2</v>
      </c>
      <c r="F65" s="52">
        <v>23.815999999999999</v>
      </c>
      <c r="G65" s="52">
        <v>-0.107</v>
      </c>
      <c r="H65" s="89">
        <f t="shared" si="0"/>
        <v>4.0397685185185184</v>
      </c>
      <c r="I65" s="52">
        <f t="shared" si="1"/>
        <v>-2.8836445438222089</v>
      </c>
      <c r="J65" s="52">
        <f t="shared" si="2"/>
        <v>23.640779389539684</v>
      </c>
      <c r="K65" s="91">
        <f t="shared" si="3"/>
        <v>3063318.0207481985</v>
      </c>
      <c r="L65" s="91">
        <f t="shared" si="4"/>
        <v>627190.03756076458</v>
      </c>
      <c r="M65" s="52">
        <f t="shared" si="5"/>
        <v>1321.9405000000002</v>
      </c>
      <c r="N65" s="51"/>
    </row>
    <row r="66" spans="2:14" x14ac:dyDescent="0.25">
      <c r="B66" s="51"/>
      <c r="C66" s="56">
        <v>62</v>
      </c>
      <c r="D66" s="56">
        <v>1.5</v>
      </c>
      <c r="E66" s="102">
        <v>3.2499999999999994E-2</v>
      </c>
      <c r="F66" s="52">
        <v>25.658000000000001</v>
      </c>
      <c r="G66" s="52">
        <v>0.442</v>
      </c>
      <c r="H66" s="89">
        <f t="shared" si="0"/>
        <v>3.9864120370370375</v>
      </c>
      <c r="I66" s="52">
        <f t="shared" si="1"/>
        <v>-2.5367107013975079</v>
      </c>
      <c r="J66" s="52">
        <f t="shared" si="2"/>
        <v>25.532294507494139</v>
      </c>
      <c r="K66" s="91">
        <f t="shared" si="3"/>
        <v>3063318.3676820411</v>
      </c>
      <c r="L66" s="91">
        <f t="shared" si="4"/>
        <v>627191.92907588254</v>
      </c>
      <c r="M66" s="52">
        <f t="shared" si="5"/>
        <v>1322.4895000000001</v>
      </c>
      <c r="N66" s="51"/>
    </row>
    <row r="67" spans="2:14" x14ac:dyDescent="0.25">
      <c r="B67" s="51"/>
      <c r="C67" s="56">
        <v>63</v>
      </c>
      <c r="D67" s="56">
        <v>1.5</v>
      </c>
      <c r="E67" s="102">
        <v>14.411666666666667</v>
      </c>
      <c r="F67" s="52">
        <v>21.994</v>
      </c>
      <c r="G67" s="52">
        <v>-0.03</v>
      </c>
      <c r="H67" s="89">
        <f t="shared" si="0"/>
        <v>3.3655787037037044</v>
      </c>
      <c r="I67" s="52">
        <f t="shared" si="1"/>
        <v>3.5263207532234047</v>
      </c>
      <c r="J67" s="52">
        <f t="shared" si="2"/>
        <v>21.709470236405721</v>
      </c>
      <c r="K67" s="91">
        <f t="shared" si="3"/>
        <v>3063324.4307134957</v>
      </c>
      <c r="L67" s="91">
        <f t="shared" si="4"/>
        <v>627188.10625161149</v>
      </c>
      <c r="M67" s="52">
        <f t="shared" si="5"/>
        <v>1322.0175000000002</v>
      </c>
      <c r="N67" s="51"/>
    </row>
    <row r="68" spans="2:14" x14ac:dyDescent="0.25">
      <c r="B68" s="51"/>
      <c r="C68" s="56">
        <v>64</v>
      </c>
      <c r="D68" s="56">
        <v>1.5</v>
      </c>
      <c r="E68" s="102">
        <v>3.3310532407407405</v>
      </c>
      <c r="F68" s="52">
        <v>11.129</v>
      </c>
      <c r="G68" s="52">
        <v>0.69499999999999995</v>
      </c>
      <c r="H68" s="89">
        <f t="shared" si="0"/>
        <v>7.2849652777777774</v>
      </c>
      <c r="I68" s="52">
        <f t="shared" si="1"/>
        <v>-11.083884382911274</v>
      </c>
      <c r="J68" s="52">
        <f t="shared" si="2"/>
        <v>1.0010734170157503</v>
      </c>
      <c r="K68" s="91">
        <f t="shared" si="3"/>
        <v>3063309.8205083595</v>
      </c>
      <c r="L68" s="91">
        <f t="shared" si="4"/>
        <v>627167.39785479207</v>
      </c>
      <c r="M68" s="52">
        <f t="shared" si="5"/>
        <v>1322.7425000000001</v>
      </c>
      <c r="N68" s="51"/>
    </row>
    <row r="69" spans="2:14" x14ac:dyDescent="0.25">
      <c r="B69" s="51"/>
      <c r="C69" s="56">
        <v>65</v>
      </c>
      <c r="D69" s="56">
        <v>1.5</v>
      </c>
      <c r="E69" s="102">
        <v>3.2577546296296296</v>
      </c>
      <c r="F69" s="52">
        <v>13.504</v>
      </c>
      <c r="G69" s="52">
        <v>0.85299999999999998</v>
      </c>
      <c r="H69" s="89">
        <f t="shared" si="0"/>
        <v>7.2116666666666669</v>
      </c>
      <c r="I69" s="52">
        <f t="shared" si="1"/>
        <v>-13.405628029416492</v>
      </c>
      <c r="J69" s="52">
        <f t="shared" si="2"/>
        <v>1.6270074175992195</v>
      </c>
      <c r="K69" s="91">
        <f t="shared" si="3"/>
        <v>3063307.4987647133</v>
      </c>
      <c r="L69" s="91">
        <f t="shared" si="4"/>
        <v>627168.02378879266</v>
      </c>
      <c r="M69" s="52">
        <f t="shared" si="5"/>
        <v>1322.9005000000002</v>
      </c>
      <c r="N69" s="51"/>
    </row>
    <row r="70" spans="2:14" x14ac:dyDescent="0.25">
      <c r="B70" s="51"/>
      <c r="C70" s="56">
        <v>66</v>
      </c>
      <c r="D70" s="56">
        <v>1.5</v>
      </c>
      <c r="E70" s="102">
        <v>2.8867361111111109</v>
      </c>
      <c r="F70" s="52">
        <v>15.429</v>
      </c>
      <c r="G70" s="52">
        <v>0.19900000000000001</v>
      </c>
      <c r="H70" s="89">
        <f t="shared" ref="H70:H87" si="6">IF($H$4+E70&lt;360/24,$H$4+E70,$H$4+E70-360/24)</f>
        <v>6.8406481481481478</v>
      </c>
      <c r="I70" s="52">
        <f t="shared" ref="I70:I87" si="7">F70*COS(RADIANS(H70*24))</f>
        <v>-14.844267767998364</v>
      </c>
      <c r="J70" s="52">
        <f t="shared" ref="J70:J87" si="8">F70*SIN(RADIANS(H70*24))</f>
        <v>4.2073454139118276</v>
      </c>
      <c r="K70" s="91">
        <f t="shared" ref="K70:K87" si="9">$K$4+I70</f>
        <v>3063306.0601249747</v>
      </c>
      <c r="L70" s="91">
        <f t="shared" ref="L70:L87" si="10">$L$4+J70</f>
        <v>627170.60412678891</v>
      </c>
      <c r="M70" s="52">
        <f t="shared" ref="M70:M87" si="11">$M$4+$B$5+G70-D70</f>
        <v>1322.2465000000002</v>
      </c>
      <c r="N70" s="51"/>
    </row>
    <row r="71" spans="2:14" x14ac:dyDescent="0.25">
      <c r="B71" s="51"/>
      <c r="C71" s="56">
        <v>67</v>
      </c>
      <c r="D71" s="56">
        <v>1.5</v>
      </c>
      <c r="E71" s="102">
        <v>2.5989004629629631</v>
      </c>
      <c r="F71" s="52">
        <v>19.148</v>
      </c>
      <c r="G71" s="52">
        <v>-3.5999999999999997E-2</v>
      </c>
      <c r="H71" s="89">
        <f t="shared" si="6"/>
        <v>6.5528124999999999</v>
      </c>
      <c r="I71" s="52">
        <f t="shared" si="7"/>
        <v>-17.660565031435215</v>
      </c>
      <c r="J71" s="52">
        <f t="shared" si="8"/>
        <v>7.3993477260125848</v>
      </c>
      <c r="K71" s="91">
        <f t="shared" si="9"/>
        <v>3063303.2438277113</v>
      </c>
      <c r="L71" s="91">
        <f t="shared" si="10"/>
        <v>627173.79612910107</v>
      </c>
      <c r="M71" s="52">
        <f t="shared" si="11"/>
        <v>1322.0115000000001</v>
      </c>
      <c r="N71" s="51"/>
    </row>
    <row r="72" spans="2:14" x14ac:dyDescent="0.25">
      <c r="B72" s="51"/>
      <c r="C72" s="56">
        <v>68</v>
      </c>
      <c r="D72" s="56">
        <v>1.5</v>
      </c>
      <c r="E72" s="102">
        <v>2.3246643518518519</v>
      </c>
      <c r="F72" s="52">
        <v>16.34</v>
      </c>
      <c r="G72" s="52">
        <v>-0.56799999999999995</v>
      </c>
      <c r="H72" s="89">
        <f t="shared" si="6"/>
        <v>6.2785763888888892</v>
      </c>
      <c r="I72" s="52">
        <f t="shared" si="7"/>
        <v>-14.24763429926934</v>
      </c>
      <c r="J72" s="52">
        <f t="shared" si="8"/>
        <v>8.0000323045775197</v>
      </c>
      <c r="K72" s="91">
        <f t="shared" si="9"/>
        <v>3063306.6567584435</v>
      </c>
      <c r="L72" s="91">
        <f t="shared" si="10"/>
        <v>627174.3968136796</v>
      </c>
      <c r="M72" s="52">
        <f t="shared" si="11"/>
        <v>1321.4795000000001</v>
      </c>
      <c r="N72" s="51"/>
    </row>
    <row r="73" spans="2:14" x14ac:dyDescent="0.25">
      <c r="B73" s="51"/>
      <c r="C73" s="56">
        <v>69</v>
      </c>
      <c r="D73" s="56">
        <v>1.5</v>
      </c>
      <c r="E73" s="102">
        <v>1.8506712962962961</v>
      </c>
      <c r="F73" s="52">
        <v>14.48</v>
      </c>
      <c r="G73" s="52">
        <v>-0.76500000000000001</v>
      </c>
      <c r="H73" s="89">
        <f t="shared" si="6"/>
        <v>5.8045833333333334</v>
      </c>
      <c r="I73" s="52">
        <f t="shared" si="7"/>
        <v>-10.979433027987676</v>
      </c>
      <c r="J73" s="52">
        <f t="shared" si="8"/>
        <v>9.4404687586969604</v>
      </c>
      <c r="K73" s="91">
        <f t="shared" si="9"/>
        <v>3063309.9249597145</v>
      </c>
      <c r="L73" s="91">
        <f t="shared" si="10"/>
        <v>627175.83725013374</v>
      </c>
      <c r="M73" s="52">
        <f t="shared" si="11"/>
        <v>1321.2825</v>
      </c>
      <c r="N73" s="51"/>
    </row>
    <row r="74" spans="2:14" x14ac:dyDescent="0.25">
      <c r="B74" s="51"/>
      <c r="C74" s="56">
        <v>70</v>
      </c>
      <c r="D74" s="56">
        <v>1.5</v>
      </c>
      <c r="E74" s="102">
        <v>2.6210763888888891</v>
      </c>
      <c r="F74" s="52">
        <v>12.117000000000001</v>
      </c>
      <c r="G74" s="52">
        <v>-0.32200000000000001</v>
      </c>
      <c r="H74" s="89">
        <f t="shared" si="6"/>
        <v>6.5749884259259268</v>
      </c>
      <c r="I74" s="52">
        <f t="shared" si="7"/>
        <v>-11.218751679801548</v>
      </c>
      <c r="J74" s="52">
        <f t="shared" si="8"/>
        <v>4.5783512039761609</v>
      </c>
      <c r="K74" s="91">
        <f t="shared" si="9"/>
        <v>3063309.6856410629</v>
      </c>
      <c r="L74" s="91">
        <f t="shared" si="10"/>
        <v>627170.97513257898</v>
      </c>
      <c r="M74" s="52">
        <f t="shared" si="11"/>
        <v>1321.7255000000002</v>
      </c>
      <c r="N74" s="51"/>
    </row>
    <row r="75" spans="2:14" x14ac:dyDescent="0.25">
      <c r="B75" s="51"/>
      <c r="C75" s="56">
        <v>71</v>
      </c>
      <c r="D75" s="56">
        <v>1.5</v>
      </c>
      <c r="E75" s="102">
        <v>1.3639930555555553</v>
      </c>
      <c r="F75" s="52">
        <v>7.5090000000000003</v>
      </c>
      <c r="G75" s="52">
        <v>-6.7000000000000004E-2</v>
      </c>
      <c r="H75" s="89">
        <f t="shared" si="6"/>
        <v>5.3179050925925928</v>
      </c>
      <c r="I75" s="52">
        <f t="shared" si="7"/>
        <v>-4.5846656238358126</v>
      </c>
      <c r="J75" s="52">
        <f t="shared" si="8"/>
        <v>5.9469254340052204</v>
      </c>
      <c r="K75" s="91">
        <f t="shared" si="9"/>
        <v>3063316.3197271186</v>
      </c>
      <c r="L75" s="91">
        <f t="shared" si="10"/>
        <v>627172.3437068091</v>
      </c>
      <c r="M75" s="52">
        <f t="shared" si="11"/>
        <v>1321.9805000000001</v>
      </c>
      <c r="N75" s="51"/>
    </row>
    <row r="76" spans="2:14" x14ac:dyDescent="0.25">
      <c r="B76" s="51"/>
      <c r="C76" s="56">
        <v>72</v>
      </c>
      <c r="D76" s="56">
        <v>1.5</v>
      </c>
      <c r="E76" s="102">
        <v>4.0856712962962956</v>
      </c>
      <c r="F76" s="52">
        <v>8.3390000000000004</v>
      </c>
      <c r="G76" s="52">
        <v>0.46500000000000002</v>
      </c>
      <c r="H76" s="89">
        <f t="shared" si="6"/>
        <v>8.0395833333333329</v>
      </c>
      <c r="I76" s="52">
        <f t="shared" si="7"/>
        <v>-8.1269058787985173</v>
      </c>
      <c r="J76" s="52">
        <f t="shared" si="8"/>
        <v>-1.8687754913713186</v>
      </c>
      <c r="K76" s="91">
        <f t="shared" si="9"/>
        <v>3063312.7774868635</v>
      </c>
      <c r="L76" s="91">
        <f t="shared" si="10"/>
        <v>627164.52800588368</v>
      </c>
      <c r="M76" s="52">
        <f t="shared" si="11"/>
        <v>1322.5125</v>
      </c>
      <c r="N76" s="51"/>
    </row>
    <row r="77" spans="2:14" x14ac:dyDescent="0.25">
      <c r="B77" s="51"/>
      <c r="C77" s="56">
        <v>73</v>
      </c>
      <c r="D77" s="56">
        <v>1.5</v>
      </c>
      <c r="E77" s="102">
        <v>3.6082060185185183</v>
      </c>
      <c r="F77" s="52">
        <v>10.053000000000001</v>
      </c>
      <c r="G77" s="52">
        <v>0.52600000000000002</v>
      </c>
      <c r="H77" s="89">
        <f t="shared" si="6"/>
        <v>7.5621180555555556</v>
      </c>
      <c r="I77" s="52">
        <f t="shared" si="7"/>
        <v>-10.049597061438657</v>
      </c>
      <c r="J77" s="52">
        <f t="shared" si="8"/>
        <v>-0.26154904458539829</v>
      </c>
      <c r="K77" s="91">
        <f t="shared" si="9"/>
        <v>3063310.8547956813</v>
      </c>
      <c r="L77" s="91">
        <f t="shared" si="10"/>
        <v>627166.13523233042</v>
      </c>
      <c r="M77" s="52">
        <f t="shared" si="11"/>
        <v>1322.5735000000002</v>
      </c>
      <c r="N77" s="51"/>
    </row>
    <row r="78" spans="2:14" x14ac:dyDescent="0.25">
      <c r="B78" s="51"/>
      <c r="C78" s="56">
        <v>74</v>
      </c>
      <c r="D78" s="56">
        <v>1.5</v>
      </c>
      <c r="E78" s="102">
        <v>0.75940972222222214</v>
      </c>
      <c r="F78" s="52">
        <v>19.966999999999999</v>
      </c>
      <c r="G78" s="52">
        <v>-0.56000000000000005</v>
      </c>
      <c r="H78" s="89">
        <f t="shared" si="6"/>
        <v>4.7133217592592596</v>
      </c>
      <c r="I78" s="52">
        <f t="shared" si="7"/>
        <v>-7.840116671633794</v>
      </c>
      <c r="J78" s="52">
        <f t="shared" si="8"/>
        <v>18.363378217941538</v>
      </c>
      <c r="K78" s="91">
        <f t="shared" si="9"/>
        <v>3063313.0642760708</v>
      </c>
      <c r="L78" s="91">
        <f t="shared" si="10"/>
        <v>627184.76015959296</v>
      </c>
      <c r="M78" s="52">
        <f t="shared" si="11"/>
        <v>1321.4875000000002</v>
      </c>
      <c r="N78" s="51"/>
    </row>
    <row r="79" spans="2:14" x14ac:dyDescent="0.25">
      <c r="B79" s="51"/>
      <c r="C79" s="56">
        <v>75</v>
      </c>
      <c r="D79" s="56">
        <v>1.5</v>
      </c>
      <c r="E79" s="102">
        <v>0.41648148148148151</v>
      </c>
      <c r="F79" s="52">
        <v>19.832000000000001</v>
      </c>
      <c r="G79" s="52">
        <v>-0.19900000000000001</v>
      </c>
      <c r="H79" s="89">
        <f t="shared" si="6"/>
        <v>4.3703935185185188</v>
      </c>
      <c r="I79" s="52">
        <f t="shared" si="7"/>
        <v>-5.0959266833360903</v>
      </c>
      <c r="J79" s="52">
        <f t="shared" si="8"/>
        <v>19.166109548838108</v>
      </c>
      <c r="K79" s="91">
        <f t="shared" si="9"/>
        <v>3063315.8084660592</v>
      </c>
      <c r="L79" s="91">
        <f t="shared" si="10"/>
        <v>627185.56289092393</v>
      </c>
      <c r="M79" s="52">
        <f t="shared" si="11"/>
        <v>1321.8485000000001</v>
      </c>
      <c r="N79" s="51"/>
    </row>
    <row r="80" spans="2:14" x14ac:dyDescent="0.25">
      <c r="B80" s="51"/>
      <c r="C80" s="56">
        <v>76</v>
      </c>
      <c r="D80" s="56">
        <v>1.5</v>
      </c>
      <c r="E80" s="102">
        <v>0.67510416666666662</v>
      </c>
      <c r="F80" s="52">
        <v>27.391999999999999</v>
      </c>
      <c r="G80" s="52">
        <v>-0.68500000000000005</v>
      </c>
      <c r="H80" s="89">
        <f t="shared" si="6"/>
        <v>4.6290162037037037</v>
      </c>
      <c r="I80" s="52">
        <f t="shared" si="7"/>
        <v>-9.8594218954743997</v>
      </c>
      <c r="J80" s="52">
        <f t="shared" si="8"/>
        <v>25.556084674437905</v>
      </c>
      <c r="K80" s="91">
        <f t="shared" si="9"/>
        <v>3063311.0449708472</v>
      </c>
      <c r="L80" s="91">
        <f t="shared" si="10"/>
        <v>627191.95286604948</v>
      </c>
      <c r="M80" s="52">
        <f t="shared" si="11"/>
        <v>1321.3625000000002</v>
      </c>
      <c r="N80" s="51"/>
    </row>
    <row r="81" spans="2:14" x14ac:dyDescent="0.25">
      <c r="B81" s="51"/>
      <c r="C81" s="56">
        <v>77</v>
      </c>
      <c r="D81" s="56">
        <v>1.5</v>
      </c>
      <c r="E81" s="102">
        <v>0.36304398148148148</v>
      </c>
      <c r="F81" s="52">
        <v>27.478999999999999</v>
      </c>
      <c r="G81" s="52">
        <v>-7.6999999999999999E-2</v>
      </c>
      <c r="H81" s="89">
        <f t="shared" si="6"/>
        <v>4.3169560185185185</v>
      </c>
      <c r="I81" s="52">
        <f t="shared" si="7"/>
        <v>-6.4647072420081013</v>
      </c>
      <c r="J81" s="52">
        <f t="shared" si="8"/>
        <v>26.70773298644286</v>
      </c>
      <c r="K81" s="91">
        <f t="shared" si="9"/>
        <v>3063314.4396855007</v>
      </c>
      <c r="L81" s="91">
        <f t="shared" si="10"/>
        <v>627193.10451436148</v>
      </c>
      <c r="M81" s="52">
        <f t="shared" si="11"/>
        <v>1321.9705000000001</v>
      </c>
      <c r="N81" s="51"/>
    </row>
    <row r="82" spans="2:14" x14ac:dyDescent="0.25">
      <c r="B82" s="51"/>
      <c r="C82" s="56">
        <v>78</v>
      </c>
      <c r="D82" s="56">
        <v>1.5</v>
      </c>
      <c r="E82" s="102">
        <v>0.57538194444444435</v>
      </c>
      <c r="F82" s="52">
        <v>32.823</v>
      </c>
      <c r="G82" s="52">
        <v>-0.25600000000000001</v>
      </c>
      <c r="H82" s="89">
        <f t="shared" si="6"/>
        <v>4.5292939814814819</v>
      </c>
      <c r="I82" s="52">
        <f t="shared" si="7"/>
        <v>-10.525138204425712</v>
      </c>
      <c r="J82" s="52">
        <f t="shared" si="8"/>
        <v>31.089721690258639</v>
      </c>
      <c r="K82" s="91">
        <f t="shared" si="9"/>
        <v>3063310.3792545381</v>
      </c>
      <c r="L82" s="91">
        <f t="shared" si="10"/>
        <v>627197.48650306533</v>
      </c>
      <c r="M82" s="52">
        <f t="shared" si="11"/>
        <v>1321.7915</v>
      </c>
      <c r="N82" s="51"/>
    </row>
    <row r="83" spans="2:14" x14ac:dyDescent="0.25">
      <c r="B83" s="51"/>
      <c r="C83" s="56">
        <v>79</v>
      </c>
      <c r="D83" s="56">
        <v>1.5</v>
      </c>
      <c r="E83" s="102">
        <v>0.45699074074074081</v>
      </c>
      <c r="F83" s="52">
        <v>38.722999999999999</v>
      </c>
      <c r="G83" s="52">
        <v>-2.5000000000000001E-2</v>
      </c>
      <c r="H83" s="89">
        <f t="shared" si="6"/>
        <v>4.4109027777777783</v>
      </c>
      <c r="I83" s="52">
        <f t="shared" si="7"/>
        <v>-10.583604286747622</v>
      </c>
      <c r="J83" s="52">
        <f t="shared" si="8"/>
        <v>37.248597950816048</v>
      </c>
      <c r="K83" s="91">
        <f t="shared" si="9"/>
        <v>3063310.3207884557</v>
      </c>
      <c r="L83" s="91">
        <f t="shared" si="10"/>
        <v>627203.64537932584</v>
      </c>
      <c r="M83" s="52">
        <f t="shared" si="11"/>
        <v>1322.0225</v>
      </c>
      <c r="N83" s="51"/>
    </row>
    <row r="84" spans="2:14" x14ac:dyDescent="0.25">
      <c r="B84" s="51"/>
      <c r="C84" s="56">
        <v>80</v>
      </c>
      <c r="D84" s="56">
        <v>1.5</v>
      </c>
      <c r="E84" s="102">
        <v>0.85603009259259266</v>
      </c>
      <c r="F84" s="52">
        <v>40.973999999999997</v>
      </c>
      <c r="G84" s="52">
        <v>-0.50600000000000001</v>
      </c>
      <c r="H84" s="89">
        <f t="shared" si="6"/>
        <v>4.8099421296296301</v>
      </c>
      <c r="I84" s="52">
        <f t="shared" si="7"/>
        <v>-17.600127067080187</v>
      </c>
      <c r="J84" s="52">
        <f t="shared" si="8"/>
        <v>37.001408124862373</v>
      </c>
      <c r="K84" s="91">
        <f t="shared" si="9"/>
        <v>3063303.3042656756</v>
      </c>
      <c r="L84" s="91">
        <f t="shared" si="10"/>
        <v>627203.39818949986</v>
      </c>
      <c r="M84" s="52">
        <f t="shared" si="11"/>
        <v>1321.5415</v>
      </c>
      <c r="N84" s="51"/>
    </row>
    <row r="85" spans="2:14" x14ac:dyDescent="0.25">
      <c r="B85" s="51"/>
      <c r="C85" s="56">
        <v>81</v>
      </c>
      <c r="D85" s="56">
        <v>1.5</v>
      </c>
      <c r="E85" s="102">
        <v>1.2221875</v>
      </c>
      <c r="F85" s="52">
        <v>24.888000000000002</v>
      </c>
      <c r="G85" s="52">
        <v>-0.55000000000000004</v>
      </c>
      <c r="H85" s="89">
        <f t="shared" si="6"/>
        <v>5.1760995370370377</v>
      </c>
      <c r="I85" s="52">
        <f t="shared" si="7"/>
        <v>-13.998610234111903</v>
      </c>
      <c r="J85" s="52">
        <f t="shared" si="8"/>
        <v>20.577936133476008</v>
      </c>
      <c r="K85" s="91">
        <f t="shared" si="9"/>
        <v>3063306.9057825087</v>
      </c>
      <c r="L85" s="91">
        <f t="shared" si="10"/>
        <v>627186.97471750854</v>
      </c>
      <c r="M85" s="52">
        <f t="shared" si="11"/>
        <v>1321.4975000000002</v>
      </c>
      <c r="N85" s="51"/>
    </row>
    <row r="86" spans="2:14" x14ac:dyDescent="0.25">
      <c r="B86" s="51"/>
      <c r="C86" s="56">
        <v>82</v>
      </c>
      <c r="D86" s="56">
        <v>1.5</v>
      </c>
      <c r="E86" s="102">
        <v>1.798888888888889</v>
      </c>
      <c r="F86" s="52">
        <v>28.417999999999999</v>
      </c>
      <c r="G86" s="52">
        <v>-0.51800000000000002</v>
      </c>
      <c r="H86" s="89">
        <f t="shared" si="6"/>
        <v>5.7528009259259267</v>
      </c>
      <c r="I86" s="52">
        <f t="shared" si="7"/>
        <v>-21.140984856841094</v>
      </c>
      <c r="J86" s="52">
        <f t="shared" si="8"/>
        <v>18.990563005946285</v>
      </c>
      <c r="K86" s="91">
        <f t="shared" si="9"/>
        <v>3063299.7634078856</v>
      </c>
      <c r="L86" s="91">
        <f t="shared" si="10"/>
        <v>627185.38734438096</v>
      </c>
      <c r="M86" s="52">
        <f t="shared" si="11"/>
        <v>1321.5295000000001</v>
      </c>
      <c r="N86" s="51"/>
    </row>
    <row r="87" spans="2:14" x14ac:dyDescent="0.25">
      <c r="B87" s="51"/>
      <c r="C87" s="56">
        <v>83</v>
      </c>
      <c r="D87" s="56">
        <v>1.5</v>
      </c>
      <c r="E87" s="102">
        <v>1.2886921296296296</v>
      </c>
      <c r="F87" s="52">
        <v>39.661999999999999</v>
      </c>
      <c r="G87" s="52">
        <v>-0.52900000000000003</v>
      </c>
      <c r="H87" s="89">
        <f t="shared" si="6"/>
        <v>5.2426041666666672</v>
      </c>
      <c r="I87" s="52">
        <f t="shared" si="7"/>
        <v>-23.213222022425828</v>
      </c>
      <c r="J87" s="52">
        <f t="shared" si="8"/>
        <v>32.159299857701576</v>
      </c>
      <c r="K87" s="91">
        <f t="shared" si="9"/>
        <v>3063297.6911707199</v>
      </c>
      <c r="L87" s="91">
        <f t="shared" si="10"/>
        <v>627198.55608123273</v>
      </c>
      <c r="M87" s="52">
        <f t="shared" si="11"/>
        <v>1321.5185000000001</v>
      </c>
      <c r="N87" s="51"/>
    </row>
    <row r="88" spans="2:14" x14ac:dyDescent="0.25">
      <c r="B88" s="51"/>
      <c r="C88" s="56"/>
      <c r="D88" s="56"/>
      <c r="E88" s="102"/>
      <c r="F88" s="52"/>
      <c r="G88" s="52"/>
      <c r="H88" s="51"/>
      <c r="I88" s="52"/>
      <c r="J88" s="51"/>
      <c r="K88" s="51"/>
      <c r="L88" s="52"/>
      <c r="M88" s="51"/>
      <c r="N88" s="51"/>
    </row>
    <row r="89" spans="2:14" x14ac:dyDescent="0.25">
      <c r="B89" s="51"/>
      <c r="C89" s="56"/>
      <c r="D89" s="56"/>
      <c r="E89" s="102"/>
      <c r="F89" s="52"/>
      <c r="G89" s="52"/>
      <c r="H89" s="51"/>
      <c r="I89" s="52"/>
      <c r="J89" s="51"/>
      <c r="K89" s="51"/>
      <c r="L89" s="52"/>
      <c r="M89" s="51"/>
      <c r="N89" s="51"/>
    </row>
    <row r="90" spans="2:14" x14ac:dyDescent="0.25">
      <c r="B90" s="51" t="s">
        <v>56</v>
      </c>
      <c r="C90" s="56" t="s">
        <v>55</v>
      </c>
      <c r="D90" s="56"/>
      <c r="E90" s="102">
        <v>0</v>
      </c>
      <c r="F90" s="52"/>
      <c r="G90" s="52"/>
      <c r="H90" s="92">
        <f>IF('Gales Table Minor Traverse'!V18&lt;(180/24), 'Gales Table Minor Traverse'!V18+(180/24), 'Gales Table Minor Traverse'!V18-(180/24))</f>
        <v>8.2610185185185188</v>
      </c>
      <c r="I90" s="91"/>
      <c r="J90" s="92"/>
      <c r="K90" s="51">
        <f>'Gales Table Minor Traverse'!S18</f>
        <v>3063314.3216862413</v>
      </c>
      <c r="L90" s="52">
        <f>'Gales Table Minor Traverse'!T18</f>
        <v>627243.26746983314</v>
      </c>
      <c r="M90" s="52">
        <f>'Level Transfer Minor Traverse'!I19</f>
        <v>1321.4612777777779</v>
      </c>
      <c r="N90" s="51"/>
    </row>
    <row r="91" spans="2:14" x14ac:dyDescent="0.25">
      <c r="B91" s="51">
        <v>1.425</v>
      </c>
      <c r="C91" s="56">
        <v>84</v>
      </c>
      <c r="D91" s="56">
        <v>1.3</v>
      </c>
      <c r="E91" s="102">
        <v>11.110752314814816</v>
      </c>
      <c r="F91" s="52">
        <v>34.253999999999998</v>
      </c>
      <c r="G91" s="52">
        <v>-1.0640000000000001</v>
      </c>
      <c r="H91" s="89">
        <f>IF($H$90+E91&lt;360/24,$H$90+E91,$H$90+E91-360/24)</f>
        <v>4.3717708333333363</v>
      </c>
      <c r="I91" s="52">
        <f>F91*COS(RADIANS(H91*24))</f>
        <v>-8.820825238941298</v>
      </c>
      <c r="J91" s="52">
        <f t="shared" ref="J91:J138" si="12">F91*SIN(RADIANS(H91*24))</f>
        <v>33.098784843314959</v>
      </c>
      <c r="K91" s="91">
        <f>$K$90+I91</f>
        <v>3063305.5008610026</v>
      </c>
      <c r="L91" s="91">
        <f>$L$90+J91</f>
        <v>627276.36625467648</v>
      </c>
      <c r="M91" s="52">
        <f>$M$90+$B$91+G91-D91</f>
        <v>1320.5222777777778</v>
      </c>
      <c r="N91" s="51"/>
    </row>
    <row r="92" spans="2:14" s="78" customFormat="1" x14ac:dyDescent="0.25">
      <c r="B92" s="93"/>
      <c r="C92" s="98">
        <v>85</v>
      </c>
      <c r="D92" s="98">
        <v>1.5</v>
      </c>
      <c r="E92" s="103">
        <v>12.618622685185185</v>
      </c>
      <c r="F92" s="94">
        <v>40.354999999999997</v>
      </c>
      <c r="G92" s="94">
        <v>-0.93400000000000005</v>
      </c>
      <c r="H92" s="89">
        <f t="shared" ref="H92:H138" si="13">IF($H$90+E92&lt;360/24,$H$90+E92,$H$90+E92-360/24)</f>
        <v>5.8796412037037058</v>
      </c>
      <c r="I92" s="52">
        <f t="shared" ref="I92:I138" si="14">F92*COS(RADIANS(H92*24))</f>
        <v>-31.411038849613501</v>
      </c>
      <c r="J92" s="52">
        <f t="shared" si="12"/>
        <v>25.335206006426528</v>
      </c>
      <c r="K92" s="91">
        <f t="shared" ref="K92:K138" si="15">$K$90+I92</f>
        <v>3063282.9106473918</v>
      </c>
      <c r="L92" s="91">
        <f t="shared" ref="L92:L138" si="16">$L$90+J92</f>
        <v>627268.60267583956</v>
      </c>
      <c r="M92" s="52">
        <f t="shared" ref="M92:M138" si="17">$M$90+$B$91+G92-D92</f>
        <v>1320.4522777777779</v>
      </c>
      <c r="N92" s="93"/>
    </row>
    <row r="93" spans="2:14" x14ac:dyDescent="0.25">
      <c r="B93" s="90"/>
      <c r="C93" s="56">
        <v>86</v>
      </c>
      <c r="D93" s="97">
        <v>1.5</v>
      </c>
      <c r="E93" s="102">
        <v>13.267083333333334</v>
      </c>
      <c r="F93" s="91">
        <v>50.828000000000003</v>
      </c>
      <c r="G93" s="91">
        <v>-0.89800000000000002</v>
      </c>
      <c r="H93" s="89">
        <f t="shared" si="13"/>
        <v>6.5281018518518508</v>
      </c>
      <c r="I93" s="52">
        <f t="shared" si="14"/>
        <v>-46.673820717988811</v>
      </c>
      <c r="J93" s="52">
        <f t="shared" si="12"/>
        <v>20.125606663776345</v>
      </c>
      <c r="K93" s="91">
        <f t="shared" si="15"/>
        <v>3063267.6478655231</v>
      </c>
      <c r="L93" s="91">
        <f t="shared" si="16"/>
        <v>627263.3930764969</v>
      </c>
      <c r="M93" s="52">
        <f t="shared" si="17"/>
        <v>1320.488277777778</v>
      </c>
      <c r="N93" s="51"/>
    </row>
    <row r="94" spans="2:14" x14ac:dyDescent="0.25">
      <c r="B94" s="51"/>
      <c r="C94" s="98">
        <v>87</v>
      </c>
      <c r="D94" s="56">
        <v>1.5</v>
      </c>
      <c r="E94" s="102">
        <v>12.80673611111111</v>
      </c>
      <c r="F94" s="52">
        <v>27.425999999999998</v>
      </c>
      <c r="G94" s="52">
        <v>-0.72099999999999997</v>
      </c>
      <c r="H94" s="89">
        <f t="shared" si="13"/>
        <v>6.0677546296296292</v>
      </c>
      <c r="I94" s="52">
        <f t="shared" si="14"/>
        <v>-22.636621812369075</v>
      </c>
      <c r="J94" s="52">
        <f t="shared" si="12"/>
        <v>15.484470572924879</v>
      </c>
      <c r="K94" s="91">
        <f t="shared" si="15"/>
        <v>3063291.685064429</v>
      </c>
      <c r="L94" s="91">
        <f t="shared" si="16"/>
        <v>627258.75194040604</v>
      </c>
      <c r="M94" s="52">
        <f t="shared" si="17"/>
        <v>1320.6652777777779</v>
      </c>
      <c r="N94" s="51"/>
    </row>
    <row r="95" spans="2:14" x14ac:dyDescent="0.25">
      <c r="B95" s="51"/>
      <c r="C95" s="56">
        <v>88</v>
      </c>
      <c r="D95" s="56">
        <v>1.5</v>
      </c>
      <c r="E95" s="102">
        <v>12.995497685185187</v>
      </c>
      <c r="F95" s="52">
        <v>29.303000000000001</v>
      </c>
      <c r="G95" s="52">
        <v>-0.70899999999999996</v>
      </c>
      <c r="H95" s="89">
        <f t="shared" si="13"/>
        <v>6.2565162037037041</v>
      </c>
      <c r="I95" s="52">
        <f t="shared" si="14"/>
        <v>-25.417039109673038</v>
      </c>
      <c r="J95" s="52">
        <f t="shared" si="12"/>
        <v>14.582178571713872</v>
      </c>
      <c r="K95" s="91">
        <f t="shared" si="15"/>
        <v>3063288.9046471315</v>
      </c>
      <c r="L95" s="91">
        <f t="shared" si="16"/>
        <v>627257.84964840487</v>
      </c>
      <c r="M95" s="52">
        <f t="shared" si="17"/>
        <v>1320.6772777777778</v>
      </c>
      <c r="N95" s="51"/>
    </row>
    <row r="96" spans="2:14" x14ac:dyDescent="0.25">
      <c r="B96" s="51"/>
      <c r="C96" s="98">
        <v>89</v>
      </c>
      <c r="D96" s="56">
        <v>1.5</v>
      </c>
      <c r="E96" s="102">
        <v>13.504756944444445</v>
      </c>
      <c r="F96" s="52">
        <v>19.625</v>
      </c>
      <c r="G96" s="52">
        <v>-0.28399999999999997</v>
      </c>
      <c r="H96" s="89">
        <f t="shared" si="13"/>
        <v>6.7657754629629636</v>
      </c>
      <c r="I96" s="52">
        <f t="shared" si="14"/>
        <v>-18.704150347674506</v>
      </c>
      <c r="J96" s="52">
        <f t="shared" si="12"/>
        <v>5.94099190132318</v>
      </c>
      <c r="K96" s="91">
        <f t="shared" si="15"/>
        <v>3063295.6175358938</v>
      </c>
      <c r="L96" s="91">
        <f t="shared" si="16"/>
        <v>627249.20846173447</v>
      </c>
      <c r="M96" s="52">
        <f t="shared" si="17"/>
        <v>1321.1022777777778</v>
      </c>
      <c r="N96" s="51"/>
    </row>
    <row r="97" spans="2:14" x14ac:dyDescent="0.25">
      <c r="B97" s="51"/>
      <c r="C97" s="56">
        <v>90</v>
      </c>
      <c r="D97" s="56">
        <v>1.5</v>
      </c>
      <c r="E97" s="102">
        <v>13.819270833333333</v>
      </c>
      <c r="F97" s="52">
        <v>23.140999999999998</v>
      </c>
      <c r="G97" s="52">
        <v>-0.26800000000000002</v>
      </c>
      <c r="H97" s="89">
        <f t="shared" si="13"/>
        <v>7.080289351851853</v>
      </c>
      <c r="I97" s="52">
        <f t="shared" si="14"/>
        <v>-22.784293997125136</v>
      </c>
      <c r="J97" s="52">
        <f t="shared" si="12"/>
        <v>4.0474471031216028</v>
      </c>
      <c r="K97" s="91">
        <f t="shared" si="15"/>
        <v>3063291.5373922442</v>
      </c>
      <c r="L97" s="91">
        <f t="shared" si="16"/>
        <v>627247.31491693622</v>
      </c>
      <c r="M97" s="52">
        <f t="shared" si="17"/>
        <v>1321.1182777777778</v>
      </c>
      <c r="N97" s="51"/>
    </row>
    <row r="98" spans="2:14" x14ac:dyDescent="0.25">
      <c r="B98" s="51"/>
      <c r="C98" s="98">
        <v>91</v>
      </c>
      <c r="D98" s="56">
        <v>1.5</v>
      </c>
      <c r="E98" s="102">
        <v>3.1747685185185184E-2</v>
      </c>
      <c r="F98" s="52">
        <v>55.051000000000002</v>
      </c>
      <c r="G98" s="52">
        <v>0.26900000000000002</v>
      </c>
      <c r="H98" s="89">
        <f t="shared" si="13"/>
        <v>8.2927662037037031</v>
      </c>
      <c r="I98" s="52">
        <f t="shared" si="14"/>
        <v>-52.043482802928914</v>
      </c>
      <c r="J98" s="52">
        <f t="shared" si="12"/>
        <v>-17.946824196532464</v>
      </c>
      <c r="K98" s="91">
        <f t="shared" si="15"/>
        <v>3063262.2782034385</v>
      </c>
      <c r="L98" s="91">
        <f t="shared" si="16"/>
        <v>627225.32064563665</v>
      </c>
      <c r="M98" s="52">
        <f t="shared" si="17"/>
        <v>1321.6552777777779</v>
      </c>
      <c r="N98" s="51"/>
    </row>
    <row r="99" spans="2:14" x14ac:dyDescent="0.25">
      <c r="B99" s="51"/>
      <c r="C99" s="56">
        <v>92</v>
      </c>
      <c r="D99" s="56">
        <v>1.5</v>
      </c>
      <c r="E99" s="102">
        <v>14.215578703703704</v>
      </c>
      <c r="F99" s="52">
        <v>21.484999999999999</v>
      </c>
      <c r="G99" s="52">
        <v>-0.29799999999999999</v>
      </c>
      <c r="H99" s="89">
        <f t="shared" si="13"/>
        <v>7.4765972222222246</v>
      </c>
      <c r="I99" s="52">
        <f t="shared" si="14"/>
        <v>-21.483967681000117</v>
      </c>
      <c r="J99" s="52">
        <f t="shared" si="12"/>
        <v>0.21061263433724228</v>
      </c>
      <c r="K99" s="91">
        <f t="shared" si="15"/>
        <v>3063292.8377185604</v>
      </c>
      <c r="L99" s="91">
        <f t="shared" si="16"/>
        <v>627243.47808246745</v>
      </c>
      <c r="M99" s="52">
        <f t="shared" si="17"/>
        <v>1321.0882777777779</v>
      </c>
      <c r="N99" s="51"/>
    </row>
    <row r="100" spans="2:14" x14ac:dyDescent="0.25">
      <c r="B100" s="51"/>
      <c r="C100" s="98">
        <v>93</v>
      </c>
      <c r="D100" s="56">
        <v>1.5</v>
      </c>
      <c r="E100" s="102">
        <v>14.979837962962964</v>
      </c>
      <c r="F100" s="52">
        <v>51.688000000000002</v>
      </c>
      <c r="G100" s="52">
        <v>0.188</v>
      </c>
      <c r="H100" s="89">
        <f t="shared" si="13"/>
        <v>8.2408564814814831</v>
      </c>
      <c r="I100" s="52">
        <f t="shared" si="14"/>
        <v>-49.219023521597663</v>
      </c>
      <c r="J100" s="52">
        <f t="shared" si="12"/>
        <v>-15.784076393011299</v>
      </c>
      <c r="K100" s="91">
        <f t="shared" si="15"/>
        <v>3063265.1026627198</v>
      </c>
      <c r="L100" s="91">
        <f t="shared" si="16"/>
        <v>627227.48339344014</v>
      </c>
      <c r="M100" s="52">
        <f t="shared" si="17"/>
        <v>1321.574277777778</v>
      </c>
      <c r="N100" s="51"/>
    </row>
    <row r="101" spans="2:14" x14ac:dyDescent="0.25">
      <c r="B101" s="51"/>
      <c r="C101" s="56">
        <v>94</v>
      </c>
      <c r="D101" s="56">
        <v>1.5</v>
      </c>
      <c r="E101" s="102">
        <v>14.005555555555556</v>
      </c>
      <c r="F101" s="52">
        <v>17.013000000000002</v>
      </c>
      <c r="G101" s="52">
        <v>-0.26</v>
      </c>
      <c r="H101" s="89">
        <f t="shared" si="13"/>
        <v>7.2665740740740752</v>
      </c>
      <c r="I101" s="52">
        <f t="shared" si="14"/>
        <v>-16.931739353000101</v>
      </c>
      <c r="J101" s="52">
        <f t="shared" si="12"/>
        <v>1.6608345739620864</v>
      </c>
      <c r="K101" s="91">
        <f t="shared" si="15"/>
        <v>3063297.3899468882</v>
      </c>
      <c r="L101" s="91">
        <f t="shared" si="16"/>
        <v>627244.92830440705</v>
      </c>
      <c r="M101" s="52">
        <f t="shared" si="17"/>
        <v>1321.1262777777779</v>
      </c>
      <c r="N101" s="51"/>
    </row>
    <row r="102" spans="2:14" x14ac:dyDescent="0.25">
      <c r="B102" s="51"/>
      <c r="C102" s="98">
        <v>95</v>
      </c>
      <c r="D102" s="56">
        <v>1.5</v>
      </c>
      <c r="E102" s="102">
        <v>14.174259259259259</v>
      </c>
      <c r="F102" s="52">
        <v>15.474</v>
      </c>
      <c r="G102" s="52">
        <v>6.0000000000000001E-3</v>
      </c>
      <c r="H102" s="89">
        <f t="shared" si="13"/>
        <v>7.4352777777777774</v>
      </c>
      <c r="I102" s="52">
        <f t="shared" si="14"/>
        <v>-15.468313696244257</v>
      </c>
      <c r="J102" s="52">
        <f t="shared" si="12"/>
        <v>0.41946083796023487</v>
      </c>
      <c r="K102" s="91">
        <f t="shared" si="15"/>
        <v>3063298.853372545</v>
      </c>
      <c r="L102" s="91">
        <f t="shared" si="16"/>
        <v>627243.6869306711</v>
      </c>
      <c r="M102" s="52">
        <f t="shared" si="17"/>
        <v>1321.392277777778</v>
      </c>
      <c r="N102" s="51"/>
    </row>
    <row r="103" spans="2:14" x14ac:dyDescent="0.25">
      <c r="B103" s="51"/>
      <c r="C103" s="56">
        <v>96</v>
      </c>
      <c r="D103" s="56">
        <v>1.5</v>
      </c>
      <c r="E103" s="102">
        <v>0.88313657407407409</v>
      </c>
      <c r="F103" s="52">
        <v>50.716000000000001</v>
      </c>
      <c r="G103" s="52">
        <v>0.21</v>
      </c>
      <c r="H103" s="89">
        <f t="shared" si="13"/>
        <v>9.1441550925925927</v>
      </c>
      <c r="I103" s="52">
        <f t="shared" si="14"/>
        <v>-39.156380367379732</v>
      </c>
      <c r="J103" s="52">
        <f t="shared" si="12"/>
        <v>-32.231824840133996</v>
      </c>
      <c r="K103" s="91">
        <f t="shared" si="15"/>
        <v>3063275.1653058738</v>
      </c>
      <c r="L103" s="91">
        <f t="shared" si="16"/>
        <v>627211.03564499295</v>
      </c>
      <c r="M103" s="52">
        <f t="shared" si="17"/>
        <v>1321.5962777777779</v>
      </c>
      <c r="N103" s="51"/>
    </row>
    <row r="104" spans="2:14" x14ac:dyDescent="0.25">
      <c r="B104" s="51"/>
      <c r="C104" s="98">
        <v>97</v>
      </c>
      <c r="D104" s="56">
        <v>1.5</v>
      </c>
      <c r="E104" s="102">
        <v>1.2003009259259261</v>
      </c>
      <c r="F104" s="52">
        <v>15.916</v>
      </c>
      <c r="G104" s="52">
        <v>0.152</v>
      </c>
      <c r="H104" s="89">
        <f t="shared" si="13"/>
        <v>9.4613194444444453</v>
      </c>
      <c r="I104" s="52">
        <f t="shared" si="14"/>
        <v>-10.840117592510287</v>
      </c>
      <c r="J104" s="52">
        <f t="shared" si="12"/>
        <v>-11.65379365616832</v>
      </c>
      <c r="K104" s="91">
        <f t="shared" si="15"/>
        <v>3063303.4815686489</v>
      </c>
      <c r="L104" s="91">
        <f t="shared" si="16"/>
        <v>627231.61367617699</v>
      </c>
      <c r="M104" s="52">
        <f t="shared" si="17"/>
        <v>1321.5382777777779</v>
      </c>
      <c r="N104" s="51"/>
    </row>
    <row r="105" spans="2:14" x14ac:dyDescent="0.25">
      <c r="B105" s="51"/>
      <c r="C105" s="56">
        <v>98</v>
      </c>
      <c r="D105" s="56">
        <v>1.5</v>
      </c>
      <c r="E105" s="102">
        <v>1.0690625</v>
      </c>
      <c r="F105" s="52">
        <v>18.904</v>
      </c>
      <c r="G105" s="52">
        <v>0.2</v>
      </c>
      <c r="H105" s="89">
        <f t="shared" si="13"/>
        <v>9.3300810185185181</v>
      </c>
      <c r="I105" s="52">
        <f t="shared" si="14"/>
        <v>-13.616276789351373</v>
      </c>
      <c r="J105" s="52">
        <f t="shared" si="12"/>
        <v>-13.113284195645694</v>
      </c>
      <c r="K105" s="91">
        <f t="shared" si="15"/>
        <v>3063300.7054094519</v>
      </c>
      <c r="L105" s="91">
        <f t="shared" si="16"/>
        <v>627230.15418563748</v>
      </c>
      <c r="M105" s="52">
        <f t="shared" si="17"/>
        <v>1321.5862777777779</v>
      </c>
      <c r="N105" s="51"/>
    </row>
    <row r="106" spans="2:14" x14ac:dyDescent="0.25">
      <c r="B106" s="51"/>
      <c r="C106" s="98">
        <v>99</v>
      </c>
      <c r="D106" s="56">
        <v>1.5</v>
      </c>
      <c r="E106" s="102">
        <v>1.2816319444444444</v>
      </c>
      <c r="F106" s="52">
        <v>42.509</v>
      </c>
      <c r="G106" s="52">
        <v>0.2</v>
      </c>
      <c r="H106" s="89">
        <f t="shared" si="13"/>
        <v>9.542650462962964</v>
      </c>
      <c r="I106" s="52">
        <f t="shared" si="14"/>
        <v>-27.875190192885388</v>
      </c>
      <c r="J106" s="52">
        <f t="shared" si="12"/>
        <v>-32.093439402944433</v>
      </c>
      <c r="K106" s="91">
        <f t="shared" si="15"/>
        <v>3063286.4464960485</v>
      </c>
      <c r="L106" s="91">
        <f t="shared" si="16"/>
        <v>627211.17403043015</v>
      </c>
      <c r="M106" s="52">
        <f t="shared" si="17"/>
        <v>1321.5862777777779</v>
      </c>
      <c r="N106" s="51"/>
    </row>
    <row r="107" spans="2:14" x14ac:dyDescent="0.25">
      <c r="B107" s="51"/>
      <c r="C107" s="56">
        <v>100</v>
      </c>
      <c r="D107" s="56">
        <v>1.5</v>
      </c>
      <c r="E107" s="102">
        <v>0.79537037037037028</v>
      </c>
      <c r="F107" s="52">
        <v>41.863</v>
      </c>
      <c r="G107" s="52">
        <v>0.154</v>
      </c>
      <c r="H107" s="89">
        <f t="shared" si="13"/>
        <v>9.0563888888888897</v>
      </c>
      <c r="I107" s="52">
        <f t="shared" si="14"/>
        <v>-33.277277840371205</v>
      </c>
      <c r="J107" s="52">
        <f t="shared" si="12"/>
        <v>-25.399479296527712</v>
      </c>
      <c r="K107" s="91">
        <f t="shared" si="15"/>
        <v>3063281.044408401</v>
      </c>
      <c r="L107" s="91">
        <f t="shared" si="16"/>
        <v>627217.86799053662</v>
      </c>
      <c r="M107" s="52">
        <f t="shared" si="17"/>
        <v>1321.5402777777779</v>
      </c>
      <c r="N107" s="51"/>
    </row>
    <row r="108" spans="2:14" x14ac:dyDescent="0.25">
      <c r="B108" s="51"/>
      <c r="C108" s="98">
        <v>101</v>
      </c>
      <c r="D108" s="56">
        <v>1.5</v>
      </c>
      <c r="E108" s="102">
        <v>0.53538194444444442</v>
      </c>
      <c r="F108" s="52">
        <v>24.75</v>
      </c>
      <c r="G108" s="52">
        <v>0.30099999999999999</v>
      </c>
      <c r="H108" s="89">
        <f t="shared" si="13"/>
        <v>8.7964004629629624</v>
      </c>
      <c r="I108" s="52">
        <f t="shared" si="14"/>
        <v>-21.189572747939216</v>
      </c>
      <c r="J108" s="52">
        <f t="shared" si="12"/>
        <v>-12.789234017711603</v>
      </c>
      <c r="K108" s="91">
        <f t="shared" si="15"/>
        <v>3063293.1321134935</v>
      </c>
      <c r="L108" s="91">
        <f t="shared" si="16"/>
        <v>627230.47823581542</v>
      </c>
      <c r="M108" s="52">
        <f t="shared" si="17"/>
        <v>1321.6872777777778</v>
      </c>
      <c r="N108" s="51"/>
    </row>
    <row r="109" spans="2:14" x14ac:dyDescent="0.25">
      <c r="B109" s="51"/>
      <c r="C109" s="56">
        <v>102</v>
      </c>
      <c r="D109" s="56">
        <v>1.5</v>
      </c>
      <c r="E109" s="102">
        <v>0.35792824074074076</v>
      </c>
      <c r="F109" s="52">
        <v>28.088999999999999</v>
      </c>
      <c r="G109" s="52">
        <v>0.45800000000000002</v>
      </c>
      <c r="H109" s="89">
        <f t="shared" si="13"/>
        <v>8.6189467592592592</v>
      </c>
      <c r="I109" s="52">
        <f t="shared" si="14"/>
        <v>-25.059735782947449</v>
      </c>
      <c r="J109" s="52">
        <f t="shared" si="12"/>
        <v>-12.688639150392095</v>
      </c>
      <c r="K109" s="91">
        <f t="shared" si="15"/>
        <v>3063289.2619504584</v>
      </c>
      <c r="L109" s="91">
        <f t="shared" si="16"/>
        <v>627230.57883068279</v>
      </c>
      <c r="M109" s="52">
        <f t="shared" si="17"/>
        <v>1321.844277777778</v>
      </c>
      <c r="N109" s="51"/>
    </row>
    <row r="110" spans="2:14" x14ac:dyDescent="0.25">
      <c r="B110" s="51"/>
      <c r="C110" s="98">
        <v>103</v>
      </c>
      <c r="D110" s="56">
        <v>1.5</v>
      </c>
      <c r="E110" s="102">
        <v>0.2955902777777778</v>
      </c>
      <c r="F110" s="52">
        <v>42.673000000000002</v>
      </c>
      <c r="G110" s="52">
        <v>8.1000000000000003E-2</v>
      </c>
      <c r="H110" s="89">
        <f t="shared" si="13"/>
        <v>8.5566087962962971</v>
      </c>
      <c r="I110" s="52">
        <f t="shared" si="14"/>
        <v>-38.561239160858101</v>
      </c>
      <c r="J110" s="52">
        <f t="shared" si="12"/>
        <v>-18.276098144273131</v>
      </c>
      <c r="K110" s="91">
        <f t="shared" si="15"/>
        <v>3063275.7604470802</v>
      </c>
      <c r="L110" s="91">
        <f t="shared" si="16"/>
        <v>627224.9913716889</v>
      </c>
      <c r="M110" s="52">
        <f t="shared" si="17"/>
        <v>1321.4672777777778</v>
      </c>
      <c r="N110" s="51"/>
    </row>
    <row r="111" spans="2:14" x14ac:dyDescent="0.25">
      <c r="B111" s="51"/>
      <c r="C111" s="56">
        <v>104</v>
      </c>
      <c r="D111" s="56">
        <v>1.5</v>
      </c>
      <c r="E111" s="102">
        <v>14.565127314814815</v>
      </c>
      <c r="F111" s="52">
        <v>34.026000000000003</v>
      </c>
      <c r="G111" s="52">
        <v>0.41699999999999998</v>
      </c>
      <c r="H111" s="89">
        <f t="shared" si="13"/>
        <v>7.8261458333333351</v>
      </c>
      <c r="I111" s="52">
        <f t="shared" si="14"/>
        <v>-33.708965724234474</v>
      </c>
      <c r="J111" s="52">
        <f t="shared" si="12"/>
        <v>-4.6340377428745372</v>
      </c>
      <c r="K111" s="91">
        <f t="shared" si="15"/>
        <v>3063280.612720517</v>
      </c>
      <c r="L111" s="91">
        <f t="shared" si="16"/>
        <v>627238.63343209028</v>
      </c>
      <c r="M111" s="52">
        <f t="shared" si="17"/>
        <v>1321.8032777777778</v>
      </c>
      <c r="N111" s="51"/>
    </row>
    <row r="112" spans="2:14" x14ac:dyDescent="0.25">
      <c r="B112" s="51"/>
      <c r="C112" s="98">
        <v>105</v>
      </c>
      <c r="D112" s="56">
        <v>1.5</v>
      </c>
      <c r="E112" s="102">
        <v>4.0011574074074074E-2</v>
      </c>
      <c r="F112" s="52">
        <v>40.024999999999999</v>
      </c>
      <c r="G112" s="52">
        <v>0.03</v>
      </c>
      <c r="H112" s="89">
        <f t="shared" si="13"/>
        <v>8.3010300925925922</v>
      </c>
      <c r="I112" s="52">
        <f t="shared" si="14"/>
        <v>-37.792981122595791</v>
      </c>
      <c r="J112" s="52">
        <f t="shared" si="12"/>
        <v>-13.179195835373195</v>
      </c>
      <c r="K112" s="91">
        <f t="shared" si="15"/>
        <v>3063276.5287051187</v>
      </c>
      <c r="L112" s="91">
        <f t="shared" si="16"/>
        <v>627230.08827399777</v>
      </c>
      <c r="M112" s="52">
        <f t="shared" si="17"/>
        <v>1321.4162777777779</v>
      </c>
      <c r="N112" s="51"/>
    </row>
    <row r="113" spans="2:14" x14ac:dyDescent="0.25">
      <c r="B113" s="51"/>
      <c r="C113" s="56">
        <v>106</v>
      </c>
      <c r="D113" s="56">
        <v>1.5</v>
      </c>
      <c r="E113" s="102">
        <v>14.653912037037037</v>
      </c>
      <c r="F113" s="52">
        <v>38.401000000000003</v>
      </c>
      <c r="G113" s="52">
        <v>0.45800000000000002</v>
      </c>
      <c r="H113" s="89">
        <f t="shared" si="13"/>
        <v>7.9149305555555571</v>
      </c>
      <c r="I113" s="52">
        <f t="shared" si="14"/>
        <v>-37.82244182126631</v>
      </c>
      <c r="J113" s="52">
        <f t="shared" si="12"/>
        <v>-6.6407601731221817</v>
      </c>
      <c r="K113" s="91">
        <f t="shared" si="15"/>
        <v>3063276.4992444199</v>
      </c>
      <c r="L113" s="91">
        <f t="shared" si="16"/>
        <v>627236.62670966005</v>
      </c>
      <c r="M113" s="52">
        <f t="shared" si="17"/>
        <v>1321.844277777778</v>
      </c>
      <c r="N113" s="51"/>
    </row>
    <row r="114" spans="2:14" x14ac:dyDescent="0.25">
      <c r="B114" s="51"/>
      <c r="C114" s="98">
        <v>107</v>
      </c>
      <c r="D114" s="56">
        <v>1.5</v>
      </c>
      <c r="E114" s="102">
        <v>14.144942129629628</v>
      </c>
      <c r="F114" s="52">
        <v>40.813000000000002</v>
      </c>
      <c r="G114" s="52">
        <v>-0.24099999999999999</v>
      </c>
      <c r="H114" s="89">
        <f t="shared" si="13"/>
        <v>7.4059606481481453</v>
      </c>
      <c r="I114" s="52">
        <f t="shared" si="14"/>
        <v>-40.781340150990594</v>
      </c>
      <c r="J114" s="52">
        <f t="shared" si="12"/>
        <v>1.6072537102781124</v>
      </c>
      <c r="K114" s="91">
        <f t="shared" si="15"/>
        <v>3063273.5403460902</v>
      </c>
      <c r="L114" s="91">
        <f t="shared" si="16"/>
        <v>627244.87472354341</v>
      </c>
      <c r="M114" s="52">
        <f t="shared" si="17"/>
        <v>1321.1452777777779</v>
      </c>
      <c r="N114" s="51"/>
    </row>
    <row r="115" spans="2:14" x14ac:dyDescent="0.25">
      <c r="B115" s="51"/>
      <c r="C115" s="56">
        <v>108</v>
      </c>
      <c r="D115" s="56">
        <v>1.5</v>
      </c>
      <c r="E115" s="102">
        <v>14.973912037037037</v>
      </c>
      <c r="F115" s="52">
        <v>37.325000000000003</v>
      </c>
      <c r="G115" s="52">
        <v>0.435</v>
      </c>
      <c r="H115" s="89">
        <f t="shared" si="13"/>
        <v>8.2349305555555574</v>
      </c>
      <c r="I115" s="52">
        <f t="shared" si="14"/>
        <v>-35.570282924667247</v>
      </c>
      <c r="J115" s="52">
        <f t="shared" si="12"/>
        <v>-11.309756746240216</v>
      </c>
      <c r="K115" s="91">
        <f t="shared" si="15"/>
        <v>3063278.7514033169</v>
      </c>
      <c r="L115" s="91">
        <f t="shared" si="16"/>
        <v>627231.95771308686</v>
      </c>
      <c r="M115" s="52">
        <f t="shared" si="17"/>
        <v>1321.8212777777778</v>
      </c>
      <c r="N115" s="51"/>
    </row>
    <row r="116" spans="2:14" x14ac:dyDescent="0.25">
      <c r="B116" s="51"/>
      <c r="C116" s="98">
        <v>109</v>
      </c>
      <c r="D116" s="56">
        <v>1.5</v>
      </c>
      <c r="E116" s="102">
        <v>0.87105324074074075</v>
      </c>
      <c r="F116" s="52">
        <v>35.728000000000002</v>
      </c>
      <c r="G116" s="52">
        <v>0.60099999999999998</v>
      </c>
      <c r="H116" s="89">
        <f t="shared" si="13"/>
        <v>9.1320717592592597</v>
      </c>
      <c r="I116" s="52">
        <f t="shared" si="14"/>
        <v>-27.699145761212726</v>
      </c>
      <c r="J116" s="52">
        <f t="shared" si="12"/>
        <v>-22.566508549155124</v>
      </c>
      <c r="K116" s="91">
        <f t="shared" si="15"/>
        <v>3063286.62254048</v>
      </c>
      <c r="L116" s="91">
        <f t="shared" si="16"/>
        <v>627220.70096128399</v>
      </c>
      <c r="M116" s="52">
        <f t="shared" si="17"/>
        <v>1321.987277777778</v>
      </c>
      <c r="N116" s="51"/>
    </row>
    <row r="117" spans="2:14" x14ac:dyDescent="0.25">
      <c r="B117" s="51"/>
      <c r="C117" s="56">
        <v>110</v>
      </c>
      <c r="D117" s="56">
        <v>1.5</v>
      </c>
      <c r="E117" s="102">
        <v>1.1687500000000002</v>
      </c>
      <c r="F117" s="52">
        <v>36.406999999999996</v>
      </c>
      <c r="G117" s="52">
        <v>0.56799999999999995</v>
      </c>
      <c r="H117" s="89">
        <f t="shared" si="13"/>
        <v>9.4297685185185181</v>
      </c>
      <c r="I117" s="52">
        <f t="shared" si="14"/>
        <v>-25.14631951841011</v>
      </c>
      <c r="J117" s="52">
        <f t="shared" si="12"/>
        <v>-26.327405183155186</v>
      </c>
      <c r="K117" s="91">
        <f t="shared" si="15"/>
        <v>3063289.175366723</v>
      </c>
      <c r="L117" s="91">
        <f t="shared" si="16"/>
        <v>627216.94006465003</v>
      </c>
      <c r="M117" s="52">
        <f t="shared" si="17"/>
        <v>1321.9542777777779</v>
      </c>
      <c r="N117" s="51"/>
    </row>
    <row r="118" spans="2:14" x14ac:dyDescent="0.25">
      <c r="B118" s="51"/>
      <c r="C118" s="98">
        <v>111</v>
      </c>
      <c r="D118" s="56">
        <v>1.5</v>
      </c>
      <c r="E118" s="102">
        <v>1.2770949074074074</v>
      </c>
      <c r="F118" s="52">
        <v>37.887</v>
      </c>
      <c r="G118" s="52">
        <v>0.33500000000000002</v>
      </c>
      <c r="H118" s="89">
        <f t="shared" si="13"/>
        <v>9.5381134259259266</v>
      </c>
      <c r="I118" s="52">
        <f t="shared" si="14"/>
        <v>-24.898639091228279</v>
      </c>
      <c r="J118" s="52">
        <f t="shared" si="12"/>
        <v>-28.556654923235655</v>
      </c>
      <c r="K118" s="91">
        <f t="shared" si="15"/>
        <v>3063289.42304715</v>
      </c>
      <c r="L118" s="91">
        <f t="shared" si="16"/>
        <v>627214.71081490989</v>
      </c>
      <c r="M118" s="52">
        <f t="shared" si="17"/>
        <v>1321.7212777777779</v>
      </c>
      <c r="N118" s="51"/>
    </row>
    <row r="119" spans="2:14" x14ac:dyDescent="0.25">
      <c r="B119" s="51"/>
      <c r="C119" s="56">
        <v>112</v>
      </c>
      <c r="D119" s="56">
        <v>1.5</v>
      </c>
      <c r="E119" s="102">
        <v>1.4793402777777775</v>
      </c>
      <c r="F119" s="52">
        <v>38.164999999999999</v>
      </c>
      <c r="G119" s="52">
        <v>0.56399999999999995</v>
      </c>
      <c r="H119" s="89">
        <f t="shared" si="13"/>
        <v>9.740358796296297</v>
      </c>
      <c r="I119" s="52">
        <f t="shared" si="14"/>
        <v>-22.557334083985022</v>
      </c>
      <c r="J119" s="52">
        <f t="shared" si="12"/>
        <v>-30.785287135634899</v>
      </c>
      <c r="K119" s="91">
        <f t="shared" si="15"/>
        <v>3063291.7643521572</v>
      </c>
      <c r="L119" s="91">
        <f t="shared" si="16"/>
        <v>627212.48218269751</v>
      </c>
      <c r="M119" s="52">
        <f t="shared" si="17"/>
        <v>1321.950277777778</v>
      </c>
      <c r="N119" s="51"/>
    </row>
    <row r="120" spans="2:14" x14ac:dyDescent="0.25">
      <c r="B120" s="51"/>
      <c r="C120" s="98">
        <v>113</v>
      </c>
      <c r="D120" s="56">
        <v>1.5</v>
      </c>
      <c r="E120" s="102">
        <v>3.631122685185185</v>
      </c>
      <c r="F120" s="52">
        <v>8.43</v>
      </c>
      <c r="G120" s="52">
        <v>0.186</v>
      </c>
      <c r="H120" s="89">
        <f t="shared" si="13"/>
        <v>11.892141203703703</v>
      </c>
      <c r="I120" s="52">
        <f t="shared" si="14"/>
        <v>2.2402535237540913</v>
      </c>
      <c r="J120" s="52">
        <f t="shared" si="12"/>
        <v>-8.1268791149682649</v>
      </c>
      <c r="K120" s="91">
        <f t="shared" si="15"/>
        <v>3063316.5619397652</v>
      </c>
      <c r="L120" s="91">
        <f t="shared" si="16"/>
        <v>627235.14059071813</v>
      </c>
      <c r="M120" s="52">
        <f t="shared" si="17"/>
        <v>1321.5722777777778</v>
      </c>
      <c r="N120" s="51"/>
    </row>
    <row r="121" spans="2:14" x14ac:dyDescent="0.25">
      <c r="B121" s="51"/>
      <c r="C121" s="56">
        <v>114</v>
      </c>
      <c r="D121" s="56">
        <v>1.5</v>
      </c>
      <c r="E121" s="102">
        <v>6.7660069444444444</v>
      </c>
      <c r="F121" s="52">
        <v>3.2759999999999998</v>
      </c>
      <c r="G121" s="52">
        <v>0.182</v>
      </c>
      <c r="H121" s="89">
        <f t="shared" si="13"/>
        <v>2.7025462962964042E-2</v>
      </c>
      <c r="I121" s="52">
        <f t="shared" si="14"/>
        <v>3.2757900901767631</v>
      </c>
      <c r="J121" s="52">
        <f t="shared" si="12"/>
        <v>3.7084836519936624E-2</v>
      </c>
      <c r="K121" s="91">
        <f t="shared" si="15"/>
        <v>3063317.5974763315</v>
      </c>
      <c r="L121" s="91">
        <f t="shared" si="16"/>
        <v>627243.30455466965</v>
      </c>
      <c r="M121" s="52">
        <f t="shared" si="17"/>
        <v>1321.5682777777779</v>
      </c>
      <c r="N121" s="51"/>
    </row>
    <row r="122" spans="2:14" x14ac:dyDescent="0.25">
      <c r="B122" s="51"/>
      <c r="C122" s="98">
        <v>115</v>
      </c>
      <c r="D122" s="56">
        <v>1.5</v>
      </c>
      <c r="E122" s="102">
        <v>5.9104745370370368</v>
      </c>
      <c r="F122" s="52">
        <v>10.231</v>
      </c>
      <c r="G122" s="52">
        <v>0.25</v>
      </c>
      <c r="H122" s="89">
        <f t="shared" si="13"/>
        <v>14.171493055555555</v>
      </c>
      <c r="I122" s="52">
        <f t="shared" si="14"/>
        <v>9.6210498061561633</v>
      </c>
      <c r="J122" s="52">
        <f t="shared" si="12"/>
        <v>-3.4797645936848181</v>
      </c>
      <c r="K122" s="91">
        <f t="shared" si="15"/>
        <v>3063323.9427360473</v>
      </c>
      <c r="L122" s="91">
        <f t="shared" si="16"/>
        <v>627239.78770523949</v>
      </c>
      <c r="M122" s="52">
        <f t="shared" si="17"/>
        <v>1321.6362777777779</v>
      </c>
      <c r="N122" s="51"/>
    </row>
    <row r="123" spans="2:14" x14ac:dyDescent="0.25">
      <c r="B123" s="51"/>
      <c r="C123" s="56">
        <v>116</v>
      </c>
      <c r="D123" s="56">
        <v>1.5</v>
      </c>
      <c r="E123" s="102">
        <v>2.2181944444444448</v>
      </c>
      <c r="F123" s="52">
        <v>41.975999999999999</v>
      </c>
      <c r="G123" s="52">
        <v>0.91300000000000003</v>
      </c>
      <c r="H123" s="89">
        <f t="shared" si="13"/>
        <v>10.479212962962963</v>
      </c>
      <c r="I123" s="52">
        <f t="shared" si="14"/>
        <v>-13.318408298851535</v>
      </c>
      <c r="J123" s="52">
        <f t="shared" si="12"/>
        <v>-39.807092036282711</v>
      </c>
      <c r="K123" s="91">
        <f t="shared" si="15"/>
        <v>3063301.0032779425</v>
      </c>
      <c r="L123" s="91">
        <f t="shared" si="16"/>
        <v>627203.4603777969</v>
      </c>
      <c r="M123" s="52">
        <f t="shared" si="17"/>
        <v>1322.2992777777779</v>
      </c>
      <c r="N123" s="51"/>
    </row>
    <row r="124" spans="2:14" x14ac:dyDescent="0.25">
      <c r="B124" s="51"/>
      <c r="C124" s="98">
        <v>117</v>
      </c>
      <c r="D124" s="56">
        <v>1.5</v>
      </c>
      <c r="E124" s="102">
        <v>2.0341319444444443</v>
      </c>
      <c r="F124" s="52">
        <v>39.478000000000002</v>
      </c>
      <c r="G124" s="52">
        <v>0.93300000000000005</v>
      </c>
      <c r="H124" s="89">
        <f t="shared" si="13"/>
        <v>10.295150462962964</v>
      </c>
      <c r="I124" s="52">
        <f t="shared" si="14"/>
        <v>-15.372236967752311</v>
      </c>
      <c r="J124" s="52">
        <f t="shared" si="12"/>
        <v>-36.362161852773127</v>
      </c>
      <c r="K124" s="91">
        <f t="shared" si="15"/>
        <v>3063298.9494492738</v>
      </c>
      <c r="L124" s="91">
        <f t="shared" si="16"/>
        <v>627206.90530798037</v>
      </c>
      <c r="M124" s="52">
        <f t="shared" si="17"/>
        <v>1322.3192777777779</v>
      </c>
      <c r="N124" s="51"/>
    </row>
    <row r="125" spans="2:14" x14ac:dyDescent="0.25">
      <c r="B125" s="51"/>
      <c r="C125" s="56">
        <v>118</v>
      </c>
      <c r="D125" s="56">
        <v>1.5</v>
      </c>
      <c r="E125" s="102">
        <v>3.2281597222222222</v>
      </c>
      <c r="F125" s="52">
        <v>29.47</v>
      </c>
      <c r="G125" s="52">
        <v>1.359</v>
      </c>
      <c r="H125" s="89">
        <f t="shared" si="13"/>
        <v>11.489178240740742</v>
      </c>
      <c r="I125" s="52">
        <f t="shared" si="14"/>
        <v>2.9475666829933553</v>
      </c>
      <c r="J125" s="52">
        <f t="shared" si="12"/>
        <v>-29.322222812217145</v>
      </c>
      <c r="K125" s="91">
        <f t="shared" si="15"/>
        <v>3063317.2692529242</v>
      </c>
      <c r="L125" s="91">
        <f t="shared" si="16"/>
        <v>627213.94524702092</v>
      </c>
      <c r="M125" s="52">
        <f t="shared" si="17"/>
        <v>1322.7452777777778</v>
      </c>
      <c r="N125" s="51"/>
    </row>
    <row r="126" spans="2:14" x14ac:dyDescent="0.25">
      <c r="B126" s="51"/>
      <c r="C126" s="98">
        <v>119</v>
      </c>
      <c r="D126" s="56">
        <v>1.5</v>
      </c>
      <c r="E126" s="102">
        <v>14.614907407407408</v>
      </c>
      <c r="F126" s="52">
        <v>14.46</v>
      </c>
      <c r="G126" s="52">
        <v>0.621</v>
      </c>
      <c r="H126" s="89">
        <f t="shared" si="13"/>
        <v>7.8759259259259267</v>
      </c>
      <c r="I126" s="52">
        <f t="shared" si="14"/>
        <v>-14.281094995552376</v>
      </c>
      <c r="J126" s="52">
        <f t="shared" si="12"/>
        <v>-2.2675814710851987</v>
      </c>
      <c r="K126" s="91">
        <f t="shared" si="15"/>
        <v>3063300.040591246</v>
      </c>
      <c r="L126" s="91">
        <f t="shared" si="16"/>
        <v>627240.99988836201</v>
      </c>
      <c r="M126" s="52">
        <f t="shared" si="17"/>
        <v>1322.007277777778</v>
      </c>
      <c r="N126" s="51"/>
    </row>
    <row r="127" spans="2:14" x14ac:dyDescent="0.25">
      <c r="B127" s="51"/>
      <c r="C127" s="56">
        <v>120</v>
      </c>
      <c r="D127" s="56">
        <v>1.5</v>
      </c>
      <c r="E127" s="102">
        <v>0.64604166666666674</v>
      </c>
      <c r="F127" s="52">
        <v>12.989000000000001</v>
      </c>
      <c r="G127" s="52">
        <v>0.69</v>
      </c>
      <c r="H127" s="89">
        <f t="shared" si="13"/>
        <v>8.9070601851851858</v>
      </c>
      <c r="I127" s="52">
        <f t="shared" si="14"/>
        <v>-10.797509179046855</v>
      </c>
      <c r="J127" s="52">
        <f t="shared" si="12"/>
        <v>-7.2199665185095512</v>
      </c>
      <c r="K127" s="91">
        <f t="shared" si="15"/>
        <v>3063303.5241770623</v>
      </c>
      <c r="L127" s="91">
        <f t="shared" si="16"/>
        <v>627236.04750331468</v>
      </c>
      <c r="M127" s="52">
        <f t="shared" si="17"/>
        <v>1322.0762777777779</v>
      </c>
      <c r="N127" s="51"/>
    </row>
    <row r="128" spans="2:14" x14ac:dyDescent="0.25">
      <c r="B128" s="51"/>
      <c r="C128" s="98">
        <v>121</v>
      </c>
      <c r="D128" s="56">
        <v>1.5</v>
      </c>
      <c r="E128" s="102">
        <v>1.5217592592592593</v>
      </c>
      <c r="F128" s="52">
        <v>9.6850000000000005</v>
      </c>
      <c r="G128" s="52">
        <v>0.318</v>
      </c>
      <c r="H128" s="89">
        <f t="shared" si="13"/>
        <v>9.7827777777777776</v>
      </c>
      <c r="I128" s="52">
        <f t="shared" si="14"/>
        <v>-5.5845885135992299</v>
      </c>
      <c r="J128" s="52">
        <f t="shared" si="12"/>
        <v>-7.9127489618826878</v>
      </c>
      <c r="K128" s="91">
        <f t="shared" si="15"/>
        <v>3063308.7370977276</v>
      </c>
      <c r="L128" s="91">
        <f t="shared" si="16"/>
        <v>627235.35472087131</v>
      </c>
      <c r="M128" s="52">
        <f t="shared" si="17"/>
        <v>1321.7042777777779</v>
      </c>
      <c r="N128" s="51"/>
    </row>
    <row r="129" spans="2:24" x14ac:dyDescent="0.25">
      <c r="B129" s="51"/>
      <c r="C129" s="56">
        <v>122</v>
      </c>
      <c r="D129" s="56">
        <v>1.5</v>
      </c>
      <c r="E129" s="102">
        <v>14.822939814814815</v>
      </c>
      <c r="F129" s="52">
        <v>5.6550000000000002</v>
      </c>
      <c r="G129" s="52">
        <v>5.6000000000000001E-2</v>
      </c>
      <c r="H129" s="89">
        <f t="shared" si="13"/>
        <v>8.0839583333333351</v>
      </c>
      <c r="I129" s="52">
        <f t="shared" si="14"/>
        <v>-5.4866639846090184</v>
      </c>
      <c r="J129" s="52">
        <f t="shared" si="12"/>
        <v>-1.3695047718041349</v>
      </c>
      <c r="K129" s="91">
        <f t="shared" si="15"/>
        <v>3063308.8350222567</v>
      </c>
      <c r="L129" s="91">
        <f t="shared" si="16"/>
        <v>627241.89796506136</v>
      </c>
      <c r="M129" s="52">
        <f t="shared" si="17"/>
        <v>1321.4422777777779</v>
      </c>
      <c r="N129" s="51"/>
    </row>
    <row r="130" spans="2:24" x14ac:dyDescent="0.25">
      <c r="B130" s="51"/>
      <c r="C130" s="98">
        <v>123</v>
      </c>
      <c r="D130" s="56">
        <v>1.5</v>
      </c>
      <c r="E130" s="102">
        <v>0.74745370370370368</v>
      </c>
      <c r="F130" s="52">
        <v>21.523</v>
      </c>
      <c r="G130" s="52">
        <v>0.25800000000000001</v>
      </c>
      <c r="H130" s="89">
        <f t="shared" si="13"/>
        <v>9.0084722222222222</v>
      </c>
      <c r="I130" s="52">
        <f t="shared" si="14"/>
        <v>-17.367467237631761</v>
      </c>
      <c r="J130" s="52">
        <f t="shared" si="12"/>
        <v>-12.712616203983638</v>
      </c>
      <c r="K130" s="91">
        <f t="shared" si="15"/>
        <v>3063296.9542190037</v>
      </c>
      <c r="L130" s="91">
        <f t="shared" si="16"/>
        <v>627230.5548536292</v>
      </c>
      <c r="M130" s="52">
        <f t="shared" si="17"/>
        <v>1321.6442777777779</v>
      </c>
      <c r="N130" s="51"/>
    </row>
    <row r="131" spans="2:24" x14ac:dyDescent="0.25">
      <c r="B131" s="51"/>
      <c r="C131" s="56">
        <v>124</v>
      </c>
      <c r="D131" s="56">
        <v>1.5</v>
      </c>
      <c r="E131" s="102">
        <v>12.877256944444444</v>
      </c>
      <c r="F131" s="52">
        <v>8.2420000000000009</v>
      </c>
      <c r="G131" s="52">
        <v>-7.5999999999999998E-2</v>
      </c>
      <c r="H131" s="89">
        <f t="shared" si="13"/>
        <v>6.1382754629629623</v>
      </c>
      <c r="I131" s="52">
        <f t="shared" si="14"/>
        <v>-6.9371778351279234</v>
      </c>
      <c r="J131" s="52">
        <f t="shared" si="12"/>
        <v>4.4504075862565529</v>
      </c>
      <c r="K131" s="91">
        <f t="shared" si="15"/>
        <v>3063307.3845084063</v>
      </c>
      <c r="L131" s="91">
        <f t="shared" si="16"/>
        <v>627247.71787741943</v>
      </c>
      <c r="M131" s="52">
        <f t="shared" si="17"/>
        <v>1321.3102777777779</v>
      </c>
      <c r="N131" s="51"/>
    </row>
    <row r="132" spans="2:24" x14ac:dyDescent="0.25">
      <c r="B132" s="51"/>
      <c r="C132" s="98">
        <v>125</v>
      </c>
      <c r="D132" s="56">
        <v>1.5</v>
      </c>
      <c r="E132" s="102">
        <v>0.38950231481481484</v>
      </c>
      <c r="F132" s="52">
        <v>23.398</v>
      </c>
      <c r="G132" s="52">
        <v>0.24099999999999999</v>
      </c>
      <c r="H132" s="89">
        <f t="shared" si="13"/>
        <v>8.6505208333333332</v>
      </c>
      <c r="I132" s="52">
        <f t="shared" si="14"/>
        <v>-20.733025888497917</v>
      </c>
      <c r="J132" s="52">
        <f t="shared" si="12"/>
        <v>-10.844724132354646</v>
      </c>
      <c r="K132" s="91">
        <f t="shared" si="15"/>
        <v>3063293.5886603529</v>
      </c>
      <c r="L132" s="91">
        <f t="shared" si="16"/>
        <v>627232.42274570081</v>
      </c>
      <c r="M132" s="52">
        <f t="shared" si="17"/>
        <v>1321.6272777777779</v>
      </c>
      <c r="N132" s="51"/>
    </row>
    <row r="133" spans="2:24" x14ac:dyDescent="0.25">
      <c r="B133" s="51"/>
      <c r="C133" s="56">
        <v>126</v>
      </c>
      <c r="D133" s="56">
        <v>1.5</v>
      </c>
      <c r="E133" s="102">
        <v>13.959351851851853</v>
      </c>
      <c r="F133" s="52">
        <v>14.016</v>
      </c>
      <c r="G133" s="52">
        <v>-3.7999999999999999E-2</v>
      </c>
      <c r="H133" s="89">
        <f t="shared" si="13"/>
        <v>7.2203703703703717</v>
      </c>
      <c r="I133" s="52">
        <f t="shared" si="14"/>
        <v>-13.919962444186591</v>
      </c>
      <c r="J133" s="52">
        <f t="shared" si="12"/>
        <v>1.6379565172601054</v>
      </c>
      <c r="K133" s="91">
        <f t="shared" si="15"/>
        <v>3063300.401723797</v>
      </c>
      <c r="L133" s="91">
        <f t="shared" si="16"/>
        <v>627244.90542635042</v>
      </c>
      <c r="M133" s="52">
        <f t="shared" si="17"/>
        <v>1321.3482777777779</v>
      </c>
      <c r="N133" s="51"/>
    </row>
    <row r="134" spans="2:24" x14ac:dyDescent="0.25">
      <c r="B134" s="51"/>
      <c r="C134" s="98">
        <v>127</v>
      </c>
      <c r="D134" s="56">
        <v>1.5</v>
      </c>
      <c r="E134" s="102">
        <v>14.806747685185183</v>
      </c>
      <c r="F134" s="52">
        <v>26.023</v>
      </c>
      <c r="G134" s="52">
        <v>0.20599999999999999</v>
      </c>
      <c r="H134" s="89">
        <f t="shared" si="13"/>
        <v>8.0677662037037017</v>
      </c>
      <c r="I134" s="52">
        <f t="shared" si="14"/>
        <v>-25.290520141744398</v>
      </c>
      <c r="J134" s="52">
        <f t="shared" si="12"/>
        <v>-6.1307519897660887</v>
      </c>
      <c r="K134" s="91">
        <f t="shared" si="15"/>
        <v>3063289.0311660995</v>
      </c>
      <c r="L134" s="91">
        <f t="shared" si="16"/>
        <v>627237.13671784336</v>
      </c>
      <c r="M134" s="52">
        <f t="shared" si="17"/>
        <v>1321.5922777777778</v>
      </c>
      <c r="N134" s="51"/>
    </row>
    <row r="135" spans="2:24" x14ac:dyDescent="0.25">
      <c r="B135" s="51"/>
      <c r="C135" s="56">
        <v>128</v>
      </c>
      <c r="D135" s="56">
        <v>1.5</v>
      </c>
      <c r="E135" s="102">
        <v>14.606493055555557</v>
      </c>
      <c r="F135" s="52">
        <v>30.248000000000001</v>
      </c>
      <c r="G135" s="52">
        <v>0.26</v>
      </c>
      <c r="H135" s="89">
        <f t="shared" si="13"/>
        <v>7.8675115740740758</v>
      </c>
      <c r="I135" s="52">
        <f t="shared" si="14"/>
        <v>-29.890292467482563</v>
      </c>
      <c r="J135" s="52">
        <f t="shared" si="12"/>
        <v>-4.6380944587573145</v>
      </c>
      <c r="K135" s="91">
        <f t="shared" si="15"/>
        <v>3063284.4313937738</v>
      </c>
      <c r="L135" s="91">
        <f t="shared" si="16"/>
        <v>627238.62937537441</v>
      </c>
      <c r="M135" s="52">
        <f t="shared" si="17"/>
        <v>1321.6462777777779</v>
      </c>
      <c r="N135" s="51"/>
    </row>
    <row r="136" spans="2:24" x14ac:dyDescent="0.25">
      <c r="B136" s="51"/>
      <c r="C136" s="98">
        <v>129</v>
      </c>
      <c r="D136" s="56">
        <v>1.5</v>
      </c>
      <c r="E136" s="102">
        <v>12.95386574074074</v>
      </c>
      <c r="F136" s="52">
        <v>38.716000000000001</v>
      </c>
      <c r="G136" s="52">
        <v>-0.85099999999999998</v>
      </c>
      <c r="H136" s="89">
        <f t="shared" si="13"/>
        <v>6.2148842592592572</v>
      </c>
      <c r="I136" s="52">
        <f t="shared" si="14"/>
        <v>-33.240681056827668</v>
      </c>
      <c r="J136" s="52">
        <f t="shared" si="12"/>
        <v>19.849075013165177</v>
      </c>
      <c r="K136" s="91">
        <f t="shared" si="15"/>
        <v>3063281.0810051844</v>
      </c>
      <c r="L136" s="91">
        <f t="shared" si="16"/>
        <v>627263.11654484633</v>
      </c>
      <c r="M136" s="52">
        <f t="shared" si="17"/>
        <v>1320.5352777777778</v>
      </c>
      <c r="N136" s="51"/>
    </row>
    <row r="137" spans="2:24" x14ac:dyDescent="0.25">
      <c r="B137" s="51"/>
      <c r="C137" s="56">
        <v>130</v>
      </c>
      <c r="D137" s="56">
        <v>1.5</v>
      </c>
      <c r="E137" s="102">
        <v>14.577418981481481</v>
      </c>
      <c r="F137" s="52">
        <v>20.646000000000001</v>
      </c>
      <c r="G137" s="52">
        <v>6.6000000000000003E-2</v>
      </c>
      <c r="H137" s="89">
        <f t="shared" si="13"/>
        <v>7.8384374999999977</v>
      </c>
      <c r="I137" s="52">
        <f t="shared" si="14"/>
        <v>-20.438884481170227</v>
      </c>
      <c r="J137" s="52">
        <f t="shared" si="12"/>
        <v>-2.9170733904684036</v>
      </c>
      <c r="K137" s="91">
        <f t="shared" si="15"/>
        <v>3063293.88280176</v>
      </c>
      <c r="L137" s="91">
        <f t="shared" si="16"/>
        <v>627240.35039644269</v>
      </c>
      <c r="M137" s="52">
        <f t="shared" si="17"/>
        <v>1321.4522777777779</v>
      </c>
      <c r="N137" s="51"/>
    </row>
    <row r="138" spans="2:24" x14ac:dyDescent="0.25">
      <c r="B138" s="51"/>
      <c r="C138" s="98">
        <v>131</v>
      </c>
      <c r="D138" s="56">
        <v>1.5</v>
      </c>
      <c r="E138" s="102">
        <v>12.094965277777778</v>
      </c>
      <c r="F138" s="52">
        <v>31.353000000000002</v>
      </c>
      <c r="G138" s="52">
        <v>-0.90300000000000002</v>
      </c>
      <c r="H138" s="89">
        <f t="shared" si="13"/>
        <v>5.3559837962962966</v>
      </c>
      <c r="I138" s="52">
        <f t="shared" si="14"/>
        <v>-19.536372354295295</v>
      </c>
      <c r="J138" s="52">
        <f t="shared" si="12"/>
        <v>24.522250390906759</v>
      </c>
      <c r="K138" s="91">
        <f t="shared" si="15"/>
        <v>3063294.7853138871</v>
      </c>
      <c r="L138" s="91">
        <f t="shared" si="16"/>
        <v>627267.7897202241</v>
      </c>
      <c r="M138" s="52">
        <f t="shared" si="17"/>
        <v>1320.4832777777779</v>
      </c>
      <c r="N138" s="51"/>
    </row>
    <row r="139" spans="2:24" x14ac:dyDescent="0.25">
      <c r="B139" s="51"/>
      <c r="C139" s="56"/>
      <c r="D139" s="56"/>
      <c r="E139" s="102"/>
      <c r="F139" s="52"/>
      <c r="G139" s="52"/>
      <c r="H139" s="51"/>
      <c r="I139" s="52"/>
      <c r="J139" s="51"/>
      <c r="K139" s="51"/>
      <c r="L139" s="52"/>
      <c r="M139" s="51"/>
      <c r="N139" s="51"/>
    </row>
    <row r="140" spans="2:24" x14ac:dyDescent="0.25">
      <c r="B140" s="93"/>
      <c r="C140" s="98"/>
      <c r="D140" s="98"/>
      <c r="E140" s="103"/>
      <c r="F140" s="94"/>
      <c r="G140" s="94"/>
      <c r="H140" s="93"/>
      <c r="I140" s="94"/>
      <c r="J140" s="93"/>
      <c r="K140" s="93"/>
      <c r="L140" s="94"/>
      <c r="M140" s="51"/>
      <c r="N140" s="93"/>
      <c r="P140" s="78"/>
      <c r="Q140" s="78"/>
      <c r="R140" s="78"/>
      <c r="S140" s="78"/>
      <c r="T140" s="78"/>
      <c r="U140" s="78"/>
      <c r="V140" s="78"/>
      <c r="W140" s="78"/>
      <c r="X140" s="78"/>
    </row>
    <row r="141" spans="2:24" x14ac:dyDescent="0.25">
      <c r="B141" s="51" t="s">
        <v>55</v>
      </c>
      <c r="C141" s="56" t="s">
        <v>54</v>
      </c>
      <c r="D141" s="56"/>
      <c r="E141" s="102">
        <v>0</v>
      </c>
      <c r="F141" s="52"/>
      <c r="G141" s="52"/>
      <c r="H141" s="92">
        <f>IF('Gales Table Minor Traverse'!V17&lt;(180/24), 'Gales Table Minor Traverse'!V17+(180/24), 'Gales Table Minor Traverse'!V17-(180/24))</f>
        <v>5.9403124999999992</v>
      </c>
      <c r="I141" s="91"/>
      <c r="J141" s="92"/>
      <c r="K141" s="51">
        <f>'Gales Table Minor Traverse'!S17</f>
        <v>3063244.7014797479</v>
      </c>
      <c r="L141" s="52">
        <f>'Gales Table Minor Traverse'!T17</f>
        <v>627220.2899625221</v>
      </c>
      <c r="M141" s="52">
        <f>'Level Transfer Minor Traverse'!I20</f>
        <v>1321.6356666666668</v>
      </c>
      <c r="N141" s="51"/>
    </row>
    <row r="142" spans="2:24" x14ac:dyDescent="0.25">
      <c r="B142" s="51">
        <v>1.4039999999999999</v>
      </c>
      <c r="C142" s="56">
        <v>132</v>
      </c>
      <c r="D142" s="56">
        <v>1.5</v>
      </c>
      <c r="E142" s="102">
        <v>0.29810185185185184</v>
      </c>
      <c r="F142" s="52">
        <v>11.313000000000001</v>
      </c>
      <c r="G142" s="52">
        <v>-0.54500000000000004</v>
      </c>
      <c r="H142" s="89">
        <f>IF($H$141+E142&lt;360/24,$H$141+E142,$H$141+E142-360/24)</f>
        <v>6.2384143518518513</v>
      </c>
      <c r="I142" s="52">
        <f t="shared" ref="I142:I186" si="18">F142*COS(RADIANS(H142*24))</f>
        <v>-9.7697792207250416</v>
      </c>
      <c r="J142" s="52">
        <f t="shared" ref="J142:J186" si="19">F142*SIN(RADIANS(H142*24))</f>
        <v>5.7039795737966337</v>
      </c>
      <c r="K142" s="91">
        <f>$K$141+I142</f>
        <v>3063234.9317005272</v>
      </c>
      <c r="L142" s="91">
        <f>$L$141+J142</f>
        <v>627225.9939420959</v>
      </c>
      <c r="M142" s="52">
        <f>$M$141+$B$142+G142-D142</f>
        <v>1320.9946666666667</v>
      </c>
      <c r="N142" s="51"/>
    </row>
    <row r="143" spans="2:24" x14ac:dyDescent="0.25">
      <c r="B143" s="51"/>
      <c r="C143" s="56">
        <v>133</v>
      </c>
      <c r="D143" s="56">
        <v>1.5</v>
      </c>
      <c r="E143" s="102">
        <v>11.736388888888889</v>
      </c>
      <c r="F143" s="52">
        <v>11.1</v>
      </c>
      <c r="G143" s="52">
        <v>-0.123</v>
      </c>
      <c r="H143" s="89">
        <f t="shared" ref="H143:H186" si="20">IF($H$141+E143&lt;360/24,$H$141+E143,$H$141+E143-360/24)</f>
        <v>2.6767013888888869</v>
      </c>
      <c r="I143" s="52">
        <f t="shared" si="18"/>
        <v>4.8239418207116289</v>
      </c>
      <c r="J143" s="52">
        <f t="shared" si="19"/>
        <v>9.9969788091397582</v>
      </c>
      <c r="K143" s="91">
        <f t="shared" ref="K143:K186" si="21">$K$141+I143</f>
        <v>3063249.5254215687</v>
      </c>
      <c r="L143" s="91">
        <f t="shared" ref="L143:L186" si="22">$L$141+J143</f>
        <v>627230.28694133123</v>
      </c>
      <c r="M143" s="52">
        <f t="shared" ref="M143:M186" si="23">$M$141+$B$142+G143-D143</f>
        <v>1321.4166666666667</v>
      </c>
      <c r="N143" s="51"/>
    </row>
    <row r="144" spans="2:24" x14ac:dyDescent="0.25">
      <c r="B144" s="51"/>
      <c r="C144" s="56">
        <v>134</v>
      </c>
      <c r="D144" s="56">
        <v>1.5</v>
      </c>
      <c r="E144" s="102">
        <v>7.0891203703703706E-2</v>
      </c>
      <c r="F144" s="52">
        <v>19.103000000000002</v>
      </c>
      <c r="G144" s="52">
        <v>-1.274</v>
      </c>
      <c r="H144" s="89">
        <f t="shared" si="20"/>
        <v>6.0112037037037025</v>
      </c>
      <c r="I144" s="52">
        <f t="shared" si="18"/>
        <v>-15.507176392728011</v>
      </c>
      <c r="J144" s="52">
        <f t="shared" si="19"/>
        <v>11.155809666932251</v>
      </c>
      <c r="K144" s="91">
        <f t="shared" si="21"/>
        <v>3063229.1943033552</v>
      </c>
      <c r="L144" s="91">
        <f t="shared" si="22"/>
        <v>627231.44577218906</v>
      </c>
      <c r="M144" s="52">
        <f t="shared" si="23"/>
        <v>1320.2656666666669</v>
      </c>
      <c r="N144" s="51"/>
    </row>
    <row r="145" spans="2:14" x14ac:dyDescent="0.25">
      <c r="B145" s="51"/>
      <c r="C145" s="56">
        <v>135</v>
      </c>
      <c r="D145" s="56">
        <v>1.5</v>
      </c>
      <c r="E145" s="102">
        <v>14.751388888888888</v>
      </c>
      <c r="F145" s="52">
        <v>19.79</v>
      </c>
      <c r="G145" s="52">
        <v>-1.3779999999999999</v>
      </c>
      <c r="H145" s="89">
        <f t="shared" si="20"/>
        <v>5.6917013888888874</v>
      </c>
      <c r="I145" s="52">
        <f t="shared" si="18"/>
        <v>-14.379110504060572</v>
      </c>
      <c r="J145" s="52">
        <f t="shared" si="19"/>
        <v>13.597252704572895</v>
      </c>
      <c r="K145" s="91">
        <f t="shared" si="21"/>
        <v>3063230.3223692439</v>
      </c>
      <c r="L145" s="91">
        <f t="shared" si="22"/>
        <v>627233.88721522666</v>
      </c>
      <c r="M145" s="52">
        <f t="shared" si="23"/>
        <v>1320.1616666666669</v>
      </c>
      <c r="N145" s="51"/>
    </row>
    <row r="146" spans="2:14" x14ac:dyDescent="0.25">
      <c r="B146" s="51"/>
      <c r="C146" s="56">
        <v>136</v>
      </c>
      <c r="D146" s="56">
        <v>0.12</v>
      </c>
      <c r="E146" s="102">
        <v>14.068842592592592</v>
      </c>
      <c r="F146" s="52">
        <v>8.0470000000000006</v>
      </c>
      <c r="G146" s="52">
        <v>-1.4790000000000001</v>
      </c>
      <c r="H146" s="89">
        <f t="shared" si="20"/>
        <v>5.009155092592593</v>
      </c>
      <c r="I146" s="52">
        <f t="shared" si="18"/>
        <v>-4.0501952426913022</v>
      </c>
      <c r="J146" s="52">
        <f t="shared" si="19"/>
        <v>6.9534255943441829</v>
      </c>
      <c r="K146" s="91">
        <f t="shared" si="21"/>
        <v>3063240.6512845051</v>
      </c>
      <c r="L146" s="91">
        <f t="shared" si="22"/>
        <v>627227.24338811648</v>
      </c>
      <c r="M146" s="52">
        <f t="shared" si="23"/>
        <v>1321.4406666666669</v>
      </c>
      <c r="N146" s="51"/>
    </row>
    <row r="147" spans="2:14" x14ac:dyDescent="0.25">
      <c r="B147" s="51"/>
      <c r="C147" s="56">
        <v>137</v>
      </c>
      <c r="D147" s="56">
        <v>1.5</v>
      </c>
      <c r="E147" s="102">
        <v>14.738912037037037</v>
      </c>
      <c r="F147" s="52">
        <v>9.3369999999999997</v>
      </c>
      <c r="G147" s="52">
        <v>-0.45500000000000002</v>
      </c>
      <c r="H147" s="89">
        <f t="shared" si="20"/>
        <v>5.6792245370370367</v>
      </c>
      <c r="I147" s="52">
        <f t="shared" si="18"/>
        <v>-6.750500610429329</v>
      </c>
      <c r="J147" s="52">
        <f t="shared" si="19"/>
        <v>6.4506054373673516</v>
      </c>
      <c r="K147" s="91">
        <f t="shared" si="21"/>
        <v>3063237.9509791373</v>
      </c>
      <c r="L147" s="91">
        <f t="shared" si="22"/>
        <v>627226.7405679595</v>
      </c>
      <c r="M147" s="52">
        <f t="shared" si="23"/>
        <v>1321.0846666666669</v>
      </c>
      <c r="N147" s="51"/>
    </row>
    <row r="148" spans="2:14" x14ac:dyDescent="0.25">
      <c r="B148" s="51"/>
      <c r="C148" s="56">
        <v>138</v>
      </c>
      <c r="D148" s="56">
        <v>1.5</v>
      </c>
      <c r="E148" s="102">
        <v>13.015520833333333</v>
      </c>
      <c r="F148" s="52">
        <v>5.2759999999999998</v>
      </c>
      <c r="G148" s="52">
        <v>-0.107</v>
      </c>
      <c r="H148" s="89">
        <f t="shared" si="20"/>
        <v>3.9558333333333309</v>
      </c>
      <c r="I148" s="52">
        <f t="shared" si="18"/>
        <v>-0.45432945767786032</v>
      </c>
      <c r="J148" s="52">
        <f t="shared" si="19"/>
        <v>5.2564018818851874</v>
      </c>
      <c r="K148" s="91">
        <f t="shared" si="21"/>
        <v>3063244.2471502903</v>
      </c>
      <c r="L148" s="91">
        <f t="shared" si="22"/>
        <v>627225.54636440403</v>
      </c>
      <c r="M148" s="52">
        <f t="shared" si="23"/>
        <v>1321.4326666666668</v>
      </c>
      <c r="N148" s="51"/>
    </row>
    <row r="149" spans="2:14" x14ac:dyDescent="0.25">
      <c r="B149" s="51"/>
      <c r="C149" s="56">
        <v>139</v>
      </c>
      <c r="D149" s="56">
        <v>1.5</v>
      </c>
      <c r="E149" s="102">
        <v>1.166574074074074</v>
      </c>
      <c r="F149" s="52">
        <v>3.33</v>
      </c>
      <c r="G149" s="52">
        <v>-8.0000000000000002E-3</v>
      </c>
      <c r="H149" s="89">
        <f t="shared" si="20"/>
        <v>7.106886574074073</v>
      </c>
      <c r="I149" s="52">
        <f t="shared" si="18"/>
        <v>-3.2849550970735288</v>
      </c>
      <c r="J149" s="52">
        <f t="shared" si="19"/>
        <v>0.54586629334539905</v>
      </c>
      <c r="K149" s="91">
        <f t="shared" si="21"/>
        <v>3063241.416524651</v>
      </c>
      <c r="L149" s="91">
        <f t="shared" si="22"/>
        <v>627220.83582881547</v>
      </c>
      <c r="M149" s="52">
        <f t="shared" si="23"/>
        <v>1321.5316666666668</v>
      </c>
      <c r="N149" s="51"/>
    </row>
    <row r="150" spans="2:14" x14ac:dyDescent="0.25">
      <c r="B150" s="51"/>
      <c r="C150" s="56">
        <v>140</v>
      </c>
      <c r="D150" s="56">
        <v>1.5</v>
      </c>
      <c r="E150" s="102">
        <v>6.500162037037037</v>
      </c>
      <c r="F150" s="52">
        <v>4.8550000000000004</v>
      </c>
      <c r="G150" s="52">
        <v>-0.247</v>
      </c>
      <c r="H150" s="89">
        <f t="shared" si="20"/>
        <v>12.440474537037037</v>
      </c>
      <c r="I150" s="52">
        <f t="shared" si="18"/>
        <v>2.3219201131602816</v>
      </c>
      <c r="J150" s="52">
        <f t="shared" si="19"/>
        <v>-4.2637673468543928</v>
      </c>
      <c r="K150" s="91">
        <f t="shared" si="21"/>
        <v>3063247.0233998611</v>
      </c>
      <c r="L150" s="91">
        <f t="shared" si="22"/>
        <v>627216.02619517525</v>
      </c>
      <c r="M150" s="52">
        <f t="shared" si="23"/>
        <v>1321.2926666666667</v>
      </c>
      <c r="N150" s="51"/>
    </row>
    <row r="151" spans="2:14" x14ac:dyDescent="0.25">
      <c r="B151" s="51"/>
      <c r="C151" s="56">
        <v>141</v>
      </c>
      <c r="D151" s="56">
        <v>1.5</v>
      </c>
      <c r="E151" s="102">
        <v>10.528217592592593</v>
      </c>
      <c r="F151" s="52">
        <v>7.0439999999999996</v>
      </c>
      <c r="G151" s="52">
        <v>6.7000000000000004E-2</v>
      </c>
      <c r="H151" s="89">
        <f t="shared" si="20"/>
        <v>1.4685300925925944</v>
      </c>
      <c r="I151" s="52">
        <f t="shared" si="18"/>
        <v>5.7527975738331785</v>
      </c>
      <c r="J151" s="52">
        <f t="shared" si="19"/>
        <v>4.0648808192244807</v>
      </c>
      <c r="K151" s="91">
        <f t="shared" si="21"/>
        <v>3063250.4542773217</v>
      </c>
      <c r="L151" s="91">
        <f t="shared" si="22"/>
        <v>627224.35484334128</v>
      </c>
      <c r="M151" s="52">
        <f t="shared" si="23"/>
        <v>1321.6066666666668</v>
      </c>
      <c r="N151" s="51"/>
    </row>
    <row r="152" spans="2:14" x14ac:dyDescent="0.25">
      <c r="B152" s="51"/>
      <c r="C152" s="56">
        <v>142</v>
      </c>
      <c r="D152" s="56">
        <v>1.5</v>
      </c>
      <c r="E152" s="102">
        <v>9.2249768518518529</v>
      </c>
      <c r="F152" s="52">
        <v>10.411</v>
      </c>
      <c r="G152" s="52">
        <v>-0.18</v>
      </c>
      <c r="H152" s="89">
        <f t="shared" si="20"/>
        <v>0.16528935185185212</v>
      </c>
      <c r="I152" s="52">
        <f t="shared" si="18"/>
        <v>10.386056584128141</v>
      </c>
      <c r="J152" s="52">
        <f t="shared" si="19"/>
        <v>0.72024275858106857</v>
      </c>
      <c r="K152" s="91">
        <f t="shared" si="21"/>
        <v>3063255.0875363322</v>
      </c>
      <c r="L152" s="91">
        <f t="shared" si="22"/>
        <v>627221.01020528073</v>
      </c>
      <c r="M152" s="52">
        <f t="shared" si="23"/>
        <v>1321.3596666666667</v>
      </c>
      <c r="N152" s="51"/>
    </row>
    <row r="153" spans="2:14" x14ac:dyDescent="0.25">
      <c r="B153" s="51"/>
      <c r="C153" s="56">
        <v>143</v>
      </c>
      <c r="D153" s="56">
        <v>1.5</v>
      </c>
      <c r="E153" s="102">
        <v>10.665983796296297</v>
      </c>
      <c r="F153" s="52">
        <v>16.440999999999999</v>
      </c>
      <c r="G153" s="52">
        <v>-1.9E-2</v>
      </c>
      <c r="H153" s="89">
        <f t="shared" si="20"/>
        <v>1.6062962962962963</v>
      </c>
      <c r="I153" s="52">
        <f t="shared" si="18"/>
        <v>12.857725594640304</v>
      </c>
      <c r="J153" s="52">
        <f t="shared" si="19"/>
        <v>10.246237042589421</v>
      </c>
      <c r="K153" s="91">
        <f t="shared" si="21"/>
        <v>3063257.5592053425</v>
      </c>
      <c r="L153" s="91">
        <f t="shared" si="22"/>
        <v>627230.5361995647</v>
      </c>
      <c r="M153" s="52">
        <f t="shared" si="23"/>
        <v>1321.5206666666668</v>
      </c>
      <c r="N153" s="51"/>
    </row>
    <row r="154" spans="2:14" x14ac:dyDescent="0.25">
      <c r="B154" s="51"/>
      <c r="C154" s="56">
        <v>144</v>
      </c>
      <c r="D154" s="56">
        <v>1.5</v>
      </c>
      <c r="E154" s="102">
        <v>9.7209259259259255</v>
      </c>
      <c r="F154" s="52">
        <v>18.3</v>
      </c>
      <c r="G154" s="52">
        <v>-0.17799999999999999</v>
      </c>
      <c r="H154" s="89">
        <f t="shared" si="20"/>
        <v>0.66123842592592474</v>
      </c>
      <c r="I154" s="52">
        <f t="shared" si="18"/>
        <v>17.602512851321379</v>
      </c>
      <c r="J154" s="52">
        <f t="shared" si="19"/>
        <v>5.0041524076576422</v>
      </c>
      <c r="K154" s="91">
        <f t="shared" si="21"/>
        <v>3063262.3039925992</v>
      </c>
      <c r="L154" s="91">
        <f t="shared" si="22"/>
        <v>627225.29411492974</v>
      </c>
      <c r="M154" s="52">
        <f t="shared" si="23"/>
        <v>1321.3616666666667</v>
      </c>
      <c r="N154" s="51"/>
    </row>
    <row r="155" spans="2:14" x14ac:dyDescent="0.25">
      <c r="B155" s="51"/>
      <c r="C155" s="56">
        <v>145</v>
      </c>
      <c r="D155" s="56">
        <v>1.5</v>
      </c>
      <c r="E155" s="102">
        <v>10.547731481481481</v>
      </c>
      <c r="F155" s="52">
        <v>27.562999999999999</v>
      </c>
      <c r="G155" s="52">
        <v>1.4999999999999999E-2</v>
      </c>
      <c r="H155" s="89">
        <f t="shared" si="20"/>
        <v>1.4880439814814821</v>
      </c>
      <c r="I155" s="52">
        <f t="shared" si="18"/>
        <v>22.379792697974491</v>
      </c>
      <c r="J155" s="52">
        <f t="shared" si="19"/>
        <v>16.089246340201505</v>
      </c>
      <c r="K155" s="91">
        <f t="shared" si="21"/>
        <v>3063267.0812724461</v>
      </c>
      <c r="L155" s="91">
        <f t="shared" si="22"/>
        <v>627236.37920886232</v>
      </c>
      <c r="M155" s="52">
        <f t="shared" si="23"/>
        <v>1321.5546666666669</v>
      </c>
      <c r="N155" s="51"/>
    </row>
    <row r="156" spans="2:14" x14ac:dyDescent="0.25">
      <c r="B156" s="51"/>
      <c r="C156" s="56">
        <v>146</v>
      </c>
      <c r="D156" s="56">
        <v>1.5</v>
      </c>
      <c r="E156" s="102">
        <v>5.7326620370370369</v>
      </c>
      <c r="F156" s="52">
        <v>22.059000000000001</v>
      </c>
      <c r="G156" s="52">
        <v>8.2000000000000003E-2</v>
      </c>
      <c r="H156" s="89">
        <f t="shared" si="20"/>
        <v>11.672974537037035</v>
      </c>
      <c r="I156" s="52">
        <f t="shared" si="18"/>
        <v>3.887891284518763</v>
      </c>
      <c r="J156" s="52">
        <f t="shared" si="19"/>
        <v>-21.713677310850944</v>
      </c>
      <c r="K156" s="91">
        <f t="shared" si="21"/>
        <v>3063248.5893710325</v>
      </c>
      <c r="L156" s="91">
        <f t="shared" si="22"/>
        <v>627198.57628521125</v>
      </c>
      <c r="M156" s="52">
        <f t="shared" si="23"/>
        <v>1321.6216666666669</v>
      </c>
      <c r="N156" s="51"/>
    </row>
    <row r="157" spans="2:14" x14ac:dyDescent="0.25">
      <c r="B157" s="51"/>
      <c r="C157" s="56">
        <v>147</v>
      </c>
      <c r="D157" s="56">
        <v>1.5</v>
      </c>
      <c r="E157" s="102">
        <v>6.0199768518518519</v>
      </c>
      <c r="F157" s="52">
        <v>22.672000000000001</v>
      </c>
      <c r="G157" s="52">
        <v>-0.14699999999999999</v>
      </c>
      <c r="H157" s="89">
        <f t="shared" si="20"/>
        <v>11.960289351851852</v>
      </c>
      <c r="I157" s="52">
        <f t="shared" si="18"/>
        <v>6.6464133470496849</v>
      </c>
      <c r="J157" s="52">
        <f t="shared" si="19"/>
        <v>-21.675903063544084</v>
      </c>
      <c r="K157" s="91">
        <f t="shared" si="21"/>
        <v>3063251.3478930951</v>
      </c>
      <c r="L157" s="91">
        <f t="shared" si="22"/>
        <v>627198.6140594586</v>
      </c>
      <c r="M157" s="52">
        <f t="shared" si="23"/>
        <v>1321.3926666666669</v>
      </c>
      <c r="N157" s="51"/>
    </row>
    <row r="158" spans="2:14" x14ac:dyDescent="0.25">
      <c r="B158" s="51"/>
      <c r="C158" s="56">
        <v>148</v>
      </c>
      <c r="D158" s="56">
        <v>1.5</v>
      </c>
      <c r="E158" s="102">
        <v>10.310150462962962</v>
      </c>
      <c r="F158" s="52">
        <v>33.488999999999997</v>
      </c>
      <c r="G158" s="52">
        <v>4.1000000000000002E-2</v>
      </c>
      <c r="H158" s="89">
        <f t="shared" si="20"/>
        <v>1.2504629629629633</v>
      </c>
      <c r="I158" s="52">
        <f t="shared" si="18"/>
        <v>28.999077016937576</v>
      </c>
      <c r="J158" s="52">
        <f t="shared" si="19"/>
        <v>16.7501239746374</v>
      </c>
      <c r="K158" s="91">
        <f t="shared" si="21"/>
        <v>3063273.7005567648</v>
      </c>
      <c r="L158" s="91">
        <f t="shared" si="22"/>
        <v>627237.04008649674</v>
      </c>
      <c r="M158" s="52">
        <f t="shared" si="23"/>
        <v>1321.5806666666667</v>
      </c>
      <c r="N158" s="51"/>
    </row>
    <row r="159" spans="2:14" x14ac:dyDescent="0.25">
      <c r="B159" s="51"/>
      <c r="C159" s="56">
        <v>149</v>
      </c>
      <c r="D159" s="56">
        <v>1.5</v>
      </c>
      <c r="E159" s="102">
        <v>6.1604513888888883</v>
      </c>
      <c r="F159" s="52">
        <v>29.608000000000001</v>
      </c>
      <c r="G159" s="52">
        <v>-0.184</v>
      </c>
      <c r="H159" s="89">
        <f t="shared" si="20"/>
        <v>12.100763888888888</v>
      </c>
      <c r="I159" s="52">
        <f t="shared" si="18"/>
        <v>10.3294003456098</v>
      </c>
      <c r="J159" s="52">
        <f t="shared" si="19"/>
        <v>-27.747741394573293</v>
      </c>
      <c r="K159" s="91">
        <f t="shared" si="21"/>
        <v>3063255.0308800936</v>
      </c>
      <c r="L159" s="91">
        <f t="shared" si="22"/>
        <v>627192.54222112754</v>
      </c>
      <c r="M159" s="52">
        <f t="shared" si="23"/>
        <v>1321.3556666666668</v>
      </c>
      <c r="N159" s="51"/>
    </row>
    <row r="160" spans="2:14" x14ac:dyDescent="0.25">
      <c r="B160" s="51"/>
      <c r="C160" s="56">
        <v>150</v>
      </c>
      <c r="D160" s="56">
        <v>1.5</v>
      </c>
      <c r="E160" s="102">
        <v>10.464293981481482</v>
      </c>
      <c r="F160" s="52">
        <v>34.445999999999998</v>
      </c>
      <c r="G160" s="52">
        <v>0.10199999999999999</v>
      </c>
      <c r="H160" s="89">
        <f t="shared" si="20"/>
        <v>1.4046064814814798</v>
      </c>
      <c r="I160" s="52">
        <f t="shared" si="18"/>
        <v>28.653970184624885</v>
      </c>
      <c r="J160" s="52">
        <f t="shared" si="19"/>
        <v>19.117450370241006</v>
      </c>
      <c r="K160" s="91">
        <f t="shared" si="21"/>
        <v>3063273.3554499326</v>
      </c>
      <c r="L160" s="91">
        <f t="shared" si="22"/>
        <v>627239.40741289232</v>
      </c>
      <c r="M160" s="52">
        <f t="shared" si="23"/>
        <v>1321.6416666666669</v>
      </c>
      <c r="N160" s="51"/>
    </row>
    <row r="161" spans="2:25" x14ac:dyDescent="0.25">
      <c r="B161" s="51"/>
      <c r="C161" s="56">
        <v>151</v>
      </c>
      <c r="D161" s="56">
        <v>1.5</v>
      </c>
      <c r="E161" s="102">
        <v>10.689108796296296</v>
      </c>
      <c r="F161" s="52">
        <v>29.378</v>
      </c>
      <c r="G161" s="52">
        <v>3.4000000000000002E-2</v>
      </c>
      <c r="H161" s="89">
        <f t="shared" si="20"/>
        <v>1.6294212962962931</v>
      </c>
      <c r="I161" s="52">
        <f t="shared" si="18"/>
        <v>22.796715039643509</v>
      </c>
      <c r="J161" s="52">
        <f t="shared" si="19"/>
        <v>18.530425451167911</v>
      </c>
      <c r="K161" s="91">
        <f t="shared" si="21"/>
        <v>3063267.4981947877</v>
      </c>
      <c r="L161" s="91">
        <f t="shared" si="22"/>
        <v>627238.82038797322</v>
      </c>
      <c r="M161" s="52">
        <f t="shared" si="23"/>
        <v>1321.5736666666669</v>
      </c>
      <c r="N161" s="51"/>
    </row>
    <row r="162" spans="2:25" x14ac:dyDescent="0.25">
      <c r="B162" s="51"/>
      <c r="C162" s="56">
        <v>152</v>
      </c>
      <c r="D162" s="56">
        <v>1.5</v>
      </c>
      <c r="E162" s="102">
        <v>10.911909722222223</v>
      </c>
      <c r="F162" s="52">
        <v>22.280999999999999</v>
      </c>
      <c r="G162" s="52">
        <v>-3.6999999999999998E-2</v>
      </c>
      <c r="H162" s="89">
        <f t="shared" si="20"/>
        <v>1.852222222222224</v>
      </c>
      <c r="I162" s="52">
        <f t="shared" si="18"/>
        <v>15.904647795029183</v>
      </c>
      <c r="J162" s="52">
        <f t="shared" si="19"/>
        <v>15.604010366443408</v>
      </c>
      <c r="K162" s="91">
        <f t="shared" si="21"/>
        <v>3063260.6061275429</v>
      </c>
      <c r="L162" s="91">
        <f t="shared" si="22"/>
        <v>627235.89397288859</v>
      </c>
      <c r="M162" s="52">
        <f t="shared" si="23"/>
        <v>1321.5026666666668</v>
      </c>
      <c r="N162" s="51"/>
    </row>
    <row r="163" spans="2:25" x14ac:dyDescent="0.25">
      <c r="B163" s="51"/>
      <c r="C163" s="56">
        <v>153</v>
      </c>
      <c r="D163" s="56">
        <v>1.5</v>
      </c>
      <c r="E163" s="102">
        <v>11.123136574074074</v>
      </c>
      <c r="F163" s="52">
        <v>12.62</v>
      </c>
      <c r="G163" s="52">
        <v>-5.0000000000000001E-3</v>
      </c>
      <c r="H163" s="89">
        <f t="shared" si="20"/>
        <v>2.0634490740740716</v>
      </c>
      <c r="I163" s="52">
        <f t="shared" si="18"/>
        <v>8.1922187307310335</v>
      </c>
      <c r="J163" s="52">
        <f t="shared" si="19"/>
        <v>9.5995808381334857</v>
      </c>
      <c r="K163" s="91">
        <f t="shared" si="21"/>
        <v>3063252.8936984786</v>
      </c>
      <c r="L163" s="91">
        <f t="shared" si="22"/>
        <v>627229.88954336022</v>
      </c>
      <c r="M163" s="52">
        <f t="shared" si="23"/>
        <v>1321.5346666666667</v>
      </c>
      <c r="N163" s="51"/>
    </row>
    <row r="164" spans="2:25" x14ac:dyDescent="0.25">
      <c r="B164" s="51"/>
      <c r="C164" s="56">
        <v>154</v>
      </c>
      <c r="D164" s="56">
        <v>1.5</v>
      </c>
      <c r="E164" s="102">
        <v>4.5359259259259259</v>
      </c>
      <c r="F164" s="52">
        <v>2.21</v>
      </c>
      <c r="G164" s="52">
        <v>0.316</v>
      </c>
      <c r="H164" s="89">
        <f t="shared" si="20"/>
        <v>10.476238425925924</v>
      </c>
      <c r="I164" s="52">
        <f t="shared" si="18"/>
        <v>-0.70381342016784731</v>
      </c>
      <c r="J164" s="52">
        <f t="shared" si="19"/>
        <v>-2.0949335716417448</v>
      </c>
      <c r="K164" s="91">
        <f t="shared" si="21"/>
        <v>3063243.9976663277</v>
      </c>
      <c r="L164" s="91">
        <f t="shared" si="22"/>
        <v>627218.19502895046</v>
      </c>
      <c r="M164" s="52">
        <f t="shared" si="23"/>
        <v>1321.8556666666668</v>
      </c>
      <c r="N164" s="51"/>
    </row>
    <row r="165" spans="2:25" x14ac:dyDescent="0.25">
      <c r="B165" s="51"/>
      <c r="C165" s="56">
        <v>155</v>
      </c>
      <c r="D165" s="56">
        <v>1.5</v>
      </c>
      <c r="E165" s="102">
        <v>13.053483796296296</v>
      </c>
      <c r="F165" s="52">
        <v>5.3129999999999997</v>
      </c>
      <c r="G165" s="52">
        <v>-0.109</v>
      </c>
      <c r="H165" s="89">
        <f t="shared" si="20"/>
        <v>3.9937962962962956</v>
      </c>
      <c r="I165" s="52">
        <f t="shared" si="18"/>
        <v>-0.54162712956158321</v>
      </c>
      <c r="J165" s="52">
        <f t="shared" si="19"/>
        <v>5.2853201466441817</v>
      </c>
      <c r="K165" s="91">
        <f t="shared" si="21"/>
        <v>3063244.1598526184</v>
      </c>
      <c r="L165" s="91">
        <f t="shared" si="22"/>
        <v>627225.57528266869</v>
      </c>
      <c r="M165" s="52">
        <f t="shared" si="23"/>
        <v>1321.4306666666669</v>
      </c>
      <c r="N165" s="51"/>
    </row>
    <row r="166" spans="2:25" x14ac:dyDescent="0.25">
      <c r="B166" s="51"/>
      <c r="C166" s="56">
        <v>156</v>
      </c>
      <c r="D166" s="56">
        <v>1.5</v>
      </c>
      <c r="E166" s="102">
        <v>5.2497569444444441</v>
      </c>
      <c r="F166" s="52">
        <v>2.6030000000000002</v>
      </c>
      <c r="G166" s="52">
        <v>0.42799999999999999</v>
      </c>
      <c r="H166" s="89">
        <f t="shared" si="20"/>
        <v>11.190069444444443</v>
      </c>
      <c r="I166" s="52">
        <f t="shared" si="18"/>
        <v>-6.5337944123249461E-2</v>
      </c>
      <c r="J166" s="52">
        <f t="shared" si="19"/>
        <v>-2.6021798464091117</v>
      </c>
      <c r="K166" s="91">
        <f t="shared" si="21"/>
        <v>3063244.6361418036</v>
      </c>
      <c r="L166" s="91">
        <f t="shared" si="22"/>
        <v>627217.68778267573</v>
      </c>
      <c r="M166" s="52">
        <f t="shared" si="23"/>
        <v>1321.9676666666669</v>
      </c>
      <c r="N166" s="51"/>
    </row>
    <row r="167" spans="2:25" x14ac:dyDescent="0.25">
      <c r="B167" s="51"/>
      <c r="C167" s="56">
        <v>157</v>
      </c>
      <c r="D167" s="56">
        <v>1.5</v>
      </c>
      <c r="E167" s="102">
        <v>4.5188888888888883</v>
      </c>
      <c r="F167" s="52">
        <v>3.032</v>
      </c>
      <c r="G167" s="52">
        <v>0.79400000000000004</v>
      </c>
      <c r="H167" s="89">
        <f t="shared" si="20"/>
        <v>10.459201388888888</v>
      </c>
      <c r="I167" s="52">
        <f t="shared" si="18"/>
        <v>-0.98608017670625947</v>
      </c>
      <c r="J167" s="52">
        <f t="shared" si="19"/>
        <v>-2.8671710596172932</v>
      </c>
      <c r="K167" s="91">
        <f t="shared" si="21"/>
        <v>3063243.7153995712</v>
      </c>
      <c r="L167" s="91">
        <f t="shared" si="22"/>
        <v>627217.42279146251</v>
      </c>
      <c r="M167" s="52">
        <f t="shared" si="23"/>
        <v>1322.3336666666669</v>
      </c>
      <c r="N167" s="51"/>
    </row>
    <row r="168" spans="2:25" x14ac:dyDescent="0.25">
      <c r="B168" s="51"/>
      <c r="C168" s="56">
        <v>158</v>
      </c>
      <c r="D168" s="56">
        <v>1.5</v>
      </c>
      <c r="E168" s="102">
        <v>4.9768518518518521</v>
      </c>
      <c r="F168" s="52">
        <v>5.4420000000000002</v>
      </c>
      <c r="G168" s="52">
        <v>0.36399999999999999</v>
      </c>
      <c r="H168" s="89">
        <f t="shared" si="20"/>
        <v>10.917164351851852</v>
      </c>
      <c r="I168" s="52">
        <f t="shared" si="18"/>
        <v>-0.75625654668133446</v>
      </c>
      <c r="J168" s="52">
        <f t="shared" si="19"/>
        <v>-5.3891966039106078</v>
      </c>
      <c r="K168" s="91">
        <f t="shared" si="21"/>
        <v>3063243.9452232011</v>
      </c>
      <c r="L168" s="91">
        <f t="shared" si="22"/>
        <v>627214.9007659182</v>
      </c>
      <c r="M168" s="52">
        <f t="shared" si="23"/>
        <v>1321.9036666666668</v>
      </c>
      <c r="N168" s="51"/>
    </row>
    <row r="169" spans="2:25" x14ac:dyDescent="0.25">
      <c r="B169" s="51"/>
      <c r="C169" s="56">
        <v>159</v>
      </c>
      <c r="D169" s="56">
        <v>1.5</v>
      </c>
      <c r="E169" s="102">
        <v>5.8161689814814812</v>
      </c>
      <c r="F169" s="52">
        <v>5.633</v>
      </c>
      <c r="G169" s="52">
        <v>-0.20300000000000001</v>
      </c>
      <c r="H169" s="89">
        <f t="shared" si="20"/>
        <v>11.75648148148148</v>
      </c>
      <c r="I169" s="52">
        <f t="shared" si="18"/>
        <v>1.1861213738779235</v>
      </c>
      <c r="J169" s="52">
        <f t="shared" si="19"/>
        <v>-5.5067054657417396</v>
      </c>
      <c r="K169" s="91">
        <f t="shared" si="21"/>
        <v>3063245.8876011218</v>
      </c>
      <c r="L169" s="91">
        <f t="shared" si="22"/>
        <v>627214.78325705638</v>
      </c>
      <c r="M169" s="52">
        <f t="shared" si="23"/>
        <v>1321.3366666666668</v>
      </c>
      <c r="N169" s="51"/>
    </row>
    <row r="170" spans="2:25" x14ac:dyDescent="0.25">
      <c r="B170" s="51"/>
      <c r="C170" s="56">
        <v>160</v>
      </c>
      <c r="D170" s="56">
        <v>1.5</v>
      </c>
      <c r="E170" s="102">
        <v>12.991145833333333</v>
      </c>
      <c r="F170" s="52">
        <v>7.1829999999999998</v>
      </c>
      <c r="G170" s="52">
        <v>-0.627</v>
      </c>
      <c r="H170" s="89">
        <f t="shared" si="20"/>
        <v>3.9314583333333317</v>
      </c>
      <c r="I170" s="52">
        <f t="shared" si="18"/>
        <v>-0.54544772158338861</v>
      </c>
      <c r="J170" s="52">
        <f t="shared" si="19"/>
        <v>7.1622605218617599</v>
      </c>
      <c r="K170" s="91">
        <f t="shared" si="21"/>
        <v>3063244.1560320263</v>
      </c>
      <c r="L170" s="91">
        <f t="shared" si="22"/>
        <v>627227.45222304401</v>
      </c>
      <c r="M170" s="52">
        <f t="shared" si="23"/>
        <v>1320.9126666666668</v>
      </c>
      <c r="N170" s="51"/>
    </row>
    <row r="171" spans="2:25" x14ac:dyDescent="0.25">
      <c r="B171" s="51"/>
      <c r="C171" s="56">
        <v>161</v>
      </c>
      <c r="D171" s="56">
        <v>1.5</v>
      </c>
      <c r="E171" s="102">
        <v>7.9473726851851856</v>
      </c>
      <c r="F171" s="52">
        <v>3.6179999999999999</v>
      </c>
      <c r="G171" s="52">
        <v>-0.214</v>
      </c>
      <c r="H171" s="89">
        <f t="shared" si="20"/>
        <v>13.887685185185184</v>
      </c>
      <c r="I171" s="52">
        <f t="shared" si="18"/>
        <v>3.2323437741479992</v>
      </c>
      <c r="J171" s="52">
        <f t="shared" si="19"/>
        <v>-1.6253854083652488</v>
      </c>
      <c r="K171" s="91">
        <f t="shared" si="21"/>
        <v>3063247.9338235222</v>
      </c>
      <c r="L171" s="91">
        <f t="shared" si="22"/>
        <v>627218.6645771137</v>
      </c>
      <c r="M171" s="52">
        <f t="shared" si="23"/>
        <v>1321.3256666666668</v>
      </c>
      <c r="N171" s="51"/>
    </row>
    <row r="172" spans="2:25" x14ac:dyDescent="0.25">
      <c r="B172" s="51"/>
      <c r="C172" s="56">
        <v>162</v>
      </c>
      <c r="D172" s="98">
        <v>1.5</v>
      </c>
      <c r="E172" s="103">
        <v>9.6513657407407401</v>
      </c>
      <c r="F172" s="94">
        <v>9.6150000000000002</v>
      </c>
      <c r="G172" s="94">
        <v>-0.251</v>
      </c>
      <c r="H172" s="89">
        <f t="shared" si="20"/>
        <v>0.59167824074073927</v>
      </c>
      <c r="I172" s="52">
        <f t="shared" si="18"/>
        <v>9.3212056041687923</v>
      </c>
      <c r="J172" s="52">
        <f t="shared" si="19"/>
        <v>2.3586757057324137</v>
      </c>
      <c r="K172" s="91">
        <f t="shared" si="21"/>
        <v>3063254.0226853522</v>
      </c>
      <c r="L172" s="91">
        <f t="shared" si="22"/>
        <v>627222.64863822784</v>
      </c>
      <c r="M172" s="52">
        <f t="shared" si="23"/>
        <v>1321.2886666666668</v>
      </c>
      <c r="N172" s="93"/>
      <c r="P172" s="78"/>
      <c r="Q172" s="78"/>
      <c r="R172" s="78"/>
      <c r="S172" s="78"/>
      <c r="T172" s="78"/>
      <c r="U172" s="78"/>
      <c r="V172" s="78"/>
      <c r="W172" s="78"/>
      <c r="X172" s="78"/>
      <c r="Y172" s="78"/>
    </row>
    <row r="173" spans="2:25" x14ac:dyDescent="0.25">
      <c r="B173" s="51"/>
      <c r="C173" s="56">
        <v>163</v>
      </c>
      <c r="D173" s="98">
        <v>1.5</v>
      </c>
      <c r="E173" s="103">
        <v>14.396342592592593</v>
      </c>
      <c r="F173" s="94">
        <v>7.8449999999999998</v>
      </c>
      <c r="G173" s="94">
        <v>-0.43099999999999999</v>
      </c>
      <c r="H173" s="89">
        <f t="shared" si="20"/>
        <v>5.3366550925925935</v>
      </c>
      <c r="I173" s="52">
        <f t="shared" si="18"/>
        <v>-4.8384612475098088</v>
      </c>
      <c r="J173" s="52">
        <f t="shared" si="19"/>
        <v>6.1752180331018129</v>
      </c>
      <c r="K173" s="91">
        <f t="shared" si="21"/>
        <v>3063239.8630185002</v>
      </c>
      <c r="L173" s="91">
        <f t="shared" si="22"/>
        <v>627226.46518055524</v>
      </c>
      <c r="M173" s="52">
        <f t="shared" si="23"/>
        <v>1321.1086666666667</v>
      </c>
      <c r="N173" s="93"/>
      <c r="P173" s="78"/>
      <c r="Q173" s="78"/>
      <c r="R173" s="78"/>
      <c r="S173" s="78"/>
      <c r="T173" s="78"/>
      <c r="U173" s="78"/>
      <c r="V173" s="78"/>
      <c r="W173" s="78"/>
      <c r="X173" s="78"/>
      <c r="Y173" s="78"/>
    </row>
    <row r="174" spans="2:25" x14ac:dyDescent="0.25">
      <c r="B174" s="51"/>
      <c r="C174" s="56">
        <v>164</v>
      </c>
      <c r="D174" s="56">
        <v>1.5</v>
      </c>
      <c r="E174" s="102">
        <v>14.616782407407408</v>
      </c>
      <c r="F174" s="52">
        <v>12.048999999999999</v>
      </c>
      <c r="G174" s="52">
        <v>-0.65400000000000003</v>
      </c>
      <c r="H174" s="89">
        <f t="shared" si="20"/>
        <v>5.5570949074074072</v>
      </c>
      <c r="I174" s="52">
        <f t="shared" si="18"/>
        <v>-8.274174902436588</v>
      </c>
      <c r="J174" s="52">
        <f t="shared" si="19"/>
        <v>8.7587916223579878</v>
      </c>
      <c r="K174" s="91">
        <f t="shared" si="21"/>
        <v>3063236.4273048453</v>
      </c>
      <c r="L174" s="91">
        <f t="shared" si="22"/>
        <v>627229.04875414446</v>
      </c>
      <c r="M174" s="52">
        <f t="shared" si="23"/>
        <v>1320.8856666666668</v>
      </c>
      <c r="N174" s="51"/>
    </row>
    <row r="175" spans="2:25" x14ac:dyDescent="0.25">
      <c r="B175" s="51"/>
      <c r="C175" s="56">
        <v>165</v>
      </c>
      <c r="D175" s="56">
        <v>1.5</v>
      </c>
      <c r="E175" s="102">
        <v>6.5881134259259255</v>
      </c>
      <c r="F175" s="52">
        <v>25.556999999999999</v>
      </c>
      <c r="G175" s="52">
        <v>-0.15</v>
      </c>
      <c r="H175" s="89">
        <f t="shared" si="20"/>
        <v>12.528425925925925</v>
      </c>
      <c r="I175" s="52">
        <f t="shared" si="18"/>
        <v>13.04112622961002</v>
      </c>
      <c r="J175" s="52">
        <f t="shared" si="19"/>
        <v>-21.979291973659603</v>
      </c>
      <c r="K175" s="91">
        <f t="shared" si="21"/>
        <v>3063257.7426059777</v>
      </c>
      <c r="L175" s="91">
        <f t="shared" si="22"/>
        <v>627198.31067054847</v>
      </c>
      <c r="M175" s="52">
        <f t="shared" si="23"/>
        <v>1321.3896666666667</v>
      </c>
      <c r="N175" s="51"/>
    </row>
    <row r="176" spans="2:25" x14ac:dyDescent="0.25">
      <c r="B176" s="51"/>
      <c r="C176" s="56">
        <v>166</v>
      </c>
      <c r="D176" s="56">
        <v>1.5</v>
      </c>
      <c r="E176" s="102">
        <v>14.744039351851852</v>
      </c>
      <c r="F176" s="52">
        <v>18.338999999999999</v>
      </c>
      <c r="G176" s="52">
        <v>-1.1739999999999999</v>
      </c>
      <c r="H176" s="89">
        <f t="shared" si="20"/>
        <v>5.6843518518518508</v>
      </c>
      <c r="I176" s="52">
        <f t="shared" si="18"/>
        <v>-13.285982195408387</v>
      </c>
      <c r="J176" s="52">
        <f t="shared" si="19"/>
        <v>12.641265684388223</v>
      </c>
      <c r="K176" s="91">
        <f t="shared" si="21"/>
        <v>3063231.4154975526</v>
      </c>
      <c r="L176" s="91">
        <f t="shared" si="22"/>
        <v>627232.93122820649</v>
      </c>
      <c r="M176" s="52">
        <f t="shared" si="23"/>
        <v>1320.3656666666668</v>
      </c>
      <c r="N176" s="51"/>
    </row>
    <row r="177" spans="2:14" x14ac:dyDescent="0.25">
      <c r="B177" s="51"/>
      <c r="C177" s="56">
        <v>167</v>
      </c>
      <c r="D177" s="56">
        <v>1.5</v>
      </c>
      <c r="E177" s="102">
        <v>1.2971180555555557</v>
      </c>
      <c r="F177" s="52">
        <v>4.8940000000000001</v>
      </c>
      <c r="G177" s="52">
        <v>0.38700000000000001</v>
      </c>
      <c r="H177" s="89">
        <f t="shared" si="20"/>
        <v>7.2374305555555551</v>
      </c>
      <c r="I177" s="52">
        <f t="shared" si="18"/>
        <v>-4.8644292920874346</v>
      </c>
      <c r="J177" s="52">
        <f t="shared" si="19"/>
        <v>0.53718121921912221</v>
      </c>
      <c r="K177" s="91">
        <f t="shared" si="21"/>
        <v>3063239.8370504556</v>
      </c>
      <c r="L177" s="91">
        <f t="shared" si="22"/>
        <v>627220.82714374131</v>
      </c>
      <c r="M177" s="52">
        <f t="shared" si="23"/>
        <v>1321.9266666666667</v>
      </c>
      <c r="N177" s="51"/>
    </row>
    <row r="178" spans="2:14" x14ac:dyDescent="0.25">
      <c r="B178" s="51"/>
      <c r="C178" s="56">
        <v>168</v>
      </c>
      <c r="D178" s="56">
        <v>1.5</v>
      </c>
      <c r="E178" s="102">
        <v>0.15738425925925925</v>
      </c>
      <c r="F178" s="52">
        <v>17.806999999999999</v>
      </c>
      <c r="G178" s="52">
        <v>-1.1100000000000001</v>
      </c>
      <c r="H178" s="89">
        <f t="shared" si="20"/>
        <v>6.0976967592592581</v>
      </c>
      <c r="I178" s="52">
        <f t="shared" si="18"/>
        <v>-14.822314462840188</v>
      </c>
      <c r="J178" s="52">
        <f t="shared" si="19"/>
        <v>9.8685481690408015</v>
      </c>
      <c r="K178" s="91">
        <f t="shared" si="21"/>
        <v>3063229.8791652853</v>
      </c>
      <c r="L178" s="91">
        <f t="shared" si="22"/>
        <v>627230.15851069114</v>
      </c>
      <c r="M178" s="52">
        <f t="shared" si="23"/>
        <v>1320.4296666666669</v>
      </c>
      <c r="N178" s="51"/>
    </row>
    <row r="179" spans="2:14" x14ac:dyDescent="0.25">
      <c r="B179" s="51"/>
      <c r="C179" s="56">
        <v>169</v>
      </c>
      <c r="D179" s="56">
        <v>1.5</v>
      </c>
      <c r="E179" s="102">
        <v>2.1978935185185184</v>
      </c>
      <c r="F179" s="52">
        <v>8.9779999999999998</v>
      </c>
      <c r="G179" s="52">
        <v>0.70399999999999996</v>
      </c>
      <c r="H179" s="89">
        <f t="shared" si="20"/>
        <v>8.1382060185185168</v>
      </c>
      <c r="I179" s="52">
        <f t="shared" si="18"/>
        <v>-8.6590955093790196</v>
      </c>
      <c r="J179" s="52">
        <f t="shared" si="19"/>
        <v>-2.3716131555234887</v>
      </c>
      <c r="K179" s="91">
        <f t="shared" si="21"/>
        <v>3063236.0423842384</v>
      </c>
      <c r="L179" s="91">
        <f t="shared" si="22"/>
        <v>627217.91834936664</v>
      </c>
      <c r="M179" s="52">
        <f t="shared" si="23"/>
        <v>1322.2436666666667</v>
      </c>
      <c r="N179" s="51"/>
    </row>
    <row r="180" spans="2:14" x14ac:dyDescent="0.25">
      <c r="B180" s="51"/>
      <c r="C180" s="56">
        <v>170</v>
      </c>
      <c r="D180" s="56">
        <v>1.5</v>
      </c>
      <c r="E180" s="102">
        <v>0.67143518518518508</v>
      </c>
      <c r="F180" s="52">
        <v>14.741</v>
      </c>
      <c r="G180" s="52">
        <v>-0.109</v>
      </c>
      <c r="H180" s="89">
        <f t="shared" si="20"/>
        <v>6.6117476851851844</v>
      </c>
      <c r="I180" s="52">
        <f t="shared" si="18"/>
        <v>-13.732372287535256</v>
      </c>
      <c r="J180" s="52">
        <f t="shared" si="19"/>
        <v>5.3590141216956795</v>
      </c>
      <c r="K180" s="91">
        <f t="shared" si="21"/>
        <v>3063230.9691074602</v>
      </c>
      <c r="L180" s="91">
        <f t="shared" si="22"/>
        <v>627225.6489766438</v>
      </c>
      <c r="M180" s="52">
        <f t="shared" si="23"/>
        <v>1321.4306666666669</v>
      </c>
      <c r="N180" s="51"/>
    </row>
    <row r="181" spans="2:14" x14ac:dyDescent="0.25">
      <c r="B181" s="51"/>
      <c r="C181" s="56">
        <v>171</v>
      </c>
      <c r="D181" s="56">
        <v>1.5</v>
      </c>
      <c r="E181" s="102">
        <v>1.405648148148148</v>
      </c>
      <c r="F181" s="52">
        <v>7.6630000000000003</v>
      </c>
      <c r="G181" s="52">
        <v>0.152</v>
      </c>
      <c r="H181" s="89">
        <f t="shared" si="20"/>
        <v>7.3459606481481474</v>
      </c>
      <c r="I181" s="52">
        <f t="shared" si="18"/>
        <v>-7.6470537439764605</v>
      </c>
      <c r="J181" s="52">
        <f t="shared" si="19"/>
        <v>0.49410326525495762</v>
      </c>
      <c r="K181" s="91">
        <f t="shared" si="21"/>
        <v>3063237.0544260037</v>
      </c>
      <c r="L181" s="91">
        <f t="shared" si="22"/>
        <v>627220.78406578733</v>
      </c>
      <c r="M181" s="52">
        <f t="shared" si="23"/>
        <v>1321.6916666666668</v>
      </c>
      <c r="N181" s="51"/>
    </row>
    <row r="182" spans="2:14" x14ac:dyDescent="0.25">
      <c r="B182" s="51"/>
      <c r="C182" s="56">
        <v>172</v>
      </c>
      <c r="D182" s="56">
        <v>1.5</v>
      </c>
      <c r="E182" s="102">
        <v>0.28106481481481482</v>
      </c>
      <c r="F182" s="52">
        <v>14.382999999999999</v>
      </c>
      <c r="G182" s="52">
        <v>-0.80400000000000005</v>
      </c>
      <c r="H182" s="89">
        <f t="shared" si="20"/>
        <v>6.2213773148148137</v>
      </c>
      <c r="I182" s="52">
        <f t="shared" si="18"/>
        <v>-12.368928126750474</v>
      </c>
      <c r="J182" s="52">
        <f t="shared" si="19"/>
        <v>7.340320564885503</v>
      </c>
      <c r="K182" s="91">
        <f t="shared" si="21"/>
        <v>3063232.3325516214</v>
      </c>
      <c r="L182" s="91">
        <f t="shared" si="22"/>
        <v>627227.63028308703</v>
      </c>
      <c r="M182" s="52">
        <f t="shared" si="23"/>
        <v>1320.7356666666667</v>
      </c>
      <c r="N182" s="51"/>
    </row>
    <row r="183" spans="2:14" x14ac:dyDescent="0.25">
      <c r="B183" s="51"/>
      <c r="C183" s="56">
        <v>173</v>
      </c>
      <c r="D183" s="56">
        <v>1.5</v>
      </c>
      <c r="E183" s="102">
        <v>0.87258101851851855</v>
      </c>
      <c r="F183" s="52">
        <v>9.4190000000000005</v>
      </c>
      <c r="G183" s="52">
        <v>0.19600000000000001</v>
      </c>
      <c r="H183" s="89">
        <f t="shared" si="20"/>
        <v>6.8128935185185178</v>
      </c>
      <c r="I183" s="52">
        <f t="shared" si="18"/>
        <v>-9.0315639212363958</v>
      </c>
      <c r="J183" s="52">
        <f t="shared" si="19"/>
        <v>2.6736518353407703</v>
      </c>
      <c r="K183" s="91">
        <f t="shared" si="21"/>
        <v>3063235.6699158265</v>
      </c>
      <c r="L183" s="91">
        <f t="shared" si="22"/>
        <v>627222.9636143574</v>
      </c>
      <c r="M183" s="52">
        <f t="shared" si="23"/>
        <v>1321.7356666666667</v>
      </c>
      <c r="N183" s="51"/>
    </row>
    <row r="184" spans="2:14" x14ac:dyDescent="0.25">
      <c r="B184" s="51"/>
      <c r="C184" s="56">
        <v>174</v>
      </c>
      <c r="D184" s="56">
        <v>1.5</v>
      </c>
      <c r="E184" s="102">
        <v>0.53331018518518514</v>
      </c>
      <c r="F184" s="52">
        <v>11.433</v>
      </c>
      <c r="G184" s="52">
        <v>-0.48799999999999999</v>
      </c>
      <c r="H184" s="89">
        <f t="shared" si="20"/>
        <v>6.4736226851851839</v>
      </c>
      <c r="I184" s="52">
        <f t="shared" si="18"/>
        <v>-10.3925489080092</v>
      </c>
      <c r="J184" s="52">
        <f t="shared" si="19"/>
        <v>4.7653348460141576</v>
      </c>
      <c r="K184" s="91">
        <f t="shared" si="21"/>
        <v>3063234.3089308399</v>
      </c>
      <c r="L184" s="91">
        <f t="shared" si="22"/>
        <v>627225.05529736809</v>
      </c>
      <c r="M184" s="52">
        <f t="shared" si="23"/>
        <v>1321.0516666666667</v>
      </c>
      <c r="N184" s="51"/>
    </row>
    <row r="185" spans="2:14" x14ac:dyDescent="0.25">
      <c r="B185" s="51"/>
      <c r="C185" s="56">
        <v>175</v>
      </c>
      <c r="D185" s="56">
        <v>1.5</v>
      </c>
      <c r="E185" s="102">
        <v>0.39292824074074073</v>
      </c>
      <c r="F185" s="52">
        <v>9.5470000000000006</v>
      </c>
      <c r="G185" s="52">
        <v>-0.41299999999999998</v>
      </c>
      <c r="H185" s="89">
        <f t="shared" si="20"/>
        <v>6.3332407407407398</v>
      </c>
      <c r="I185" s="52">
        <f t="shared" si="18"/>
        <v>-8.4293268261448251</v>
      </c>
      <c r="J185" s="52">
        <f t="shared" si="19"/>
        <v>4.4823719455256299</v>
      </c>
      <c r="K185" s="91">
        <f t="shared" si="21"/>
        <v>3063236.2721529217</v>
      </c>
      <c r="L185" s="91">
        <f t="shared" si="22"/>
        <v>627224.77233446762</v>
      </c>
      <c r="M185" s="52">
        <f t="shared" si="23"/>
        <v>1321.1266666666668</v>
      </c>
      <c r="N185" s="51"/>
    </row>
    <row r="186" spans="2:14" x14ac:dyDescent="0.25">
      <c r="B186" s="51"/>
      <c r="C186" s="56">
        <v>176</v>
      </c>
      <c r="D186" s="56">
        <v>1.5</v>
      </c>
      <c r="E186" s="102">
        <v>0.65282407407407406</v>
      </c>
      <c r="F186" s="52">
        <v>5.1859999999999999</v>
      </c>
      <c r="G186" s="52">
        <v>-0.161</v>
      </c>
      <c r="H186" s="89">
        <f t="shared" si="20"/>
        <v>6.5931365740740731</v>
      </c>
      <c r="I186" s="52">
        <f t="shared" si="18"/>
        <v>-4.8163123961746308</v>
      </c>
      <c r="J186" s="52">
        <f t="shared" si="19"/>
        <v>1.9229484918880637</v>
      </c>
      <c r="K186" s="91">
        <f t="shared" si="21"/>
        <v>3063239.8851673519</v>
      </c>
      <c r="L186" s="91">
        <f t="shared" si="22"/>
        <v>627222.21291101398</v>
      </c>
      <c r="M186" s="52">
        <f t="shared" si="23"/>
        <v>1321.3786666666667</v>
      </c>
      <c r="N186" s="51"/>
    </row>
    <row r="187" spans="2:14" x14ac:dyDescent="0.25">
      <c r="B187" s="51"/>
      <c r="C187" s="56"/>
      <c r="D187" s="56"/>
      <c r="E187" s="102"/>
      <c r="F187" s="52"/>
      <c r="G187" s="52"/>
      <c r="H187" s="51"/>
      <c r="I187" s="52"/>
      <c r="J187" s="51"/>
      <c r="K187" s="51"/>
      <c r="L187" s="52"/>
      <c r="M187" s="51"/>
      <c r="N187" s="51"/>
    </row>
    <row r="188" spans="2:14" x14ac:dyDescent="0.25">
      <c r="B188" s="51"/>
      <c r="C188" s="56"/>
      <c r="D188" s="56"/>
      <c r="E188" s="102"/>
      <c r="F188" s="52"/>
      <c r="G188" s="52"/>
      <c r="H188" s="51"/>
      <c r="I188" s="52"/>
      <c r="J188" s="51"/>
      <c r="K188" s="51"/>
      <c r="L188" s="52"/>
      <c r="M188" s="51"/>
      <c r="N188" s="51"/>
    </row>
    <row r="189" spans="2:14" x14ac:dyDescent="0.25">
      <c r="B189" s="51" t="s">
        <v>54</v>
      </c>
      <c r="C189" s="56" t="s">
        <v>53</v>
      </c>
      <c r="D189" s="56"/>
      <c r="E189" s="102">
        <v>0</v>
      </c>
      <c r="F189" s="52"/>
      <c r="G189" s="52"/>
      <c r="H189" s="92">
        <f>IF('Gales Table Minor Traverse'!V16&lt;(180/24), 'Gales Table Minor Traverse'!V16+(180/24), 'Gales Table Minor Traverse'!V16-(180/24))</f>
        <v>10.755208333333334</v>
      </c>
      <c r="I189" s="91"/>
      <c r="J189" s="92"/>
      <c r="K189" s="51">
        <f>'Gales Table Minor Traverse'!S16</f>
        <v>3063213.2194099803</v>
      </c>
      <c r="L189" s="52">
        <f>'Gales Table Minor Traverse'!T16</f>
        <v>627244.38758031477</v>
      </c>
      <c r="M189" s="52">
        <f>'Level Transfer Minor Traverse'!I23</f>
        <v>1318.7668333333334</v>
      </c>
      <c r="N189" s="51"/>
    </row>
    <row r="190" spans="2:14" x14ac:dyDescent="0.25">
      <c r="B190" s="51">
        <v>1.321</v>
      </c>
      <c r="C190" s="56">
        <v>177</v>
      </c>
      <c r="D190" s="56">
        <v>1.5</v>
      </c>
      <c r="E190" s="102">
        <v>0.37877314814814811</v>
      </c>
      <c r="F190" s="52">
        <v>3.7309999999999999</v>
      </c>
      <c r="G190" s="52">
        <v>0.14099999999999999</v>
      </c>
      <c r="H190" s="89">
        <f>IF($H$189+E190&lt;360/24,$H$189+E190,$H$189+E190-360/24)</f>
        <v>11.133981481481483</v>
      </c>
      <c r="I190" s="52">
        <f t="shared" ref="I190:I228" si="24">F190*COS(RADIANS(H190*24))</f>
        <v>-0.18124674341352645</v>
      </c>
      <c r="J190" s="52">
        <f t="shared" ref="J190:J228" si="25">F190*SIN(RADIANS(H190*24))</f>
        <v>-3.7265950434682313</v>
      </c>
      <c r="K190" s="91">
        <f>$K$189+I190</f>
        <v>3063213.0381632368</v>
      </c>
      <c r="L190" s="91">
        <f>$L$189+J190</f>
        <v>627240.66098527133</v>
      </c>
      <c r="M190" s="52">
        <f>$M$189+$B$190+G190-D190</f>
        <v>1318.7288333333333</v>
      </c>
      <c r="N190" s="51"/>
    </row>
    <row r="191" spans="2:14" x14ac:dyDescent="0.25">
      <c r="B191" s="51"/>
      <c r="C191" s="56">
        <v>178</v>
      </c>
      <c r="D191" s="56">
        <v>1.5</v>
      </c>
      <c r="E191" s="102">
        <v>12.962858796296297</v>
      </c>
      <c r="F191" s="52">
        <v>2.972</v>
      </c>
      <c r="G191" s="52">
        <v>8.3000000000000004E-2</v>
      </c>
      <c r="H191" s="89">
        <f t="shared" ref="H191:H228" si="26">IF($H$189+E191&lt;360/24,$H$189+E191,$H$189+E191-360/24)</f>
        <v>8.718067129629631</v>
      </c>
      <c r="I191" s="52">
        <f t="shared" si="24"/>
        <v>-2.5934734092720193</v>
      </c>
      <c r="J191" s="52">
        <f t="shared" si="25"/>
        <v>-1.4514405517963769</v>
      </c>
      <c r="K191" s="91">
        <f t="shared" ref="K191:K228" si="27">$K$189+I191</f>
        <v>3063210.625936571</v>
      </c>
      <c r="L191" s="91">
        <f t="shared" ref="L191:L228" si="28">$L$189+J191</f>
        <v>627242.93613976298</v>
      </c>
      <c r="M191" s="52">
        <f t="shared" ref="M191:M228" si="29">$M$189+$B$190+G191-D191</f>
        <v>1318.6708333333333</v>
      </c>
      <c r="N191" s="51"/>
    </row>
    <row r="192" spans="2:14" x14ac:dyDescent="0.25">
      <c r="B192" s="51"/>
      <c r="C192" s="56">
        <v>179</v>
      </c>
      <c r="D192" s="56">
        <v>1.5</v>
      </c>
      <c r="E192" s="102">
        <v>1.6701388888888891</v>
      </c>
      <c r="F192" s="52">
        <v>8.57</v>
      </c>
      <c r="G192" s="52">
        <v>0.63900000000000001</v>
      </c>
      <c r="H192" s="89">
        <f t="shared" si="26"/>
        <v>12.425347222222223</v>
      </c>
      <c r="I192" s="52">
        <f t="shared" si="24"/>
        <v>4.0508585180424905</v>
      </c>
      <c r="J192" s="52">
        <f t="shared" si="25"/>
        <v>-7.5521814905894971</v>
      </c>
      <c r="K192" s="91">
        <f t="shared" si="27"/>
        <v>3063217.2702684985</v>
      </c>
      <c r="L192" s="91">
        <f t="shared" si="28"/>
        <v>627236.83539882419</v>
      </c>
      <c r="M192" s="52">
        <f t="shared" si="29"/>
        <v>1319.2268333333332</v>
      </c>
      <c r="N192" s="51"/>
    </row>
    <row r="193" spans="2:25" x14ac:dyDescent="0.25">
      <c r="B193" s="51"/>
      <c r="C193" s="56">
        <v>180</v>
      </c>
      <c r="D193" s="56">
        <v>1.5</v>
      </c>
      <c r="E193" s="102">
        <v>10.850775462962963</v>
      </c>
      <c r="F193" s="52">
        <v>4.8499999999999996</v>
      </c>
      <c r="G193" s="52">
        <v>-8.5000000000000006E-2</v>
      </c>
      <c r="H193" s="89">
        <f t="shared" si="26"/>
        <v>6.6059837962962966</v>
      </c>
      <c r="I193" s="52">
        <f t="shared" si="24"/>
        <v>-4.5138768783693974</v>
      </c>
      <c r="J193" s="52">
        <f t="shared" si="25"/>
        <v>1.7740956927184446</v>
      </c>
      <c r="K193" s="91">
        <f t="shared" si="27"/>
        <v>3063208.7055331022</v>
      </c>
      <c r="L193" s="91">
        <f t="shared" si="28"/>
        <v>627246.16167600744</v>
      </c>
      <c r="M193" s="52">
        <f t="shared" si="29"/>
        <v>1318.5028333333332</v>
      </c>
      <c r="N193" s="51"/>
    </row>
    <row r="194" spans="2:25" x14ac:dyDescent="0.25">
      <c r="B194" s="51"/>
      <c r="C194" s="56">
        <v>181</v>
      </c>
      <c r="D194" s="56">
        <v>1.5</v>
      </c>
      <c r="E194" s="102">
        <v>2.6026851851851851</v>
      </c>
      <c r="F194" s="52">
        <v>8.0660000000000007</v>
      </c>
      <c r="G194" s="52">
        <v>0.72399999999999998</v>
      </c>
      <c r="H194" s="89">
        <f t="shared" si="26"/>
        <v>13.357893518518519</v>
      </c>
      <c r="I194" s="52">
        <f t="shared" si="24"/>
        <v>6.2319256931416254</v>
      </c>
      <c r="J194" s="52">
        <f t="shared" si="25"/>
        <v>-5.1208845090629884</v>
      </c>
      <c r="K194" s="91">
        <f t="shared" si="27"/>
        <v>3063219.4513356737</v>
      </c>
      <c r="L194" s="91">
        <f t="shared" si="28"/>
        <v>627239.26669580571</v>
      </c>
      <c r="M194" s="52">
        <f t="shared" si="29"/>
        <v>1319.3118333333332</v>
      </c>
      <c r="N194" s="51"/>
    </row>
    <row r="195" spans="2:25" x14ac:dyDescent="0.25">
      <c r="B195" s="51"/>
      <c r="C195" s="56">
        <v>182</v>
      </c>
      <c r="D195" s="56">
        <v>1.5</v>
      </c>
      <c r="E195" s="102">
        <v>2.4356828703703699</v>
      </c>
      <c r="F195" s="52">
        <v>12.321</v>
      </c>
      <c r="G195" s="52">
        <v>1.448</v>
      </c>
      <c r="H195" s="89">
        <f t="shared" si="26"/>
        <v>13.190891203703703</v>
      </c>
      <c r="I195" s="52">
        <f t="shared" si="24"/>
        <v>8.9493762071821195</v>
      </c>
      <c r="J195" s="52">
        <f t="shared" si="25"/>
        <v>-8.4685126499476056</v>
      </c>
      <c r="K195" s="91">
        <f t="shared" si="27"/>
        <v>3063222.1687861877</v>
      </c>
      <c r="L195" s="91">
        <f t="shared" si="28"/>
        <v>627235.91906766477</v>
      </c>
      <c r="M195" s="52">
        <f t="shared" si="29"/>
        <v>1320.0358333333334</v>
      </c>
      <c r="N195" s="51"/>
    </row>
    <row r="196" spans="2:25" x14ac:dyDescent="0.25">
      <c r="B196" s="51"/>
      <c r="C196" s="56">
        <v>183</v>
      </c>
      <c r="D196" s="56">
        <v>1.5</v>
      </c>
      <c r="E196" s="102">
        <v>10.079340277777776</v>
      </c>
      <c r="F196" s="52">
        <v>7.4569999999999999</v>
      </c>
      <c r="G196" s="52">
        <v>-0.27</v>
      </c>
      <c r="H196" s="89">
        <f t="shared" si="26"/>
        <v>5.83454861111111</v>
      </c>
      <c r="I196" s="52">
        <f t="shared" si="24"/>
        <v>-5.7148327056827979</v>
      </c>
      <c r="J196" s="52">
        <f t="shared" si="25"/>
        <v>4.7903586657011639</v>
      </c>
      <c r="K196" s="91">
        <f t="shared" si="27"/>
        <v>3063207.5045772744</v>
      </c>
      <c r="L196" s="91">
        <f t="shared" si="28"/>
        <v>627249.17793898052</v>
      </c>
      <c r="M196" s="52">
        <f t="shared" si="29"/>
        <v>1318.3178333333333</v>
      </c>
      <c r="N196" s="51"/>
    </row>
    <row r="197" spans="2:25" x14ac:dyDescent="0.25">
      <c r="B197" s="51"/>
      <c r="C197" s="56">
        <v>184</v>
      </c>
      <c r="D197" s="56">
        <v>2.15</v>
      </c>
      <c r="E197" s="102">
        <v>2.9081597222222224</v>
      </c>
      <c r="F197" s="52">
        <v>17.382000000000001</v>
      </c>
      <c r="G197" s="52">
        <v>3.0680000000000001</v>
      </c>
      <c r="H197" s="89">
        <f t="shared" si="26"/>
        <v>13.663368055555557</v>
      </c>
      <c r="I197" s="52">
        <f t="shared" si="24"/>
        <v>14.728030848386606</v>
      </c>
      <c r="J197" s="52">
        <f t="shared" si="25"/>
        <v>-9.2314154564168867</v>
      </c>
      <c r="K197" s="91">
        <f t="shared" si="27"/>
        <v>3063227.9474408287</v>
      </c>
      <c r="L197" s="91">
        <f t="shared" si="28"/>
        <v>627235.15616485837</v>
      </c>
      <c r="M197" s="52">
        <f t="shared" si="29"/>
        <v>1321.0058333333332</v>
      </c>
      <c r="N197" s="51"/>
    </row>
    <row r="198" spans="2:25" x14ac:dyDescent="0.25">
      <c r="B198" s="51"/>
      <c r="C198" s="56">
        <v>185</v>
      </c>
      <c r="D198" s="56">
        <v>1.5</v>
      </c>
      <c r="E198" s="102">
        <v>2.5972453703703704</v>
      </c>
      <c r="F198" s="52">
        <v>17.428999999999998</v>
      </c>
      <c r="G198" s="52">
        <v>2.419</v>
      </c>
      <c r="H198" s="89">
        <f t="shared" si="26"/>
        <v>13.352453703703704</v>
      </c>
      <c r="I198" s="52">
        <f t="shared" si="24"/>
        <v>13.440686780032634</v>
      </c>
      <c r="J198" s="52">
        <f t="shared" si="25"/>
        <v>-11.095854175369103</v>
      </c>
      <c r="K198" s="91">
        <f t="shared" si="27"/>
        <v>3063226.6600967604</v>
      </c>
      <c r="L198" s="91">
        <f t="shared" si="28"/>
        <v>627233.29172613937</v>
      </c>
      <c r="M198" s="52">
        <f t="shared" si="29"/>
        <v>1321.0068333333334</v>
      </c>
      <c r="N198" s="51"/>
    </row>
    <row r="199" spans="2:25" x14ac:dyDescent="0.25">
      <c r="B199" s="51"/>
      <c r="C199" s="56">
        <v>186</v>
      </c>
      <c r="D199" s="56">
        <v>1.5</v>
      </c>
      <c r="E199" s="102">
        <v>10.076550925925925</v>
      </c>
      <c r="F199" s="52">
        <v>7.5430000000000001</v>
      </c>
      <c r="G199" s="52">
        <v>-0.28699999999999998</v>
      </c>
      <c r="H199" s="89">
        <f t="shared" si="26"/>
        <v>5.8317592592592575</v>
      </c>
      <c r="I199" s="52">
        <f t="shared" si="24"/>
        <v>-5.7750751056904743</v>
      </c>
      <c r="J199" s="52">
        <f t="shared" si="25"/>
        <v>4.8523557705133458</v>
      </c>
      <c r="K199" s="91">
        <f t="shared" si="27"/>
        <v>3063207.4443348749</v>
      </c>
      <c r="L199" s="91">
        <f t="shared" si="28"/>
        <v>627249.2399360853</v>
      </c>
      <c r="M199" s="52">
        <f t="shared" si="29"/>
        <v>1318.3008333333332</v>
      </c>
      <c r="N199" s="51"/>
    </row>
    <row r="200" spans="2:25" x14ac:dyDescent="0.25">
      <c r="B200" s="51"/>
      <c r="C200" s="56">
        <v>187</v>
      </c>
      <c r="D200" s="56">
        <v>1.5</v>
      </c>
      <c r="E200" s="102">
        <v>12.276006944444443</v>
      </c>
      <c r="F200" s="52">
        <v>25.85</v>
      </c>
      <c r="G200" s="52">
        <v>-1.879</v>
      </c>
      <c r="H200" s="89">
        <f t="shared" si="26"/>
        <v>8.0312152777777754</v>
      </c>
      <c r="I200" s="52">
        <f t="shared" si="24"/>
        <v>-25.212681958757202</v>
      </c>
      <c r="J200" s="52">
        <f t="shared" si="25"/>
        <v>-5.7046619923146364</v>
      </c>
      <c r="K200" s="91">
        <f t="shared" si="27"/>
        <v>3063188.0067280214</v>
      </c>
      <c r="L200" s="91">
        <f t="shared" si="28"/>
        <v>627238.68291832251</v>
      </c>
      <c r="M200" s="52">
        <f t="shared" si="29"/>
        <v>1316.7088333333334</v>
      </c>
      <c r="N200" s="51"/>
    </row>
    <row r="201" spans="2:25" x14ac:dyDescent="0.25">
      <c r="B201" s="51"/>
      <c r="C201" s="56">
        <v>188</v>
      </c>
      <c r="D201" s="56">
        <v>2.15</v>
      </c>
      <c r="E201" s="102">
        <v>11.503090277777778</v>
      </c>
      <c r="F201" s="52">
        <v>24.114000000000001</v>
      </c>
      <c r="G201" s="52">
        <v>-1.7729999999999999</v>
      </c>
      <c r="H201" s="89">
        <f t="shared" si="26"/>
        <v>7.2582986111111119</v>
      </c>
      <c r="I201" s="52">
        <f t="shared" si="24"/>
        <v>-23.990517967299922</v>
      </c>
      <c r="J201" s="52">
        <f t="shared" si="25"/>
        <v>2.4372204784671565</v>
      </c>
      <c r="K201" s="91">
        <f t="shared" si="27"/>
        <v>3063189.228892013</v>
      </c>
      <c r="L201" s="91">
        <f t="shared" si="28"/>
        <v>627246.8248007932</v>
      </c>
      <c r="M201" s="52">
        <f t="shared" si="29"/>
        <v>1316.1648333333333</v>
      </c>
      <c r="N201" s="51"/>
    </row>
    <row r="202" spans="2:25" x14ac:dyDescent="0.25">
      <c r="B202" s="51"/>
      <c r="C202" s="56">
        <v>189</v>
      </c>
      <c r="D202" s="56">
        <v>2.15</v>
      </c>
      <c r="E202" s="102">
        <v>11.825578703703703</v>
      </c>
      <c r="F202" s="52">
        <v>21.234999999999999</v>
      </c>
      <c r="G202" s="52">
        <v>-1.4370000000000001</v>
      </c>
      <c r="H202" s="89">
        <f t="shared" si="26"/>
        <v>7.5807870370370374</v>
      </c>
      <c r="I202" s="52">
        <f t="shared" si="24"/>
        <v>-21.22284258046108</v>
      </c>
      <c r="J202" s="52">
        <f t="shared" si="25"/>
        <v>-0.71845515167480634</v>
      </c>
      <c r="K202" s="91">
        <f t="shared" si="27"/>
        <v>3063191.9965673997</v>
      </c>
      <c r="L202" s="91">
        <f t="shared" si="28"/>
        <v>627243.66912516311</v>
      </c>
      <c r="M202" s="52">
        <f t="shared" si="29"/>
        <v>1316.5008333333333</v>
      </c>
      <c r="N202" s="51"/>
    </row>
    <row r="203" spans="2:25" x14ac:dyDescent="0.25">
      <c r="B203" s="51"/>
      <c r="C203" s="56">
        <v>190</v>
      </c>
      <c r="D203" s="56">
        <v>2.15</v>
      </c>
      <c r="E203" s="102">
        <v>2.4637037037037035</v>
      </c>
      <c r="F203" s="52">
        <v>17.974</v>
      </c>
      <c r="G203" s="52">
        <v>2.5649999999999999</v>
      </c>
      <c r="H203" s="89">
        <f t="shared" si="26"/>
        <v>13.218912037037038</v>
      </c>
      <c r="I203" s="52">
        <f t="shared" si="24"/>
        <v>13.19954086785776</v>
      </c>
      <c r="J203" s="52">
        <f t="shared" si="25"/>
        <v>-12.199868723791779</v>
      </c>
      <c r="K203" s="91">
        <f t="shared" si="27"/>
        <v>3063226.4189508483</v>
      </c>
      <c r="L203" s="91">
        <f t="shared" si="28"/>
        <v>627232.18771159102</v>
      </c>
      <c r="M203" s="52">
        <f t="shared" si="29"/>
        <v>1320.5028333333332</v>
      </c>
      <c r="N203" s="51"/>
    </row>
    <row r="204" spans="2:25" x14ac:dyDescent="0.25">
      <c r="B204" s="51"/>
      <c r="C204" s="56">
        <v>191</v>
      </c>
      <c r="D204" s="56">
        <v>2.15</v>
      </c>
      <c r="E204" s="102">
        <v>11.586076388888889</v>
      </c>
      <c r="F204" s="52">
        <v>21.7</v>
      </c>
      <c r="G204" s="52">
        <v>-1.5229999999999999</v>
      </c>
      <c r="H204" s="89">
        <f t="shared" si="26"/>
        <v>7.3412847222222233</v>
      </c>
      <c r="I204" s="52">
        <f t="shared" si="24"/>
        <v>-21.652061498364148</v>
      </c>
      <c r="J204" s="52">
        <f t="shared" si="25"/>
        <v>1.4416077382758918</v>
      </c>
      <c r="K204" s="91">
        <f t="shared" si="27"/>
        <v>3063191.5673484821</v>
      </c>
      <c r="L204" s="91">
        <f t="shared" si="28"/>
        <v>627245.82918805303</v>
      </c>
      <c r="M204" s="52">
        <f t="shared" si="29"/>
        <v>1316.4148333333333</v>
      </c>
      <c r="N204" s="51"/>
    </row>
    <row r="205" spans="2:25" x14ac:dyDescent="0.25">
      <c r="B205" s="51"/>
      <c r="C205" s="56">
        <v>192</v>
      </c>
      <c r="D205" s="56">
        <v>2.15</v>
      </c>
      <c r="E205" s="102">
        <v>11.492905092592594</v>
      </c>
      <c r="F205" s="52">
        <v>20.251999999999999</v>
      </c>
      <c r="G205" s="52">
        <v>-1.5840000000000001</v>
      </c>
      <c r="H205" s="89">
        <f t="shared" si="26"/>
        <v>7.2481134259259292</v>
      </c>
      <c r="I205" s="52">
        <f t="shared" si="24"/>
        <v>-20.139378255594568</v>
      </c>
      <c r="J205" s="52">
        <f t="shared" si="25"/>
        <v>2.1328261715584427</v>
      </c>
      <c r="K205" s="91">
        <f t="shared" si="27"/>
        <v>3063193.0800317246</v>
      </c>
      <c r="L205" s="91">
        <f t="shared" si="28"/>
        <v>627246.52040648635</v>
      </c>
      <c r="M205" s="52">
        <f t="shared" si="29"/>
        <v>1316.3538333333331</v>
      </c>
      <c r="N205" s="51"/>
    </row>
    <row r="206" spans="2:25" x14ac:dyDescent="0.25">
      <c r="B206" s="51"/>
      <c r="C206" s="56">
        <v>193</v>
      </c>
      <c r="D206" s="56">
        <v>2.15</v>
      </c>
      <c r="E206" s="102">
        <v>11.5453125</v>
      </c>
      <c r="F206" s="52">
        <v>12.651</v>
      </c>
      <c r="G206" s="52">
        <v>-0.78200000000000003</v>
      </c>
      <c r="H206" s="89">
        <f t="shared" si="26"/>
        <v>7.3005208333333336</v>
      </c>
      <c r="I206" s="52">
        <f t="shared" si="24"/>
        <v>-12.606861814873058</v>
      </c>
      <c r="J206" s="52">
        <f t="shared" si="25"/>
        <v>1.0558580305588317</v>
      </c>
      <c r="K206" s="91">
        <f t="shared" si="27"/>
        <v>3063200.6125481655</v>
      </c>
      <c r="L206" s="91">
        <f t="shared" si="28"/>
        <v>627245.44343834533</v>
      </c>
      <c r="M206" s="52">
        <f t="shared" si="29"/>
        <v>1317.1558333333332</v>
      </c>
      <c r="N206" s="51"/>
    </row>
    <row r="207" spans="2:25" x14ac:dyDescent="0.25">
      <c r="B207" s="51"/>
      <c r="C207" s="56">
        <v>194</v>
      </c>
      <c r="D207" s="56">
        <v>2.15</v>
      </c>
      <c r="E207" s="102">
        <v>11.928067129629628</v>
      </c>
      <c r="F207" s="52">
        <v>18.472000000000001</v>
      </c>
      <c r="G207" s="52">
        <v>-1.33</v>
      </c>
      <c r="H207" s="89">
        <f t="shared" si="26"/>
        <v>7.6832754629629605</v>
      </c>
      <c r="I207" s="52">
        <f t="shared" si="24"/>
        <v>-18.417592786504137</v>
      </c>
      <c r="J207" s="52">
        <f t="shared" si="25"/>
        <v>-1.416707432927055</v>
      </c>
      <c r="K207" s="91">
        <f t="shared" si="27"/>
        <v>3063194.8018171936</v>
      </c>
      <c r="L207" s="91">
        <f t="shared" si="28"/>
        <v>627242.97087288182</v>
      </c>
      <c r="M207" s="52">
        <f t="shared" si="29"/>
        <v>1316.6078333333332</v>
      </c>
      <c r="N207" s="51"/>
    </row>
    <row r="208" spans="2:25" x14ac:dyDescent="0.25">
      <c r="B208" s="93"/>
      <c r="C208" s="56">
        <v>195</v>
      </c>
      <c r="D208" s="98">
        <v>2.15</v>
      </c>
      <c r="E208" s="103">
        <v>11.59994212962963</v>
      </c>
      <c r="F208" s="94">
        <v>8.4789999999999992</v>
      </c>
      <c r="G208" s="94">
        <v>-0.77300000000000002</v>
      </c>
      <c r="H208" s="89">
        <f t="shared" si="26"/>
        <v>7.355150462962964</v>
      </c>
      <c r="I208" s="52">
        <f t="shared" si="24"/>
        <v>-8.4633975484294464</v>
      </c>
      <c r="J208" s="52">
        <f t="shared" si="25"/>
        <v>0.51414291518838406</v>
      </c>
      <c r="K208" s="91">
        <f t="shared" si="27"/>
        <v>3063204.7560124318</v>
      </c>
      <c r="L208" s="91">
        <f t="shared" si="28"/>
        <v>627244.90172322991</v>
      </c>
      <c r="M208" s="52">
        <f t="shared" si="29"/>
        <v>1317.1648333333333</v>
      </c>
      <c r="N208" s="93"/>
      <c r="P208" s="78"/>
      <c r="Q208" s="78"/>
      <c r="R208" s="78"/>
      <c r="S208" s="78"/>
      <c r="T208" s="78"/>
      <c r="U208" s="78"/>
      <c r="V208" s="78"/>
      <c r="W208" s="78"/>
      <c r="X208" s="78"/>
      <c r="Y208" s="78"/>
    </row>
    <row r="209" spans="2:25" x14ac:dyDescent="0.25">
      <c r="B209" s="93"/>
      <c r="C209" s="56">
        <v>196</v>
      </c>
      <c r="D209" s="98">
        <v>2.15</v>
      </c>
      <c r="E209" s="103">
        <v>12.496273148148148</v>
      </c>
      <c r="F209" s="94">
        <v>9.6769999999999996</v>
      </c>
      <c r="G209" s="94">
        <v>-0.25900000000000001</v>
      </c>
      <c r="H209" s="89">
        <f t="shared" si="26"/>
        <v>8.2514814814814841</v>
      </c>
      <c r="I209" s="52">
        <f t="shared" si="24"/>
        <v>-9.2015164354705146</v>
      </c>
      <c r="J209" s="52">
        <f t="shared" si="25"/>
        <v>-2.9960681380379137</v>
      </c>
      <c r="K209" s="91">
        <f t="shared" si="27"/>
        <v>3063204.0178935449</v>
      </c>
      <c r="L209" s="91">
        <f t="shared" si="28"/>
        <v>627241.39151217672</v>
      </c>
      <c r="M209" s="52">
        <f t="shared" si="29"/>
        <v>1317.6788333333332</v>
      </c>
      <c r="N209" s="93"/>
      <c r="P209" s="78"/>
      <c r="Q209" s="78"/>
      <c r="R209" s="78"/>
      <c r="S209" s="78"/>
      <c r="T209" s="78"/>
      <c r="U209" s="78"/>
      <c r="V209" s="78"/>
      <c r="W209" s="78"/>
      <c r="X209" s="78"/>
      <c r="Y209" s="78"/>
    </row>
    <row r="210" spans="2:25" x14ac:dyDescent="0.25">
      <c r="B210" s="51"/>
      <c r="C210" s="56">
        <v>197</v>
      </c>
      <c r="D210" s="56">
        <v>2.15</v>
      </c>
      <c r="E210" s="102">
        <v>11.937083333333332</v>
      </c>
      <c r="F210" s="52">
        <v>15.965999999999999</v>
      </c>
      <c r="G210" s="52">
        <v>-0.92300000000000004</v>
      </c>
      <c r="H210" s="89">
        <f t="shared" si="26"/>
        <v>7.6922916666666659</v>
      </c>
      <c r="I210" s="52">
        <f t="shared" si="24"/>
        <v>-15.914235805448838</v>
      </c>
      <c r="J210" s="52">
        <f t="shared" si="25"/>
        <v>-1.284622407001438</v>
      </c>
      <c r="K210" s="91">
        <f t="shared" si="27"/>
        <v>3063197.3051741747</v>
      </c>
      <c r="L210" s="91">
        <f t="shared" si="28"/>
        <v>627243.10295790771</v>
      </c>
      <c r="M210" s="52">
        <f t="shared" si="29"/>
        <v>1317.0148333333332</v>
      </c>
      <c r="N210" s="51"/>
    </row>
    <row r="211" spans="2:25" x14ac:dyDescent="0.25">
      <c r="B211" s="51"/>
      <c r="C211" s="56">
        <v>198</v>
      </c>
      <c r="D211" s="56">
        <v>2.15</v>
      </c>
      <c r="E211" s="102">
        <v>10.833946759259259</v>
      </c>
      <c r="F211" s="52">
        <v>10.343</v>
      </c>
      <c r="G211" s="52">
        <v>-0.94699999999999995</v>
      </c>
      <c r="H211" s="89">
        <f t="shared" si="26"/>
        <v>6.5891550925925912</v>
      </c>
      <c r="I211" s="52">
        <f t="shared" si="24"/>
        <v>-9.5992826256877972</v>
      </c>
      <c r="J211" s="52">
        <f t="shared" si="25"/>
        <v>3.851158536358688</v>
      </c>
      <c r="K211" s="91">
        <f t="shared" si="27"/>
        <v>3063203.6201273547</v>
      </c>
      <c r="L211" s="91">
        <f t="shared" si="28"/>
        <v>627248.23873885116</v>
      </c>
      <c r="M211" s="52">
        <f t="shared" si="29"/>
        <v>1316.9908333333333</v>
      </c>
      <c r="N211" s="51"/>
    </row>
    <row r="212" spans="2:25" x14ac:dyDescent="0.25">
      <c r="B212" s="51"/>
      <c r="C212" s="56">
        <v>199</v>
      </c>
      <c r="D212" s="56">
        <v>2.15</v>
      </c>
      <c r="E212" s="102">
        <v>10.753912037037036</v>
      </c>
      <c r="F212" s="52">
        <v>12.09</v>
      </c>
      <c r="G212" s="52">
        <v>-1.58</v>
      </c>
      <c r="H212" s="89">
        <f t="shared" si="26"/>
        <v>6.5091203703703684</v>
      </c>
      <c r="I212" s="52">
        <f t="shared" si="24"/>
        <v>-11.063470213908655</v>
      </c>
      <c r="J212" s="52">
        <f t="shared" si="25"/>
        <v>4.8752155671268538</v>
      </c>
      <c r="K212" s="91">
        <f t="shared" si="27"/>
        <v>3063202.1559397662</v>
      </c>
      <c r="L212" s="91">
        <f t="shared" si="28"/>
        <v>627249.26279588195</v>
      </c>
      <c r="M212" s="52">
        <f t="shared" si="29"/>
        <v>1316.3578333333332</v>
      </c>
      <c r="N212" s="51"/>
    </row>
    <row r="213" spans="2:25" x14ac:dyDescent="0.25">
      <c r="B213" s="51"/>
      <c r="C213" s="56">
        <v>200</v>
      </c>
      <c r="D213" s="56">
        <v>2.15</v>
      </c>
      <c r="E213" s="102">
        <v>10.838171296296297</v>
      </c>
      <c r="F213" s="52">
        <v>13.25</v>
      </c>
      <c r="G213" s="52">
        <v>-0.92900000000000005</v>
      </c>
      <c r="H213" s="89">
        <f t="shared" si="26"/>
        <v>6.5933796296296308</v>
      </c>
      <c r="I213" s="52">
        <f t="shared" si="24"/>
        <v>-12.305964705876555</v>
      </c>
      <c r="J213" s="52">
        <f t="shared" si="25"/>
        <v>4.9117952581230986</v>
      </c>
      <c r="K213" s="91">
        <f t="shared" si="27"/>
        <v>3063200.9134452743</v>
      </c>
      <c r="L213" s="91">
        <f t="shared" si="28"/>
        <v>627249.29937557294</v>
      </c>
      <c r="M213" s="52">
        <f t="shared" si="29"/>
        <v>1317.0088333333331</v>
      </c>
      <c r="N213" s="51"/>
    </row>
    <row r="214" spans="2:25" x14ac:dyDescent="0.25">
      <c r="B214" s="51"/>
      <c r="C214" s="56">
        <v>201</v>
      </c>
      <c r="D214" s="56">
        <v>2.15</v>
      </c>
      <c r="E214" s="102">
        <v>11.979907407407408</v>
      </c>
      <c r="F214" s="52">
        <v>13.894</v>
      </c>
      <c r="G214" s="52">
        <v>-0.71199999999999997</v>
      </c>
      <c r="H214" s="89">
        <f t="shared" si="26"/>
        <v>7.735115740740742</v>
      </c>
      <c r="I214" s="52">
        <f t="shared" si="24"/>
        <v>-13.826673370901043</v>
      </c>
      <c r="J214" s="52">
        <f t="shared" si="25"/>
        <v>-1.3661403640973298</v>
      </c>
      <c r="K214" s="91">
        <f t="shared" si="27"/>
        <v>3063199.3927366096</v>
      </c>
      <c r="L214" s="91">
        <f t="shared" si="28"/>
        <v>627243.02143995068</v>
      </c>
      <c r="M214" s="52">
        <f t="shared" si="29"/>
        <v>1317.2258333333332</v>
      </c>
      <c r="N214" s="51"/>
    </row>
    <row r="215" spans="2:25" x14ac:dyDescent="0.25">
      <c r="B215" s="51"/>
      <c r="C215" s="56">
        <v>202</v>
      </c>
      <c r="D215" s="56">
        <v>2.15</v>
      </c>
      <c r="E215" s="102">
        <v>10.595185185185187</v>
      </c>
      <c r="F215" s="52">
        <v>14.31</v>
      </c>
      <c r="G215" s="52">
        <v>-1.4490000000000001</v>
      </c>
      <c r="H215" s="89">
        <f t="shared" si="26"/>
        <v>6.3503935185185227</v>
      </c>
      <c r="I215" s="52">
        <f t="shared" si="24"/>
        <v>-12.682665874978923</v>
      </c>
      <c r="J215" s="52">
        <f t="shared" si="25"/>
        <v>6.6276757844394538</v>
      </c>
      <c r="K215" s="91">
        <f t="shared" si="27"/>
        <v>3063200.5367441052</v>
      </c>
      <c r="L215" s="91">
        <f t="shared" si="28"/>
        <v>627251.01525609917</v>
      </c>
      <c r="M215" s="52">
        <f t="shared" si="29"/>
        <v>1316.4888333333331</v>
      </c>
      <c r="N215" s="51"/>
    </row>
    <row r="216" spans="2:25" x14ac:dyDescent="0.25">
      <c r="B216" s="51"/>
      <c r="C216" s="56">
        <v>203</v>
      </c>
      <c r="D216" s="56">
        <v>2.15</v>
      </c>
      <c r="E216" s="102">
        <v>12.571655092592593</v>
      </c>
      <c r="F216" s="52">
        <v>25</v>
      </c>
      <c r="G216" s="52">
        <v>-1.373</v>
      </c>
      <c r="H216" s="89">
        <f t="shared" si="26"/>
        <v>8.3268634259259287</v>
      </c>
      <c r="I216" s="52">
        <f t="shared" si="24"/>
        <v>-23.515402011717626</v>
      </c>
      <c r="J216" s="52">
        <f t="shared" si="25"/>
        <v>-8.4868055372623381</v>
      </c>
      <c r="K216" s="91">
        <f t="shared" si="27"/>
        <v>3063189.7040079688</v>
      </c>
      <c r="L216" s="91">
        <f t="shared" si="28"/>
        <v>627235.90077477752</v>
      </c>
      <c r="M216" s="52">
        <f t="shared" si="29"/>
        <v>1316.5648333333331</v>
      </c>
      <c r="N216" s="51"/>
    </row>
    <row r="217" spans="2:25" x14ac:dyDescent="0.25">
      <c r="B217" s="51"/>
      <c r="C217" s="56">
        <v>204</v>
      </c>
      <c r="D217" s="56">
        <v>2.15</v>
      </c>
      <c r="E217" s="102">
        <v>12.546469907407406</v>
      </c>
      <c r="F217" s="52">
        <v>21.978000000000002</v>
      </c>
      <c r="G217" s="52">
        <v>-1.3740000000000001</v>
      </c>
      <c r="H217" s="89">
        <f t="shared" si="26"/>
        <v>8.3016782407407419</v>
      </c>
      <c r="I217" s="52">
        <f t="shared" si="24"/>
        <v>-20.750417717437301</v>
      </c>
      <c r="J217" s="52">
        <f t="shared" si="25"/>
        <v>-7.2424200756283268</v>
      </c>
      <c r="K217" s="91">
        <f t="shared" si="27"/>
        <v>3063192.4689922631</v>
      </c>
      <c r="L217" s="91">
        <f t="shared" si="28"/>
        <v>627237.14516023919</v>
      </c>
      <c r="M217" s="52">
        <f t="shared" si="29"/>
        <v>1316.5638333333332</v>
      </c>
      <c r="N217" s="51"/>
    </row>
    <row r="218" spans="2:25" x14ac:dyDescent="0.25">
      <c r="B218" s="51"/>
      <c r="C218" s="56">
        <v>205</v>
      </c>
      <c r="D218" s="56">
        <v>2.15</v>
      </c>
      <c r="E218" s="102">
        <v>12.832662037037037</v>
      </c>
      <c r="F218" s="52">
        <v>18.542999999999999</v>
      </c>
      <c r="G218" s="52">
        <v>-0.89900000000000002</v>
      </c>
      <c r="H218" s="89">
        <f t="shared" si="26"/>
        <v>8.5878703703703714</v>
      </c>
      <c r="I218" s="52">
        <f t="shared" si="24"/>
        <v>-16.650859533999732</v>
      </c>
      <c r="J218" s="52">
        <f t="shared" si="25"/>
        <v>-8.1603753454734047</v>
      </c>
      <c r="K218" s="91">
        <f t="shared" si="27"/>
        <v>3063196.5685504465</v>
      </c>
      <c r="L218" s="91">
        <f t="shared" si="28"/>
        <v>627236.22720496927</v>
      </c>
      <c r="M218" s="52">
        <f t="shared" si="29"/>
        <v>1317.0388333333333</v>
      </c>
      <c r="N218" s="51"/>
    </row>
    <row r="219" spans="2:25" x14ac:dyDescent="0.25">
      <c r="B219" s="51"/>
      <c r="C219" s="56">
        <v>206</v>
      </c>
      <c r="D219" s="56">
        <v>2.15</v>
      </c>
      <c r="E219" s="102">
        <v>12.828796296296296</v>
      </c>
      <c r="F219" s="52">
        <v>22.527999999999999</v>
      </c>
      <c r="G219" s="52">
        <v>-1.2250000000000001</v>
      </c>
      <c r="H219" s="89">
        <f t="shared" si="26"/>
        <v>8.5840046296296322</v>
      </c>
      <c r="I219" s="52">
        <f t="shared" si="24"/>
        <v>-20.245254528411053</v>
      </c>
      <c r="J219" s="52">
        <f t="shared" si="25"/>
        <v>-9.8813183877381352</v>
      </c>
      <c r="K219" s="91">
        <f t="shared" si="27"/>
        <v>3063192.9741554521</v>
      </c>
      <c r="L219" s="91">
        <f t="shared" si="28"/>
        <v>627234.50626192708</v>
      </c>
      <c r="M219" s="52">
        <f t="shared" si="29"/>
        <v>1316.7128333333333</v>
      </c>
      <c r="N219" s="51"/>
    </row>
    <row r="220" spans="2:25" x14ac:dyDescent="0.25">
      <c r="B220" s="51"/>
      <c r="C220" s="56">
        <v>207</v>
      </c>
      <c r="D220" s="56">
        <v>2.15</v>
      </c>
      <c r="E220" s="102">
        <v>12.725914351851852</v>
      </c>
      <c r="F220" s="52">
        <v>25.736000000000001</v>
      </c>
      <c r="G220" s="52">
        <v>-1.5660000000000001</v>
      </c>
      <c r="H220" s="89">
        <f t="shared" si="26"/>
        <v>8.4811226851851842</v>
      </c>
      <c r="I220" s="52">
        <f t="shared" si="24"/>
        <v>-23.593041967542337</v>
      </c>
      <c r="J220" s="52">
        <f t="shared" si="25"/>
        <v>-10.281540094644679</v>
      </c>
      <c r="K220" s="91">
        <f t="shared" si="27"/>
        <v>3063189.6263680127</v>
      </c>
      <c r="L220" s="91">
        <f t="shared" si="28"/>
        <v>627234.10604022013</v>
      </c>
      <c r="M220" s="52">
        <f t="shared" si="29"/>
        <v>1316.3718333333331</v>
      </c>
      <c r="N220" s="51"/>
    </row>
    <row r="221" spans="2:25" x14ac:dyDescent="0.25">
      <c r="B221" s="51"/>
      <c r="C221" s="56">
        <v>208</v>
      </c>
      <c r="D221" s="56">
        <v>2.15</v>
      </c>
      <c r="E221" s="102">
        <v>0.97042824074074074</v>
      </c>
      <c r="F221" s="52">
        <v>9.9600000000000009</v>
      </c>
      <c r="G221" s="52">
        <v>0.90600000000000003</v>
      </c>
      <c r="H221" s="89">
        <f t="shared" si="26"/>
        <v>11.725636574074075</v>
      </c>
      <c r="I221" s="52">
        <f t="shared" si="24"/>
        <v>1.9712704535045558</v>
      </c>
      <c r="J221" s="52">
        <f t="shared" si="25"/>
        <v>-9.7629756119300009</v>
      </c>
      <c r="K221" s="91">
        <f t="shared" si="27"/>
        <v>3063215.190680434</v>
      </c>
      <c r="L221" s="91">
        <f t="shared" si="28"/>
        <v>627234.62460470281</v>
      </c>
      <c r="M221" s="52">
        <f t="shared" si="29"/>
        <v>1318.8438333333331</v>
      </c>
      <c r="N221" s="51"/>
    </row>
    <row r="222" spans="2:25" x14ac:dyDescent="0.25">
      <c r="B222" s="51"/>
      <c r="C222" s="56">
        <v>209</v>
      </c>
      <c r="D222" s="56">
        <v>2.15</v>
      </c>
      <c r="E222" s="102">
        <v>1.150775462962963</v>
      </c>
      <c r="F222" s="52">
        <v>11.885999999999999</v>
      </c>
      <c r="G222" s="52">
        <v>0.755</v>
      </c>
      <c r="H222" s="89">
        <f t="shared" si="26"/>
        <v>11.905983796296297</v>
      </c>
      <c r="I222" s="52">
        <f t="shared" si="24"/>
        <v>3.2250655539472408</v>
      </c>
      <c r="J222" s="52">
        <f t="shared" si="25"/>
        <v>-11.440102629467226</v>
      </c>
      <c r="K222" s="91">
        <f t="shared" si="27"/>
        <v>3063216.4444755344</v>
      </c>
      <c r="L222" s="91">
        <f t="shared" si="28"/>
        <v>627232.94747768529</v>
      </c>
      <c r="M222" s="52">
        <f t="shared" si="29"/>
        <v>1318.6928333333333</v>
      </c>
      <c r="N222" s="51"/>
    </row>
    <row r="223" spans="2:25" x14ac:dyDescent="0.25">
      <c r="B223" s="51"/>
      <c r="C223" s="56">
        <v>210</v>
      </c>
      <c r="D223" s="56">
        <v>2.15</v>
      </c>
      <c r="E223" s="102">
        <v>14.465069444444445</v>
      </c>
      <c r="F223" s="52">
        <v>10.807</v>
      </c>
      <c r="G223" s="52">
        <v>0.68300000000000005</v>
      </c>
      <c r="H223" s="89">
        <f t="shared" si="26"/>
        <v>10.220277777777781</v>
      </c>
      <c r="I223" s="52">
        <f t="shared" si="24"/>
        <v>-4.518174154299559</v>
      </c>
      <c r="J223" s="52">
        <f t="shared" si="25"/>
        <v>-9.8171967134930878</v>
      </c>
      <c r="K223" s="91">
        <f t="shared" si="27"/>
        <v>3063208.7012358261</v>
      </c>
      <c r="L223" s="91">
        <f t="shared" si="28"/>
        <v>627234.57038360124</v>
      </c>
      <c r="M223" s="52">
        <f t="shared" si="29"/>
        <v>1318.6208333333332</v>
      </c>
      <c r="N223" s="51"/>
    </row>
    <row r="224" spans="2:25" x14ac:dyDescent="0.25">
      <c r="B224" s="51"/>
      <c r="C224" s="56">
        <v>211</v>
      </c>
      <c r="D224" s="56">
        <v>2.15</v>
      </c>
      <c r="E224" s="102">
        <v>14.984351851851851</v>
      </c>
      <c r="F224" s="52">
        <v>16.032</v>
      </c>
      <c r="G224" s="52">
        <v>0.46500000000000002</v>
      </c>
      <c r="H224" s="89">
        <f t="shared" si="26"/>
        <v>10.739560185185184</v>
      </c>
      <c r="I224" s="52">
        <f t="shared" si="24"/>
        <v>-3.4017843510714676</v>
      </c>
      <c r="J224" s="52">
        <f t="shared" si="25"/>
        <v>-15.666936114914277</v>
      </c>
      <c r="K224" s="91">
        <f t="shared" si="27"/>
        <v>3063209.8176256292</v>
      </c>
      <c r="L224" s="91">
        <f t="shared" si="28"/>
        <v>627228.72064419987</v>
      </c>
      <c r="M224" s="52">
        <f t="shared" si="29"/>
        <v>1318.4028333333331</v>
      </c>
      <c r="N224" s="51"/>
    </row>
    <row r="225" spans="2:14" x14ac:dyDescent="0.25">
      <c r="B225" s="51"/>
      <c r="C225" s="56">
        <v>212</v>
      </c>
      <c r="D225" s="56">
        <v>2.15</v>
      </c>
      <c r="E225" s="102">
        <v>0.80596064814814805</v>
      </c>
      <c r="F225" s="52">
        <v>14.023</v>
      </c>
      <c r="G225" s="52">
        <v>0.55800000000000005</v>
      </c>
      <c r="H225" s="89">
        <f t="shared" si="26"/>
        <v>11.561168981481481</v>
      </c>
      <c r="I225" s="52">
        <f t="shared" si="24"/>
        <v>1.822617072676274</v>
      </c>
      <c r="J225" s="52">
        <f t="shared" si="25"/>
        <v>-13.904049626148094</v>
      </c>
      <c r="K225" s="91">
        <f t="shared" si="27"/>
        <v>3063215.042027053</v>
      </c>
      <c r="L225" s="91">
        <f t="shared" si="28"/>
        <v>627230.48353068857</v>
      </c>
      <c r="M225" s="52">
        <f t="shared" si="29"/>
        <v>1318.4958333333332</v>
      </c>
      <c r="N225" s="51"/>
    </row>
    <row r="226" spans="2:14" x14ac:dyDescent="0.25">
      <c r="B226" s="51"/>
      <c r="C226" s="56">
        <v>213</v>
      </c>
      <c r="D226" s="56">
        <v>2.15</v>
      </c>
      <c r="E226" s="102">
        <v>14.419571759259259</v>
      </c>
      <c r="F226" s="52">
        <v>13.423999999999999</v>
      </c>
      <c r="G226" s="52">
        <v>0.374</v>
      </c>
      <c r="H226" s="89">
        <f t="shared" si="26"/>
        <v>10.174780092592592</v>
      </c>
      <c r="I226" s="52">
        <f t="shared" si="24"/>
        <v>-5.843655539105141</v>
      </c>
      <c r="J226" s="52">
        <f t="shared" si="25"/>
        <v>-12.085340952587385</v>
      </c>
      <c r="K226" s="91">
        <f t="shared" si="27"/>
        <v>3063207.3757544411</v>
      </c>
      <c r="L226" s="91">
        <f t="shared" si="28"/>
        <v>627232.30223936215</v>
      </c>
      <c r="M226" s="52">
        <f t="shared" si="29"/>
        <v>1318.3118333333332</v>
      </c>
      <c r="N226" s="51"/>
    </row>
    <row r="227" spans="2:14" x14ac:dyDescent="0.25">
      <c r="B227" s="51"/>
      <c r="C227" s="56">
        <v>214</v>
      </c>
      <c r="D227" s="56">
        <v>2.15</v>
      </c>
      <c r="E227" s="102">
        <v>0.62106481481481479</v>
      </c>
      <c r="F227" s="52">
        <v>20.968</v>
      </c>
      <c r="G227" s="52">
        <v>0.51600000000000001</v>
      </c>
      <c r="H227" s="89">
        <f t="shared" si="26"/>
        <v>11.376273148148149</v>
      </c>
      <c r="I227" s="52">
        <f t="shared" si="24"/>
        <v>1.1085469797939849</v>
      </c>
      <c r="J227" s="52">
        <f t="shared" si="25"/>
        <v>-20.938675879663204</v>
      </c>
      <c r="K227" s="91">
        <f t="shared" si="27"/>
        <v>3063214.3279569601</v>
      </c>
      <c r="L227" s="91">
        <f t="shared" si="28"/>
        <v>627223.44890443515</v>
      </c>
      <c r="M227" s="52">
        <f t="shared" si="29"/>
        <v>1318.4538333333333</v>
      </c>
      <c r="N227" s="51"/>
    </row>
    <row r="228" spans="2:14" x14ac:dyDescent="0.25">
      <c r="B228" s="51"/>
      <c r="C228" s="56">
        <v>215</v>
      </c>
      <c r="D228" s="56">
        <v>2.15</v>
      </c>
      <c r="E228" s="102">
        <v>14.605219907407408</v>
      </c>
      <c r="F228" s="52">
        <v>19.47</v>
      </c>
      <c r="G228" s="52">
        <v>0.375</v>
      </c>
      <c r="H228" s="89">
        <f t="shared" si="26"/>
        <v>10.360428240740742</v>
      </c>
      <c r="I228" s="52">
        <f t="shared" si="24"/>
        <v>-7.0882410077506099</v>
      </c>
      <c r="J228" s="52">
        <f t="shared" si="25"/>
        <v>-18.13388373779987</v>
      </c>
      <c r="K228" s="91">
        <f t="shared" si="27"/>
        <v>3063206.1311689727</v>
      </c>
      <c r="L228" s="91">
        <f t="shared" si="28"/>
        <v>627226.25369657692</v>
      </c>
      <c r="M228" s="52">
        <f t="shared" si="29"/>
        <v>1318.3128333333332</v>
      </c>
      <c r="N228" s="51"/>
    </row>
    <row r="229" spans="2:14" x14ac:dyDescent="0.25">
      <c r="B229" s="51"/>
      <c r="C229" s="56"/>
      <c r="D229" s="56"/>
      <c r="E229" s="102"/>
      <c r="F229" s="52"/>
      <c r="G229" s="52"/>
      <c r="H229" s="51"/>
      <c r="I229" s="52"/>
      <c r="J229" s="51"/>
      <c r="K229" s="51"/>
      <c r="L229" s="52"/>
      <c r="M229" s="51"/>
      <c r="N229" s="51"/>
    </row>
    <row r="230" spans="2:14" x14ac:dyDescent="0.25">
      <c r="B230" s="51"/>
      <c r="C230" s="56"/>
      <c r="D230" s="56"/>
      <c r="E230" s="102"/>
      <c r="F230" s="52"/>
      <c r="G230" s="52"/>
      <c r="H230" s="51"/>
      <c r="I230" s="52"/>
      <c r="J230" s="51"/>
      <c r="K230" s="51"/>
      <c r="L230" s="52"/>
      <c r="M230" s="51"/>
      <c r="N230" s="51"/>
    </row>
    <row r="231" spans="2:14" x14ac:dyDescent="0.25">
      <c r="B231" s="51" t="s">
        <v>53</v>
      </c>
      <c r="C231" s="56" t="s">
        <v>52</v>
      </c>
      <c r="D231" s="56"/>
      <c r="E231" s="102">
        <v>0</v>
      </c>
      <c r="F231" s="52"/>
      <c r="G231" s="52"/>
      <c r="H231" s="92">
        <f>IF('Gales Table Minor Traverse'!V15&lt;(180/24), 'Gales Table Minor Traverse'!V15+(180/24), 'Gales Table Minor Traverse'!V15-(180/24))</f>
        <v>11.505706018518518</v>
      </c>
      <c r="I231" s="91"/>
      <c r="J231" s="92"/>
      <c r="K231" s="51">
        <f>'Gales Table Minor Traverse'!S15</f>
        <v>3063200.6321735517</v>
      </c>
      <c r="L231" s="52">
        <f>'Gales Table Minor Traverse'!T15</f>
        <v>627184.52865838143</v>
      </c>
      <c r="M231" s="52">
        <f>'Level Transfer Minor Traverse'!I25</f>
        <v>1317.194611111111</v>
      </c>
      <c r="N231" s="51"/>
    </row>
    <row r="232" spans="2:14" x14ac:dyDescent="0.25">
      <c r="B232" s="51">
        <v>1.4259999999999999</v>
      </c>
      <c r="C232" s="56">
        <v>216</v>
      </c>
      <c r="D232" s="56">
        <v>1.5</v>
      </c>
      <c r="E232" s="102">
        <v>1.0140046296296297</v>
      </c>
      <c r="F232" s="52">
        <v>6.1340000000000003</v>
      </c>
      <c r="G232" s="52">
        <v>-0.86</v>
      </c>
      <c r="H232" s="89">
        <f>IF($H$231+E232&lt;360/24,$H$231+E232,$H$231+E232-360/24)</f>
        <v>12.519710648148148</v>
      </c>
      <c r="I232" s="52">
        <f t="shared" ref="I232:I277" si="30">F232*COS(RADIANS(H232*24))</f>
        <v>3.1107544914457619</v>
      </c>
      <c r="J232" s="52">
        <f t="shared" ref="J232:J277" si="31">F232*SIN(RADIANS(H232*24))</f>
        <v>-5.2866967469252506</v>
      </c>
      <c r="K232" s="91">
        <f>$K$231+I232</f>
        <v>3063203.742928043</v>
      </c>
      <c r="L232" s="91">
        <f>$L$231+J232</f>
        <v>627179.24196163449</v>
      </c>
      <c r="M232" s="52">
        <f>$M$231+$B$232+G232-D232</f>
        <v>1316.2606111111111</v>
      </c>
      <c r="N232" s="51"/>
    </row>
    <row r="233" spans="2:14" x14ac:dyDescent="0.25">
      <c r="B233" s="51"/>
      <c r="C233" s="56">
        <v>217</v>
      </c>
      <c r="D233" s="56">
        <v>1.5</v>
      </c>
      <c r="E233" s="102">
        <v>0.49853009259259262</v>
      </c>
      <c r="F233" s="52">
        <v>3.2080000000000002</v>
      </c>
      <c r="G233" s="52">
        <v>-0.151</v>
      </c>
      <c r="H233" s="89">
        <f t="shared" ref="H233:H277" si="32">IF($H$231+E233&lt;360/24,$H$231+E233,$H$231+E233-360/24)</f>
        <v>12.00423611111111</v>
      </c>
      <c r="I233" s="52">
        <f t="shared" si="30"/>
        <v>0.99673868505067842</v>
      </c>
      <c r="J233" s="52">
        <f t="shared" si="31"/>
        <v>-3.0492254743989409</v>
      </c>
      <c r="K233" s="91">
        <f t="shared" ref="K233:K277" si="33">$K$231+I233</f>
        <v>3063201.6289122365</v>
      </c>
      <c r="L233" s="91">
        <f t="shared" ref="L233:L277" si="34">$L$231+J233</f>
        <v>627181.47943290707</v>
      </c>
      <c r="M233" s="52">
        <f t="shared" ref="M233:M277" si="35">$M$231+$B$232+G233-D233</f>
        <v>1316.9696111111109</v>
      </c>
      <c r="N233" s="51"/>
    </row>
    <row r="234" spans="2:14" x14ac:dyDescent="0.25">
      <c r="B234" s="51"/>
      <c r="C234" s="56">
        <v>218</v>
      </c>
      <c r="D234" s="56">
        <v>1.5</v>
      </c>
      <c r="E234" s="102">
        <v>12.253946759259259</v>
      </c>
      <c r="F234" s="52">
        <v>1.6930000000000001</v>
      </c>
      <c r="G234" s="52">
        <v>-0.112</v>
      </c>
      <c r="H234" s="89">
        <f t="shared" si="32"/>
        <v>8.7596527777777773</v>
      </c>
      <c r="I234" s="52">
        <f t="shared" si="30"/>
        <v>-1.4627463404370291</v>
      </c>
      <c r="J234" s="52">
        <f t="shared" si="31"/>
        <v>-0.85242134155479676</v>
      </c>
      <c r="K234" s="91">
        <f t="shared" si="33"/>
        <v>3063199.1694272114</v>
      </c>
      <c r="L234" s="91">
        <f t="shared" si="34"/>
        <v>627183.67623703985</v>
      </c>
      <c r="M234" s="52">
        <f t="shared" si="35"/>
        <v>1317.0086111111109</v>
      </c>
      <c r="N234" s="51"/>
    </row>
    <row r="235" spans="2:14" x14ac:dyDescent="0.25">
      <c r="B235" s="51"/>
      <c r="C235" s="56">
        <v>219</v>
      </c>
      <c r="D235" s="56">
        <v>1.5</v>
      </c>
      <c r="E235" s="102">
        <v>9.7058449074074069</v>
      </c>
      <c r="F235" s="52">
        <v>4.1180000000000003</v>
      </c>
      <c r="G235" s="52">
        <v>-0.23</v>
      </c>
      <c r="H235" s="89">
        <f t="shared" si="32"/>
        <v>6.2115509259259269</v>
      </c>
      <c r="I235" s="52">
        <f t="shared" si="30"/>
        <v>-3.5326702844682067</v>
      </c>
      <c r="J235" s="52">
        <f t="shared" si="31"/>
        <v>2.1161674464076135</v>
      </c>
      <c r="K235" s="91">
        <f t="shared" si="33"/>
        <v>3063197.0995032671</v>
      </c>
      <c r="L235" s="91">
        <f t="shared" si="34"/>
        <v>627186.6448258278</v>
      </c>
      <c r="M235" s="52">
        <f t="shared" si="35"/>
        <v>1316.890611111111</v>
      </c>
      <c r="N235" s="51"/>
    </row>
    <row r="236" spans="2:14" x14ac:dyDescent="0.25">
      <c r="B236" s="51"/>
      <c r="C236" s="56">
        <v>220</v>
      </c>
      <c r="D236" s="56">
        <v>1.5</v>
      </c>
      <c r="E236" s="102">
        <v>10.553067129629628</v>
      </c>
      <c r="F236" s="52">
        <v>5.5179999999999998</v>
      </c>
      <c r="G236" s="52">
        <v>-1.097</v>
      </c>
      <c r="H236" s="89">
        <f t="shared" si="32"/>
        <v>7.0587731481481484</v>
      </c>
      <c r="I236" s="52">
        <f t="shared" si="30"/>
        <v>-5.4240241652230656</v>
      </c>
      <c r="J236" s="52">
        <f t="shared" si="31"/>
        <v>1.0140443062688282</v>
      </c>
      <c r="K236" s="91">
        <f t="shared" si="33"/>
        <v>3063195.2081493866</v>
      </c>
      <c r="L236" s="91">
        <f t="shared" si="34"/>
        <v>627185.54270268767</v>
      </c>
      <c r="M236" s="52">
        <f t="shared" si="35"/>
        <v>1316.023611111111</v>
      </c>
      <c r="N236" s="51"/>
    </row>
    <row r="237" spans="2:14" x14ac:dyDescent="0.25">
      <c r="B237" s="51"/>
      <c r="C237" s="56">
        <v>221</v>
      </c>
      <c r="D237" s="56">
        <v>1.5</v>
      </c>
      <c r="E237" s="102">
        <v>12.671527777777778</v>
      </c>
      <c r="F237" s="52">
        <v>4.2619999999999996</v>
      </c>
      <c r="G237" s="52">
        <v>-1.0549999999999999</v>
      </c>
      <c r="H237" s="89">
        <f t="shared" si="32"/>
        <v>9.1772337962962958</v>
      </c>
      <c r="I237" s="52">
        <f t="shared" si="30"/>
        <v>-3.2527232205988685</v>
      </c>
      <c r="J237" s="52">
        <f t="shared" si="31"/>
        <v>-2.7539854121212994</v>
      </c>
      <c r="K237" s="91">
        <f t="shared" si="33"/>
        <v>3063197.379450331</v>
      </c>
      <c r="L237" s="91">
        <f t="shared" si="34"/>
        <v>627181.77467296936</v>
      </c>
      <c r="M237" s="52">
        <f t="shared" si="35"/>
        <v>1316.0656111111109</v>
      </c>
      <c r="N237" s="51"/>
    </row>
    <row r="238" spans="2:14" x14ac:dyDescent="0.25">
      <c r="B238" s="51"/>
      <c r="C238" s="56">
        <v>222</v>
      </c>
      <c r="D238" s="56">
        <v>1.5</v>
      </c>
      <c r="E238" s="102">
        <v>14.774374999999999</v>
      </c>
      <c r="F238" s="52">
        <v>6.5190000000000001</v>
      </c>
      <c r="G238" s="52">
        <v>-1.0549999999999999</v>
      </c>
      <c r="H238" s="89">
        <f t="shared" si="32"/>
        <v>11.280081018518516</v>
      </c>
      <c r="I238" s="52">
        <f t="shared" si="30"/>
        <v>8.2139231511662025E-2</v>
      </c>
      <c r="J238" s="52">
        <f t="shared" si="31"/>
        <v>-6.5184825033627787</v>
      </c>
      <c r="K238" s="91">
        <f t="shared" si="33"/>
        <v>3063200.7143127834</v>
      </c>
      <c r="L238" s="91">
        <f t="shared" si="34"/>
        <v>627178.01017587807</v>
      </c>
      <c r="M238" s="52">
        <f t="shared" si="35"/>
        <v>1316.0656111111109</v>
      </c>
      <c r="N238" s="51"/>
    </row>
    <row r="239" spans="2:14" x14ac:dyDescent="0.25">
      <c r="B239" s="51"/>
      <c r="C239" s="56">
        <v>223</v>
      </c>
      <c r="D239" s="56">
        <v>1.5</v>
      </c>
      <c r="E239" s="102">
        <v>14.422824074074075</v>
      </c>
      <c r="F239" s="52">
        <v>9.5389999999999997</v>
      </c>
      <c r="G239" s="52">
        <v>-1.228</v>
      </c>
      <c r="H239" s="89">
        <f t="shared" si="32"/>
        <v>10.928530092592595</v>
      </c>
      <c r="I239" s="52">
        <f t="shared" si="30"/>
        <v>-1.2806147932866305</v>
      </c>
      <c r="J239" s="52">
        <f t="shared" si="31"/>
        <v>-9.4526476053651454</v>
      </c>
      <c r="K239" s="91">
        <f t="shared" si="33"/>
        <v>3063199.3515587584</v>
      </c>
      <c r="L239" s="91">
        <f t="shared" si="34"/>
        <v>627175.0760107761</v>
      </c>
      <c r="M239" s="52">
        <f t="shared" si="35"/>
        <v>1315.8926111111109</v>
      </c>
      <c r="N239" s="51"/>
    </row>
    <row r="240" spans="2:14" x14ac:dyDescent="0.25">
      <c r="B240" s="51"/>
      <c r="C240" s="56">
        <v>224</v>
      </c>
      <c r="D240" s="56">
        <v>1.5</v>
      </c>
      <c r="E240" s="102">
        <v>13.515775462962962</v>
      </c>
      <c r="F240" s="52">
        <v>9.516</v>
      </c>
      <c r="G240" s="52">
        <v>-1.3089999999999999</v>
      </c>
      <c r="H240" s="89">
        <f t="shared" si="32"/>
        <v>10.02148148148148</v>
      </c>
      <c r="I240" s="52">
        <f t="shared" si="30"/>
        <v>-4.6836538154530647</v>
      </c>
      <c r="J240" s="52">
        <f t="shared" si="31"/>
        <v>-8.2835766995297355</v>
      </c>
      <c r="K240" s="91">
        <f t="shared" si="33"/>
        <v>3063195.9485197361</v>
      </c>
      <c r="L240" s="91">
        <f t="shared" si="34"/>
        <v>627176.24508168187</v>
      </c>
      <c r="M240" s="52">
        <f t="shared" si="35"/>
        <v>1315.811611111111</v>
      </c>
      <c r="N240" s="51"/>
    </row>
    <row r="241" spans="2:14" x14ac:dyDescent="0.25">
      <c r="B241" s="51"/>
      <c r="C241" s="56">
        <v>225</v>
      </c>
      <c r="D241" s="56">
        <v>1.5</v>
      </c>
      <c r="E241" s="102">
        <v>12.347708333333335</v>
      </c>
      <c r="F241" s="52">
        <v>7.2220000000000004</v>
      </c>
      <c r="G241" s="52">
        <v>-1.3879999999999999</v>
      </c>
      <c r="H241" s="89">
        <f t="shared" si="32"/>
        <v>8.8534143518518533</v>
      </c>
      <c r="I241" s="52">
        <f t="shared" si="30"/>
        <v>-6.0921955383551376</v>
      </c>
      <c r="J241" s="52">
        <f t="shared" si="31"/>
        <v>-3.8784581372558034</v>
      </c>
      <c r="K241" s="91">
        <f t="shared" si="33"/>
        <v>3063194.5399780134</v>
      </c>
      <c r="L241" s="91">
        <f t="shared" si="34"/>
        <v>627180.65020024416</v>
      </c>
      <c r="M241" s="52">
        <f t="shared" si="35"/>
        <v>1315.7326111111111</v>
      </c>
      <c r="N241" s="51"/>
    </row>
    <row r="242" spans="2:14" x14ac:dyDescent="0.25">
      <c r="B242" s="51"/>
      <c r="C242" s="56">
        <v>226</v>
      </c>
      <c r="D242" s="56">
        <v>1.5</v>
      </c>
      <c r="E242" s="102">
        <v>10.987442129629629</v>
      </c>
      <c r="F242" s="52">
        <v>7.5739999999999998</v>
      </c>
      <c r="G242" s="52">
        <v>-1.2290000000000001</v>
      </c>
      <c r="H242" s="89">
        <f t="shared" si="32"/>
        <v>7.4931481481481477</v>
      </c>
      <c r="I242" s="52">
        <f t="shared" si="30"/>
        <v>-7.5739688047727221</v>
      </c>
      <c r="J242" s="52">
        <f t="shared" si="31"/>
        <v>2.1738084774235573E-2</v>
      </c>
      <c r="K242" s="91">
        <f t="shared" si="33"/>
        <v>3063193.0582047468</v>
      </c>
      <c r="L242" s="91">
        <f t="shared" si="34"/>
        <v>627184.55039646616</v>
      </c>
      <c r="M242" s="52">
        <f t="shared" si="35"/>
        <v>1315.8916111111109</v>
      </c>
      <c r="N242" s="51"/>
    </row>
    <row r="243" spans="2:14" x14ac:dyDescent="0.25">
      <c r="B243" s="51"/>
      <c r="C243" s="56">
        <v>227</v>
      </c>
      <c r="D243" s="56">
        <v>1.5</v>
      </c>
      <c r="E243" s="102">
        <v>13.59726851851852</v>
      </c>
      <c r="F243" s="52">
        <v>11.55</v>
      </c>
      <c r="G243" s="52">
        <v>-2.2040000000000002</v>
      </c>
      <c r="H243" s="89">
        <f t="shared" si="32"/>
        <v>10.102974537037039</v>
      </c>
      <c r="I243" s="52">
        <f t="shared" si="30"/>
        <v>-5.3383117289385167</v>
      </c>
      <c r="J243" s="52">
        <f t="shared" si="31"/>
        <v>-10.242310671165832</v>
      </c>
      <c r="K243" s="91">
        <f t="shared" si="33"/>
        <v>3063195.2938618227</v>
      </c>
      <c r="L243" s="91">
        <f t="shared" si="34"/>
        <v>627174.28634771029</v>
      </c>
      <c r="M243" s="52">
        <f t="shared" si="35"/>
        <v>1314.916611111111</v>
      </c>
      <c r="N243" s="51"/>
    </row>
    <row r="244" spans="2:14" x14ac:dyDescent="0.25">
      <c r="B244" s="51"/>
      <c r="C244" s="56">
        <v>228</v>
      </c>
      <c r="D244" s="56">
        <v>1.5</v>
      </c>
      <c r="E244" s="102">
        <v>12.298587962962962</v>
      </c>
      <c r="F244" s="52">
        <v>9.0679999999999996</v>
      </c>
      <c r="G244" s="52">
        <v>-2.375</v>
      </c>
      <c r="H244" s="89">
        <f t="shared" si="32"/>
        <v>8.8042939814814787</v>
      </c>
      <c r="I244" s="52">
        <f t="shared" si="30"/>
        <v>-7.7479814253655919</v>
      </c>
      <c r="J244" s="52">
        <f t="shared" si="31"/>
        <v>-4.7114125092364576</v>
      </c>
      <c r="K244" s="91">
        <f t="shared" si="33"/>
        <v>3063192.8841921263</v>
      </c>
      <c r="L244" s="91">
        <f t="shared" si="34"/>
        <v>627179.81724587223</v>
      </c>
      <c r="M244" s="52">
        <f t="shared" si="35"/>
        <v>1314.745611111111</v>
      </c>
      <c r="N244" s="51"/>
    </row>
    <row r="245" spans="2:14" x14ac:dyDescent="0.25">
      <c r="B245" s="51"/>
      <c r="C245" s="56">
        <v>229</v>
      </c>
      <c r="D245" s="56">
        <v>1.5</v>
      </c>
      <c r="E245" s="102">
        <v>12.369085648148149</v>
      </c>
      <c r="F245" s="52">
        <v>13.132</v>
      </c>
      <c r="G245" s="52">
        <v>-2.5579999999999998</v>
      </c>
      <c r="H245" s="89">
        <f t="shared" si="32"/>
        <v>8.8747916666666669</v>
      </c>
      <c r="I245" s="52">
        <f t="shared" si="30"/>
        <v>-11.014046003499548</v>
      </c>
      <c r="J245" s="52">
        <f t="shared" si="31"/>
        <v>-7.1512386782148178</v>
      </c>
      <c r="K245" s="91">
        <f t="shared" si="33"/>
        <v>3063189.6181275481</v>
      </c>
      <c r="L245" s="91">
        <f t="shared" si="34"/>
        <v>627177.37741970317</v>
      </c>
      <c r="M245" s="52">
        <f t="shared" si="35"/>
        <v>1314.562611111111</v>
      </c>
      <c r="N245" s="51"/>
    </row>
    <row r="246" spans="2:14" x14ac:dyDescent="0.25">
      <c r="B246" s="51"/>
      <c r="C246" s="56">
        <v>230</v>
      </c>
      <c r="D246" s="56">
        <v>1.5</v>
      </c>
      <c r="E246" s="102">
        <v>4.0308796296296299</v>
      </c>
      <c r="F246" s="52">
        <v>6.6509999999999998</v>
      </c>
      <c r="G246" s="52">
        <v>0.157</v>
      </c>
      <c r="H246" s="89">
        <f t="shared" si="32"/>
        <v>0.53658564814814724</v>
      </c>
      <c r="I246" s="52">
        <f t="shared" si="30"/>
        <v>6.483704923599829</v>
      </c>
      <c r="J246" s="52">
        <f t="shared" si="31"/>
        <v>1.4823533531811275</v>
      </c>
      <c r="K246" s="91">
        <f t="shared" si="33"/>
        <v>3063207.1158784754</v>
      </c>
      <c r="L246" s="91">
        <f t="shared" si="34"/>
        <v>627186.0110117346</v>
      </c>
      <c r="M246" s="52">
        <f t="shared" si="35"/>
        <v>1317.2776111111109</v>
      </c>
      <c r="N246" s="51"/>
    </row>
    <row r="247" spans="2:14" x14ac:dyDescent="0.25">
      <c r="B247" s="51"/>
      <c r="C247" s="56">
        <v>231</v>
      </c>
      <c r="D247" s="56">
        <v>1.5</v>
      </c>
      <c r="E247" s="102">
        <v>4.000729166666666</v>
      </c>
      <c r="F247" s="52">
        <v>7.7510000000000003</v>
      </c>
      <c r="G247" s="52">
        <v>0.41399999999999998</v>
      </c>
      <c r="H247" s="89">
        <f t="shared" si="32"/>
        <v>0.50643518518518427</v>
      </c>
      <c r="I247" s="52">
        <f t="shared" si="30"/>
        <v>7.5772505494017146</v>
      </c>
      <c r="J247" s="52">
        <f t="shared" si="31"/>
        <v>1.6319543840412392</v>
      </c>
      <c r="K247" s="91">
        <f t="shared" si="33"/>
        <v>3063208.2094241013</v>
      </c>
      <c r="L247" s="91">
        <f t="shared" si="34"/>
        <v>627186.16061276547</v>
      </c>
      <c r="M247" s="52">
        <f t="shared" si="35"/>
        <v>1317.534611111111</v>
      </c>
      <c r="N247" s="51"/>
    </row>
    <row r="248" spans="2:14" x14ac:dyDescent="0.25">
      <c r="B248" s="51"/>
      <c r="C248" s="56">
        <v>232</v>
      </c>
      <c r="D248" s="56">
        <v>1.5</v>
      </c>
      <c r="E248" s="102">
        <v>3.9637847222222224</v>
      </c>
      <c r="F248" s="52">
        <v>10.792</v>
      </c>
      <c r="G248" s="52">
        <v>0.60799999999999998</v>
      </c>
      <c r="H248" s="89">
        <f t="shared" si="32"/>
        <v>0.46949074074074026</v>
      </c>
      <c r="I248" s="52">
        <f t="shared" si="30"/>
        <v>10.58398096692706</v>
      </c>
      <c r="J248" s="52">
        <f t="shared" si="31"/>
        <v>2.1086988622669081</v>
      </c>
      <c r="K248" s="91">
        <f t="shared" si="33"/>
        <v>3063211.2161545185</v>
      </c>
      <c r="L248" s="91">
        <f t="shared" si="34"/>
        <v>627186.63735724369</v>
      </c>
      <c r="M248" s="52">
        <f t="shared" si="35"/>
        <v>1317.7286111111109</v>
      </c>
      <c r="N248" s="51"/>
    </row>
    <row r="249" spans="2:14" x14ac:dyDescent="0.25">
      <c r="B249" s="51"/>
      <c r="C249" s="56">
        <v>233</v>
      </c>
      <c r="D249" s="56">
        <v>1.5</v>
      </c>
      <c r="E249" s="102">
        <v>3.9273842592592589</v>
      </c>
      <c r="F249" s="52">
        <v>13.047000000000001</v>
      </c>
      <c r="G249" s="52">
        <v>1.3859999999999999</v>
      </c>
      <c r="H249" s="89">
        <f t="shared" si="32"/>
        <v>0.43309027777777764</v>
      </c>
      <c r="I249" s="52">
        <f t="shared" si="30"/>
        <v>12.832896701550931</v>
      </c>
      <c r="J249" s="52">
        <f t="shared" si="31"/>
        <v>2.3539267718693448</v>
      </c>
      <c r="K249" s="91">
        <f t="shared" si="33"/>
        <v>3063213.4650702532</v>
      </c>
      <c r="L249" s="91">
        <f t="shared" si="34"/>
        <v>627186.88258515333</v>
      </c>
      <c r="M249" s="52">
        <f t="shared" si="35"/>
        <v>1318.5066111111109</v>
      </c>
      <c r="N249" s="51"/>
    </row>
    <row r="250" spans="2:14" x14ac:dyDescent="0.25">
      <c r="B250" s="51"/>
      <c r="C250" s="56">
        <v>234</v>
      </c>
      <c r="D250" s="56">
        <v>2.15</v>
      </c>
      <c r="E250" s="102">
        <v>3.2725462962962961</v>
      </c>
      <c r="F250" s="52">
        <v>13.151999999999999</v>
      </c>
      <c r="G250" s="52">
        <v>2.097</v>
      </c>
      <c r="H250" s="89">
        <f t="shared" si="32"/>
        <v>14.778252314814814</v>
      </c>
      <c r="I250" s="52">
        <f t="shared" si="30"/>
        <v>13.095304976005703</v>
      </c>
      <c r="J250" s="52">
        <f t="shared" si="31"/>
        <v>-1.2198735940253134</v>
      </c>
      <c r="K250" s="91">
        <f t="shared" si="33"/>
        <v>3063213.7274785279</v>
      </c>
      <c r="L250" s="91">
        <f t="shared" si="34"/>
        <v>627183.30878478743</v>
      </c>
      <c r="M250" s="52">
        <f t="shared" si="35"/>
        <v>1318.5676111111109</v>
      </c>
      <c r="N250" s="51"/>
    </row>
    <row r="251" spans="2:14" x14ac:dyDescent="0.25">
      <c r="B251" s="51"/>
      <c r="C251" s="56">
        <v>235</v>
      </c>
      <c r="D251" s="56">
        <v>2.15</v>
      </c>
      <c r="E251" s="102">
        <v>2.5843402777777782</v>
      </c>
      <c r="F251" s="52">
        <v>14.137</v>
      </c>
      <c r="G251" s="52">
        <v>2.1379999999999999</v>
      </c>
      <c r="H251" s="89">
        <f t="shared" si="32"/>
        <v>14.090046296296297</v>
      </c>
      <c r="I251" s="52">
        <f t="shared" si="30"/>
        <v>13.122437712456527</v>
      </c>
      <c r="J251" s="52">
        <f t="shared" si="31"/>
        <v>-5.2589350141163314</v>
      </c>
      <c r="K251" s="91">
        <f t="shared" si="33"/>
        <v>3063213.754611264</v>
      </c>
      <c r="L251" s="91">
        <f t="shared" si="34"/>
        <v>627179.2697233673</v>
      </c>
      <c r="M251" s="52">
        <f t="shared" si="35"/>
        <v>1318.6086111111108</v>
      </c>
      <c r="N251" s="51"/>
    </row>
    <row r="252" spans="2:14" x14ac:dyDescent="0.25">
      <c r="B252" s="51"/>
      <c r="C252" s="56">
        <v>236</v>
      </c>
      <c r="D252" s="56">
        <v>2.15</v>
      </c>
      <c r="E252" s="102">
        <v>2.3614351851851851</v>
      </c>
      <c r="F252" s="52">
        <v>11.423999999999999</v>
      </c>
      <c r="G252" s="52">
        <v>1.1739999999999999</v>
      </c>
      <c r="H252" s="89">
        <f t="shared" si="32"/>
        <v>13.867141203703703</v>
      </c>
      <c r="I252" s="52">
        <f t="shared" si="30"/>
        <v>10.161730421013846</v>
      </c>
      <c r="J252" s="52">
        <f t="shared" si="31"/>
        <v>-5.219866938020715</v>
      </c>
      <c r="K252" s="91">
        <f t="shared" si="33"/>
        <v>3063210.793903973</v>
      </c>
      <c r="L252" s="91">
        <f t="shared" si="34"/>
        <v>627179.30879144336</v>
      </c>
      <c r="M252" s="52">
        <f t="shared" si="35"/>
        <v>1317.6446111111109</v>
      </c>
      <c r="N252" s="51"/>
    </row>
    <row r="253" spans="2:14" x14ac:dyDescent="0.25">
      <c r="B253" s="51"/>
      <c r="C253" s="56">
        <v>237</v>
      </c>
      <c r="D253" s="56">
        <v>2.15</v>
      </c>
      <c r="E253" s="102">
        <v>1.7182407407407407</v>
      </c>
      <c r="F253" s="52">
        <v>7.8940000000000001</v>
      </c>
      <c r="G253" s="52">
        <v>0.65500000000000003</v>
      </c>
      <c r="H253" s="89">
        <f t="shared" si="32"/>
        <v>13.22394675925926</v>
      </c>
      <c r="I253" s="52">
        <f t="shared" si="30"/>
        <v>5.8083924989298676</v>
      </c>
      <c r="J253" s="52">
        <f t="shared" si="31"/>
        <v>-5.3458219740630399</v>
      </c>
      <c r="K253" s="91">
        <f t="shared" si="33"/>
        <v>3063206.4405660508</v>
      </c>
      <c r="L253" s="91">
        <f t="shared" si="34"/>
        <v>627179.18283640733</v>
      </c>
      <c r="M253" s="52">
        <f t="shared" si="35"/>
        <v>1317.1256111111109</v>
      </c>
      <c r="N253" s="51"/>
    </row>
    <row r="254" spans="2:14" x14ac:dyDescent="0.25">
      <c r="B254" s="51"/>
      <c r="C254" s="56">
        <v>238</v>
      </c>
      <c r="D254" s="56">
        <v>1.5</v>
      </c>
      <c r="E254" s="102">
        <v>13.235555555555557</v>
      </c>
      <c r="F254" s="52">
        <v>15.946</v>
      </c>
      <c r="G254" s="52">
        <v>-2.6709999999999998</v>
      </c>
      <c r="H254" s="89">
        <f t="shared" si="32"/>
        <v>9.7412615740740733</v>
      </c>
      <c r="I254" s="52">
        <f t="shared" si="30"/>
        <v>-9.4199813083506889</v>
      </c>
      <c r="J254" s="52">
        <f t="shared" si="31"/>
        <v>-12.866190895145449</v>
      </c>
      <c r="K254" s="91">
        <f t="shared" si="33"/>
        <v>3063191.2121922434</v>
      </c>
      <c r="L254" s="91">
        <f t="shared" si="34"/>
        <v>627171.66246748634</v>
      </c>
      <c r="M254" s="52">
        <f t="shared" si="35"/>
        <v>1314.4496111111109</v>
      </c>
      <c r="N254" s="51"/>
    </row>
    <row r="255" spans="2:14" x14ac:dyDescent="0.25">
      <c r="B255" s="51"/>
      <c r="C255" s="56">
        <v>239</v>
      </c>
      <c r="D255" s="56">
        <v>1.5</v>
      </c>
      <c r="E255" s="102">
        <v>6.5605787037037038</v>
      </c>
      <c r="F255" s="52">
        <v>10.127000000000001</v>
      </c>
      <c r="G255" s="52">
        <v>7.3999999999999996E-2</v>
      </c>
      <c r="H255" s="89">
        <f t="shared" si="32"/>
        <v>3.0662847222222211</v>
      </c>
      <c r="I255" s="52">
        <f t="shared" si="30"/>
        <v>2.8608261808882509</v>
      </c>
      <c r="J255" s="52">
        <f t="shared" si="31"/>
        <v>9.7145150451653706</v>
      </c>
      <c r="K255" s="91">
        <f t="shared" si="33"/>
        <v>3063203.4929997325</v>
      </c>
      <c r="L255" s="91">
        <f t="shared" si="34"/>
        <v>627194.2431734266</v>
      </c>
      <c r="M255" s="52">
        <f t="shared" si="35"/>
        <v>1317.194611111111</v>
      </c>
      <c r="N255" s="51"/>
    </row>
    <row r="256" spans="2:14" x14ac:dyDescent="0.25">
      <c r="B256" s="51"/>
      <c r="C256" s="56">
        <v>240</v>
      </c>
      <c r="D256" s="56">
        <v>1.5</v>
      </c>
      <c r="E256" s="102">
        <v>5.8932986111111116</v>
      </c>
      <c r="F256" s="52">
        <v>13.39</v>
      </c>
      <c r="G256" s="52">
        <v>0.51300000000000001</v>
      </c>
      <c r="H256" s="89">
        <f t="shared" si="32"/>
        <v>2.3990046296296299</v>
      </c>
      <c r="I256" s="52">
        <f t="shared" si="30"/>
        <v>7.1794338947632257</v>
      </c>
      <c r="J256" s="52">
        <f t="shared" si="31"/>
        <v>11.302558513483792</v>
      </c>
      <c r="K256" s="91">
        <f t="shared" si="33"/>
        <v>3063207.8116074465</v>
      </c>
      <c r="L256" s="91">
        <f t="shared" si="34"/>
        <v>627195.83121689491</v>
      </c>
      <c r="M256" s="52">
        <f t="shared" si="35"/>
        <v>1317.6336111111109</v>
      </c>
      <c r="N256" s="51"/>
    </row>
    <row r="257" spans="2:28" x14ac:dyDescent="0.25">
      <c r="B257" s="51"/>
      <c r="C257" s="56">
        <v>241</v>
      </c>
      <c r="D257" s="56">
        <v>1.5</v>
      </c>
      <c r="E257" s="102">
        <v>6.6231712962962961</v>
      </c>
      <c r="F257" s="52">
        <v>19.253</v>
      </c>
      <c r="G257" s="52">
        <v>0.113</v>
      </c>
      <c r="H257" s="89">
        <f t="shared" si="32"/>
        <v>3.1288773148148152</v>
      </c>
      <c r="I257" s="52">
        <f t="shared" si="30"/>
        <v>4.9528326972806349</v>
      </c>
      <c r="J257" s="52">
        <f t="shared" si="31"/>
        <v>18.605038491568564</v>
      </c>
      <c r="K257" s="91">
        <f t="shared" si="33"/>
        <v>3063205.5850062491</v>
      </c>
      <c r="L257" s="91">
        <f t="shared" si="34"/>
        <v>627203.13369687297</v>
      </c>
      <c r="M257" s="52">
        <f t="shared" si="35"/>
        <v>1317.233611111111</v>
      </c>
      <c r="N257" s="51"/>
    </row>
    <row r="258" spans="2:28" x14ac:dyDescent="0.25">
      <c r="B258" s="51"/>
      <c r="C258" s="56">
        <v>242</v>
      </c>
      <c r="D258" s="56">
        <v>1.5</v>
      </c>
      <c r="E258" s="102">
        <v>6.8397222222222211</v>
      </c>
      <c r="F258" s="52">
        <v>25.914000000000001</v>
      </c>
      <c r="G258" s="52">
        <v>0.308</v>
      </c>
      <c r="H258" s="89">
        <f t="shared" si="32"/>
        <v>3.3454282407407376</v>
      </c>
      <c r="I258" s="52">
        <f t="shared" si="30"/>
        <v>4.3705680659030266</v>
      </c>
      <c r="J258" s="52">
        <f t="shared" si="31"/>
        <v>25.542778446780389</v>
      </c>
      <c r="K258" s="91">
        <f t="shared" si="33"/>
        <v>3063205.0027416176</v>
      </c>
      <c r="L258" s="91">
        <f t="shared" si="34"/>
        <v>627210.07143682824</v>
      </c>
      <c r="M258" s="52">
        <f t="shared" si="35"/>
        <v>1317.428611111111</v>
      </c>
      <c r="N258" s="51"/>
    </row>
    <row r="259" spans="2:28" x14ac:dyDescent="0.25">
      <c r="B259" s="51"/>
      <c r="C259" s="56">
        <v>243</v>
      </c>
      <c r="D259" s="56">
        <v>1.5</v>
      </c>
      <c r="E259" s="102">
        <v>8.3631944444444457</v>
      </c>
      <c r="F259" s="52">
        <v>17.181000000000001</v>
      </c>
      <c r="G259" s="52">
        <v>-0.32600000000000001</v>
      </c>
      <c r="H259" s="89">
        <f t="shared" si="32"/>
        <v>4.8689004629629622</v>
      </c>
      <c r="I259" s="52">
        <f t="shared" si="30"/>
        <v>-7.760872929441093</v>
      </c>
      <c r="J259" s="52">
        <f t="shared" si="31"/>
        <v>15.328261883627524</v>
      </c>
      <c r="K259" s="91">
        <f t="shared" si="33"/>
        <v>3063192.8713006224</v>
      </c>
      <c r="L259" s="91">
        <f t="shared" si="34"/>
        <v>627199.85692026501</v>
      </c>
      <c r="M259" s="52">
        <f t="shared" si="35"/>
        <v>1316.794611111111</v>
      </c>
      <c r="N259" s="51"/>
    </row>
    <row r="260" spans="2:28" x14ac:dyDescent="0.25">
      <c r="B260" s="51"/>
      <c r="C260" s="56">
        <v>244</v>
      </c>
      <c r="D260" s="56">
        <v>1.5</v>
      </c>
      <c r="E260" s="102">
        <v>13.751608796296296</v>
      </c>
      <c r="F260" s="52">
        <v>14.268000000000001</v>
      </c>
      <c r="G260" s="52">
        <v>-2.633</v>
      </c>
      <c r="H260" s="89">
        <f t="shared" si="32"/>
        <v>10.257314814814812</v>
      </c>
      <c r="I260" s="52">
        <f t="shared" si="30"/>
        <v>-5.7633533460182713</v>
      </c>
      <c r="J260" s="52">
        <f t="shared" si="31"/>
        <v>-13.052186874579295</v>
      </c>
      <c r="K260" s="91">
        <f t="shared" si="33"/>
        <v>3063194.8688202058</v>
      </c>
      <c r="L260" s="91">
        <f t="shared" si="34"/>
        <v>627171.47647150687</v>
      </c>
      <c r="M260" s="52">
        <f t="shared" si="35"/>
        <v>1314.4876111111109</v>
      </c>
      <c r="N260" s="51"/>
    </row>
    <row r="261" spans="2:28" x14ac:dyDescent="0.25">
      <c r="B261" s="51"/>
      <c r="C261" s="56">
        <v>245</v>
      </c>
      <c r="D261" s="56">
        <v>1.5</v>
      </c>
      <c r="E261" s="102">
        <v>13.672337962962963</v>
      </c>
      <c r="F261" s="52">
        <v>16.231999999999999</v>
      </c>
      <c r="G261" s="52">
        <v>-3.246</v>
      </c>
      <c r="H261" s="89">
        <f t="shared" si="32"/>
        <v>10.17804398148148</v>
      </c>
      <c r="I261" s="52">
        <f t="shared" si="30"/>
        <v>-7.0460317734734623</v>
      </c>
      <c r="J261" s="52">
        <f t="shared" si="31"/>
        <v>-14.622970294957259</v>
      </c>
      <c r="K261" s="91">
        <f t="shared" si="33"/>
        <v>3063193.5861417782</v>
      </c>
      <c r="L261" s="91">
        <f t="shared" si="34"/>
        <v>627169.90568808652</v>
      </c>
      <c r="M261" s="52">
        <f t="shared" si="35"/>
        <v>1313.8746111111109</v>
      </c>
      <c r="N261" s="51"/>
    </row>
    <row r="262" spans="2:28" x14ac:dyDescent="0.25">
      <c r="B262" s="51"/>
      <c r="C262" s="56">
        <v>246</v>
      </c>
      <c r="D262" s="56">
        <v>1.5</v>
      </c>
      <c r="E262" s="102">
        <v>14.191504629629629</v>
      </c>
      <c r="F262" s="52">
        <v>11.755000000000001</v>
      </c>
      <c r="G262" s="52">
        <v>-2.2170000000000001</v>
      </c>
      <c r="H262" s="89">
        <f t="shared" si="32"/>
        <v>10.697210648148147</v>
      </c>
      <c r="I262" s="52">
        <f t="shared" si="30"/>
        <v>-2.6976343143319701</v>
      </c>
      <c r="J262" s="52">
        <f t="shared" si="31"/>
        <v>-11.441275895027561</v>
      </c>
      <c r="K262" s="91">
        <f t="shared" si="33"/>
        <v>3063197.9345392375</v>
      </c>
      <c r="L262" s="91">
        <f t="shared" si="34"/>
        <v>627173.08738248644</v>
      </c>
      <c r="M262" s="52">
        <f t="shared" si="35"/>
        <v>1314.9036111111109</v>
      </c>
      <c r="N262" s="51"/>
    </row>
    <row r="263" spans="2:28" x14ac:dyDescent="0.25">
      <c r="B263" s="51"/>
      <c r="C263" s="56">
        <v>247</v>
      </c>
      <c r="D263" s="56">
        <v>2.15</v>
      </c>
      <c r="E263" s="102">
        <v>0.15656249999999999</v>
      </c>
      <c r="F263" s="52">
        <v>13.167999999999999</v>
      </c>
      <c r="G263" s="52">
        <v>-1.169</v>
      </c>
      <c r="H263" s="89">
        <f t="shared" si="32"/>
        <v>11.662268518518518</v>
      </c>
      <c r="I263" s="52">
        <f t="shared" si="30"/>
        <v>2.2627045890194815</v>
      </c>
      <c r="J263" s="52">
        <f t="shared" si="31"/>
        <v>-12.97213906581448</v>
      </c>
      <c r="K263" s="91">
        <f t="shared" si="33"/>
        <v>3063202.8948781407</v>
      </c>
      <c r="L263" s="91">
        <f t="shared" si="34"/>
        <v>627171.55651931558</v>
      </c>
      <c r="M263" s="52">
        <f t="shared" si="35"/>
        <v>1315.3016111111108</v>
      </c>
      <c r="N263" s="51"/>
    </row>
    <row r="264" spans="2:28" x14ac:dyDescent="0.25">
      <c r="B264" s="51"/>
      <c r="C264" s="56">
        <v>248</v>
      </c>
      <c r="D264" s="56">
        <v>2.15</v>
      </c>
      <c r="E264" s="102">
        <v>14.808229166666667</v>
      </c>
      <c r="F264" s="52">
        <v>10.112</v>
      </c>
      <c r="G264" s="52">
        <v>-0.47899999999999998</v>
      </c>
      <c r="H264" s="89">
        <f t="shared" si="32"/>
        <v>11.313935185185187</v>
      </c>
      <c r="I264" s="52">
        <f t="shared" si="30"/>
        <v>0.27077819053237706</v>
      </c>
      <c r="J264" s="52">
        <f t="shared" si="31"/>
        <v>-10.108373913322163</v>
      </c>
      <c r="K264" s="91">
        <f t="shared" si="33"/>
        <v>3063200.9029517421</v>
      </c>
      <c r="L264" s="91">
        <f t="shared" si="34"/>
        <v>627174.4202844681</v>
      </c>
      <c r="M264" s="52">
        <f t="shared" si="35"/>
        <v>1315.9916111111108</v>
      </c>
      <c r="N264" s="51"/>
    </row>
    <row r="265" spans="2:28" x14ac:dyDescent="0.25">
      <c r="B265" s="93"/>
      <c r="C265" s="56">
        <v>249</v>
      </c>
      <c r="D265" s="98">
        <v>2.15</v>
      </c>
      <c r="E265" s="103">
        <v>0.24232638888888888</v>
      </c>
      <c r="F265" s="94">
        <v>21.247</v>
      </c>
      <c r="G265" s="94">
        <v>-1.1100000000000001</v>
      </c>
      <c r="H265" s="89">
        <f t="shared" si="32"/>
        <v>11.748032407407408</v>
      </c>
      <c r="I265" s="52">
        <f t="shared" si="30"/>
        <v>4.4003694412869194</v>
      </c>
      <c r="J265" s="52">
        <f t="shared" si="31"/>
        <v>-20.78633584305296</v>
      </c>
      <c r="K265" s="91">
        <f t="shared" si="33"/>
        <v>3063205.0325429928</v>
      </c>
      <c r="L265" s="91">
        <f t="shared" si="34"/>
        <v>627163.7423225384</v>
      </c>
      <c r="M265" s="52">
        <f t="shared" si="35"/>
        <v>1315.360611111111</v>
      </c>
      <c r="N265" s="93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  <c r="AA265" s="78"/>
      <c r="AB265" s="78"/>
    </row>
    <row r="266" spans="2:28" x14ac:dyDescent="0.25">
      <c r="B266" s="93"/>
      <c r="C266" s="56">
        <v>250</v>
      </c>
      <c r="D266" s="98">
        <v>2.15</v>
      </c>
      <c r="E266" s="103">
        <v>0.25687499999999996</v>
      </c>
      <c r="F266" s="94">
        <v>29.312000000000001</v>
      </c>
      <c r="G266" s="94">
        <v>-1.111</v>
      </c>
      <c r="H266" s="89">
        <f t="shared" si="32"/>
        <v>11.762581018518517</v>
      </c>
      <c r="I266" s="52">
        <f t="shared" si="30"/>
        <v>6.2453186048527387</v>
      </c>
      <c r="J266" s="52">
        <f t="shared" si="31"/>
        <v>-28.638947947225301</v>
      </c>
      <c r="K266" s="91">
        <f t="shared" si="33"/>
        <v>3063206.8774921563</v>
      </c>
      <c r="L266" s="91">
        <f t="shared" si="34"/>
        <v>627155.88971043425</v>
      </c>
      <c r="M266" s="52">
        <f t="shared" si="35"/>
        <v>1315.3596111111108</v>
      </c>
      <c r="N266" s="93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  <c r="AA266" s="78"/>
      <c r="AB266" s="78"/>
    </row>
    <row r="267" spans="2:28" x14ac:dyDescent="0.25">
      <c r="B267" s="51"/>
      <c r="C267" s="56">
        <v>251</v>
      </c>
      <c r="D267" s="56">
        <v>2.15</v>
      </c>
      <c r="E267" s="102">
        <v>0.23936342592592594</v>
      </c>
      <c r="F267" s="52">
        <v>34.942999999999998</v>
      </c>
      <c r="G267" s="52">
        <v>-0.58699999999999997</v>
      </c>
      <c r="H267" s="89">
        <f t="shared" si="32"/>
        <v>11.745069444444445</v>
      </c>
      <c r="I267" s="52">
        <f t="shared" si="30"/>
        <v>7.1944518144158431</v>
      </c>
      <c r="J267" s="52">
        <f t="shared" si="31"/>
        <v>-34.194343276191873</v>
      </c>
      <c r="K267" s="91">
        <f t="shared" si="33"/>
        <v>3063207.8266253662</v>
      </c>
      <c r="L267" s="91">
        <f t="shared" si="34"/>
        <v>627150.33431510522</v>
      </c>
      <c r="M267" s="52">
        <f t="shared" si="35"/>
        <v>1315.8836111111109</v>
      </c>
      <c r="N267" s="51"/>
    </row>
    <row r="268" spans="2:28" x14ac:dyDescent="0.25">
      <c r="B268" s="51"/>
      <c r="C268" s="56">
        <v>252</v>
      </c>
      <c r="D268" s="56">
        <v>2.15</v>
      </c>
      <c r="E268" s="102">
        <v>13.919421296296296</v>
      </c>
      <c r="F268" s="52">
        <v>21.026</v>
      </c>
      <c r="G268" s="52">
        <v>-2.2280000000000002</v>
      </c>
      <c r="H268" s="89">
        <f t="shared" si="32"/>
        <v>10.425127314814816</v>
      </c>
      <c r="I268" s="52">
        <f t="shared" si="30"/>
        <v>-7.1212484855380218</v>
      </c>
      <c r="J268" s="52">
        <f t="shared" si="31"/>
        <v>-19.783338848819792</v>
      </c>
      <c r="K268" s="91">
        <f t="shared" si="33"/>
        <v>3063193.5109250662</v>
      </c>
      <c r="L268" s="91">
        <f t="shared" si="34"/>
        <v>627164.74531953258</v>
      </c>
      <c r="M268" s="52">
        <f t="shared" si="35"/>
        <v>1314.2426111111108</v>
      </c>
      <c r="N268" s="51"/>
    </row>
    <row r="269" spans="2:28" x14ac:dyDescent="0.25">
      <c r="B269" s="51"/>
      <c r="C269" s="56">
        <v>253</v>
      </c>
      <c r="D269" s="56">
        <v>2.15</v>
      </c>
      <c r="E269" s="102">
        <v>0.23913194444444447</v>
      </c>
      <c r="F269" s="52">
        <v>37.887</v>
      </c>
      <c r="G269" s="52">
        <v>8.8999999999999996E-2</v>
      </c>
      <c r="H269" s="89">
        <f t="shared" si="32"/>
        <v>11.744837962962963</v>
      </c>
      <c r="I269" s="52">
        <f t="shared" si="30"/>
        <v>7.797000181510219</v>
      </c>
      <c r="J269" s="52">
        <f t="shared" si="31"/>
        <v>-37.076024020511284</v>
      </c>
      <c r="K269" s="91">
        <f t="shared" si="33"/>
        <v>3063208.4291737331</v>
      </c>
      <c r="L269" s="91">
        <f t="shared" si="34"/>
        <v>627147.45263436087</v>
      </c>
      <c r="M269" s="52">
        <f t="shared" si="35"/>
        <v>1316.5596111111108</v>
      </c>
      <c r="N269" s="51"/>
    </row>
    <row r="270" spans="2:28" x14ac:dyDescent="0.25">
      <c r="B270" s="51"/>
      <c r="C270" s="56">
        <v>254</v>
      </c>
      <c r="D270" s="56">
        <v>2.15</v>
      </c>
      <c r="E270" s="102">
        <v>13.991863425925926</v>
      </c>
      <c r="F270" s="52">
        <v>31.878</v>
      </c>
      <c r="G270" s="52">
        <v>-2.2109999999999999</v>
      </c>
      <c r="H270" s="89">
        <f t="shared" si="32"/>
        <v>10.497569444444444</v>
      </c>
      <c r="I270" s="52">
        <f t="shared" si="30"/>
        <v>-9.8817054320511399</v>
      </c>
      <c r="J270" s="52">
        <f t="shared" si="31"/>
        <v>-30.307734685293969</v>
      </c>
      <c r="K270" s="91">
        <f t="shared" si="33"/>
        <v>3063190.7504681195</v>
      </c>
      <c r="L270" s="91">
        <f t="shared" si="34"/>
        <v>627154.22092369618</v>
      </c>
      <c r="M270" s="52">
        <f t="shared" si="35"/>
        <v>1314.2596111111109</v>
      </c>
      <c r="N270" s="51"/>
    </row>
    <row r="271" spans="2:28" x14ac:dyDescent="0.25">
      <c r="B271" s="51"/>
      <c r="C271" s="56">
        <v>255</v>
      </c>
      <c r="D271" s="56">
        <v>2.15</v>
      </c>
      <c r="E271" s="102">
        <v>0.32784722222222223</v>
      </c>
      <c r="F271" s="52">
        <v>42.381</v>
      </c>
      <c r="G271" s="52">
        <v>1.1779999999999999</v>
      </c>
      <c r="H271" s="89">
        <f t="shared" si="32"/>
        <v>11.833553240740741</v>
      </c>
      <c r="I271" s="52">
        <f t="shared" si="30"/>
        <v>10.256679759966687</v>
      </c>
      <c r="J271" s="52">
        <f t="shared" si="31"/>
        <v>-41.121158559815527</v>
      </c>
      <c r="K271" s="91">
        <f t="shared" si="33"/>
        <v>3063210.8888533115</v>
      </c>
      <c r="L271" s="91">
        <f t="shared" si="34"/>
        <v>627143.40749982162</v>
      </c>
      <c r="M271" s="52">
        <f t="shared" si="35"/>
        <v>1317.648611111111</v>
      </c>
      <c r="N271" s="51"/>
    </row>
    <row r="272" spans="2:28" x14ac:dyDescent="0.25">
      <c r="B272" s="51"/>
      <c r="C272" s="56">
        <v>256</v>
      </c>
      <c r="D272" s="56">
        <v>2.15</v>
      </c>
      <c r="E272" s="102">
        <v>0.22376157407407407</v>
      </c>
      <c r="F272" s="52">
        <v>46.6</v>
      </c>
      <c r="G272" s="52">
        <v>1.3420000000000001</v>
      </c>
      <c r="H272" s="89">
        <f t="shared" si="32"/>
        <v>11.729467592592592</v>
      </c>
      <c r="I272" s="52">
        <f t="shared" si="30"/>
        <v>9.2963017502412715</v>
      </c>
      <c r="J272" s="52">
        <f t="shared" si="31"/>
        <v>-45.663319784795121</v>
      </c>
      <c r="K272" s="91">
        <f t="shared" si="33"/>
        <v>3063209.9284753022</v>
      </c>
      <c r="L272" s="91">
        <f t="shared" si="34"/>
        <v>627138.86533859663</v>
      </c>
      <c r="M272" s="52">
        <f t="shared" si="35"/>
        <v>1317.812611111111</v>
      </c>
      <c r="N272" s="51"/>
    </row>
    <row r="273" spans="2:14" x14ac:dyDescent="0.25">
      <c r="B273" s="51"/>
      <c r="C273" s="56">
        <v>257</v>
      </c>
      <c r="D273" s="56">
        <v>2.15</v>
      </c>
      <c r="E273" s="102">
        <v>14.271840277777777</v>
      </c>
      <c r="F273" s="52">
        <v>32.976999999999997</v>
      </c>
      <c r="G273" s="52">
        <v>-2.1749999999999998</v>
      </c>
      <c r="H273" s="89">
        <f t="shared" si="32"/>
        <v>10.777546296296293</v>
      </c>
      <c r="I273" s="52">
        <f t="shared" si="30"/>
        <v>-6.483663391799654</v>
      </c>
      <c r="J273" s="52">
        <f t="shared" si="31"/>
        <v>-32.333336326798026</v>
      </c>
      <c r="K273" s="91">
        <f t="shared" si="33"/>
        <v>3063194.1485101599</v>
      </c>
      <c r="L273" s="91">
        <f t="shared" si="34"/>
        <v>627152.19532205467</v>
      </c>
      <c r="M273" s="52">
        <f t="shared" si="35"/>
        <v>1314.2956111111109</v>
      </c>
      <c r="N273" s="51"/>
    </row>
    <row r="274" spans="2:14" x14ac:dyDescent="0.25">
      <c r="B274" s="51"/>
      <c r="C274" s="56">
        <v>258</v>
      </c>
      <c r="D274" s="56">
        <v>2.15</v>
      </c>
      <c r="E274" s="102">
        <v>0.13931712962962964</v>
      </c>
      <c r="F274" s="52">
        <v>44.426000000000002</v>
      </c>
      <c r="G274" s="52">
        <v>0.13600000000000001</v>
      </c>
      <c r="H274" s="89">
        <f t="shared" si="32"/>
        <v>11.645023148148148</v>
      </c>
      <c r="I274" s="52">
        <f t="shared" si="30"/>
        <v>7.3175344528840496</v>
      </c>
      <c r="J274" s="52">
        <f t="shared" si="31"/>
        <v>-43.819210005782338</v>
      </c>
      <c r="K274" s="91">
        <f t="shared" si="33"/>
        <v>3063207.9497080045</v>
      </c>
      <c r="L274" s="91">
        <f t="shared" si="34"/>
        <v>627140.70944837562</v>
      </c>
      <c r="M274" s="52">
        <f t="shared" si="35"/>
        <v>1316.6066111111109</v>
      </c>
      <c r="N274" s="51"/>
    </row>
    <row r="275" spans="2:14" x14ac:dyDescent="0.25">
      <c r="B275" s="51"/>
      <c r="C275" s="56">
        <v>259</v>
      </c>
      <c r="D275" s="56">
        <v>2.15</v>
      </c>
      <c r="E275" s="102">
        <v>14.271620370370369</v>
      </c>
      <c r="F275" s="52">
        <v>32.917000000000002</v>
      </c>
      <c r="G275" s="52">
        <v>-2.1680000000000001</v>
      </c>
      <c r="H275" s="89">
        <f t="shared" si="32"/>
        <v>10.777326388888888</v>
      </c>
      <c r="I275" s="52">
        <f t="shared" si="30"/>
        <v>-6.474839616825105</v>
      </c>
      <c r="J275" s="52">
        <f t="shared" si="31"/>
        <v>-32.273911150283475</v>
      </c>
      <c r="K275" s="91">
        <f t="shared" si="33"/>
        <v>3063194.1573339347</v>
      </c>
      <c r="L275" s="91">
        <f t="shared" si="34"/>
        <v>627152.25474723114</v>
      </c>
      <c r="M275" s="52">
        <f t="shared" si="35"/>
        <v>1314.302611111111</v>
      </c>
      <c r="N275" s="51"/>
    </row>
    <row r="276" spans="2:14" x14ac:dyDescent="0.25">
      <c r="B276" s="51"/>
      <c r="C276" s="56">
        <v>260</v>
      </c>
      <c r="D276" s="56">
        <v>2.15</v>
      </c>
      <c r="E276" s="102">
        <v>0.10200231481481481</v>
      </c>
      <c r="F276" s="52">
        <v>41.036000000000001</v>
      </c>
      <c r="G276" s="52">
        <v>-0.499</v>
      </c>
      <c r="H276" s="89">
        <f t="shared" si="32"/>
        <v>11.607708333333333</v>
      </c>
      <c r="I276" s="52">
        <f t="shared" si="30"/>
        <v>6.1257097361543913</v>
      </c>
      <c r="J276" s="52">
        <f t="shared" si="31"/>
        <v>-40.576211950210229</v>
      </c>
      <c r="K276" s="91">
        <f t="shared" si="33"/>
        <v>3063206.757883288</v>
      </c>
      <c r="L276" s="91">
        <f t="shared" si="34"/>
        <v>627143.95244643127</v>
      </c>
      <c r="M276" s="52">
        <f t="shared" si="35"/>
        <v>1315.9716111111109</v>
      </c>
      <c r="N276" s="51"/>
    </row>
    <row r="277" spans="2:14" x14ac:dyDescent="0.25">
      <c r="B277" s="51"/>
      <c r="C277" s="56">
        <v>261</v>
      </c>
      <c r="D277" s="56">
        <v>1.7</v>
      </c>
      <c r="E277" s="102">
        <v>14.790358796296296</v>
      </c>
      <c r="F277" s="52">
        <v>56.936</v>
      </c>
      <c r="G277" s="52">
        <v>-0.59899999999999998</v>
      </c>
      <c r="H277" s="89">
        <f t="shared" si="32"/>
        <v>11.296064814814812</v>
      </c>
      <c r="I277" s="52">
        <f t="shared" si="30"/>
        <v>1.0985452282787469</v>
      </c>
      <c r="J277" s="52">
        <f t="shared" si="31"/>
        <v>-56.92540113500673</v>
      </c>
      <c r="K277" s="91">
        <f t="shared" si="33"/>
        <v>3063201.7307187798</v>
      </c>
      <c r="L277" s="91">
        <f t="shared" si="34"/>
        <v>627127.60325724643</v>
      </c>
      <c r="M277" s="52">
        <f t="shared" si="35"/>
        <v>1316.321611111111</v>
      </c>
      <c r="N277" s="51"/>
    </row>
    <row r="278" spans="2:14" x14ac:dyDescent="0.25">
      <c r="B278" s="51"/>
      <c r="C278" s="56"/>
      <c r="D278" s="56"/>
      <c r="E278" s="102"/>
      <c r="F278" s="52"/>
      <c r="G278" s="52"/>
      <c r="H278" s="51"/>
      <c r="I278" s="52"/>
      <c r="J278" s="51"/>
      <c r="K278" s="51"/>
      <c r="L278" s="52"/>
      <c r="M278" s="51"/>
      <c r="N278" s="51"/>
    </row>
    <row r="279" spans="2:14" x14ac:dyDescent="0.25">
      <c r="B279" s="51"/>
      <c r="C279" s="56"/>
      <c r="D279" s="56"/>
      <c r="E279" s="102"/>
      <c r="F279" s="52"/>
      <c r="G279" s="52"/>
      <c r="H279" s="51"/>
      <c r="I279" s="52"/>
      <c r="J279" s="51"/>
      <c r="K279" s="51"/>
      <c r="L279" s="52"/>
      <c r="M279" s="51"/>
      <c r="N279" s="51"/>
    </row>
    <row r="280" spans="2:14" x14ac:dyDescent="0.25">
      <c r="B280" s="51" t="s">
        <v>52</v>
      </c>
      <c r="C280" s="56" t="s">
        <v>51</v>
      </c>
      <c r="D280" s="56"/>
      <c r="E280" s="102">
        <v>0</v>
      </c>
      <c r="F280" s="52"/>
      <c r="G280" s="52"/>
      <c r="H280" s="92">
        <f>IF('Gales Table Minor Traverse'!V14&lt;(180/24), 'Gales Table Minor Traverse'!V14+(180/24), 'Gales Table Minor Traverse'!V14-(180/24))</f>
        <v>14.600532407407407</v>
      </c>
      <c r="I280" s="91"/>
      <c r="J280" s="92"/>
      <c r="K280" s="51">
        <f>'Gales Table Minor Traverse'!S14</f>
        <v>3063208.0149220554</v>
      </c>
      <c r="L280" s="51">
        <f>'Gales Table Minor Traverse'!T14</f>
        <v>627115.86447849346</v>
      </c>
      <c r="M280" s="52">
        <f>'Level Transfer Minor Traverse'!I28</f>
        <v>1318.3437777777779</v>
      </c>
      <c r="N280" s="51"/>
    </row>
    <row r="281" spans="2:14" x14ac:dyDescent="0.25">
      <c r="B281" s="51">
        <v>1.58</v>
      </c>
      <c r="C281" s="56">
        <v>262</v>
      </c>
      <c r="D281" s="56">
        <v>1.5</v>
      </c>
      <c r="E281" s="102">
        <v>12.413414351851852</v>
      </c>
      <c r="F281" s="52">
        <v>16.454000000000001</v>
      </c>
      <c r="G281" s="52">
        <v>0.40899999999999997</v>
      </c>
      <c r="H281" s="89">
        <f>IF($H$280+E281&lt;360/24,$H$280+E281,$H$280+E281-360/24)</f>
        <v>12.013946759259259</v>
      </c>
      <c r="I281" s="52">
        <f t="shared" ref="I281:I324" si="36">F281*COS(RADIANS(H281*24))</f>
        <v>5.1758980275263751</v>
      </c>
      <c r="J281" s="52">
        <f t="shared" ref="J281:J324" si="37">F281*SIN(RADIANS(H281*24))</f>
        <v>-15.618712994630785</v>
      </c>
      <c r="K281" s="91">
        <f>$K$280+I281</f>
        <v>3063213.190820083</v>
      </c>
      <c r="L281" s="91">
        <f>$L$280+J281</f>
        <v>627100.24576549884</v>
      </c>
      <c r="M281" s="52">
        <f>$M$280+$B$281+G281-D281</f>
        <v>1318.8327777777779</v>
      </c>
      <c r="N281" s="51"/>
    </row>
    <row r="282" spans="2:14" x14ac:dyDescent="0.25">
      <c r="B282" s="51"/>
      <c r="C282" s="56">
        <v>263</v>
      </c>
      <c r="D282" s="56">
        <v>1.5</v>
      </c>
      <c r="E282" s="102">
        <v>13.739467592592593</v>
      </c>
      <c r="F282" s="52">
        <v>12.868</v>
      </c>
      <c r="G282" s="52">
        <v>0.51700000000000002</v>
      </c>
      <c r="H282" s="89">
        <f t="shared" ref="H282:H324" si="38">IF($H$280+E282&lt;360/24,$H$280+E282,$H$280+E282-360/24)</f>
        <v>13.34</v>
      </c>
      <c r="I282" s="52">
        <f t="shared" si="36"/>
        <v>9.8805195097677245</v>
      </c>
      <c r="J282" s="52">
        <f t="shared" si="37"/>
        <v>-8.2438315252738743</v>
      </c>
      <c r="K282" s="91">
        <f t="shared" ref="K282:K324" si="39">$K$280+I282</f>
        <v>3063217.8954415652</v>
      </c>
      <c r="L282" s="91">
        <f t="shared" ref="L282:L324" si="40">$L$280+J282</f>
        <v>627107.62064696813</v>
      </c>
      <c r="M282" s="52">
        <f t="shared" ref="M282:M324" si="41">$M$280+$B$281+G282-D282</f>
        <v>1318.9407777777778</v>
      </c>
      <c r="N282" s="51"/>
    </row>
    <row r="283" spans="2:14" x14ac:dyDescent="0.25">
      <c r="B283" s="51"/>
      <c r="C283" s="56">
        <v>264</v>
      </c>
      <c r="D283" s="56">
        <v>1.5</v>
      </c>
      <c r="E283" s="102">
        <v>12.530613425925925</v>
      </c>
      <c r="F283" s="52">
        <v>12.34</v>
      </c>
      <c r="G283" s="52">
        <v>0.377</v>
      </c>
      <c r="H283" s="89">
        <f t="shared" si="38"/>
        <v>12.131145833333331</v>
      </c>
      <c r="I283" s="52">
        <f t="shared" si="36"/>
        <v>4.4519034299902431</v>
      </c>
      <c r="J283" s="52">
        <f t="shared" si="37"/>
        <v>-11.508959807473529</v>
      </c>
      <c r="K283" s="91">
        <f t="shared" si="39"/>
        <v>3063212.4668254852</v>
      </c>
      <c r="L283" s="91">
        <f t="shared" si="40"/>
        <v>627104.355518686</v>
      </c>
      <c r="M283" s="52">
        <f t="shared" si="41"/>
        <v>1318.8007777777777</v>
      </c>
      <c r="N283" s="51"/>
    </row>
    <row r="284" spans="2:14" x14ac:dyDescent="0.25">
      <c r="B284" s="51"/>
      <c r="C284" s="56">
        <v>265</v>
      </c>
      <c r="D284" s="56">
        <v>1.8</v>
      </c>
      <c r="E284" s="102">
        <v>11.815023148148148</v>
      </c>
      <c r="F284" s="52">
        <v>19.521999999999998</v>
      </c>
      <c r="G284" s="52">
        <v>0.70299999999999996</v>
      </c>
      <c r="H284" s="89">
        <f t="shared" si="38"/>
        <v>11.415555555555557</v>
      </c>
      <c r="I284" s="52">
        <f t="shared" si="36"/>
        <v>1.3527219148127556</v>
      </c>
      <c r="J284" s="52">
        <f t="shared" si="37"/>
        <v>-19.475077083831664</v>
      </c>
      <c r="K284" s="91">
        <f t="shared" si="39"/>
        <v>3063209.3676439701</v>
      </c>
      <c r="L284" s="91">
        <f t="shared" si="40"/>
        <v>627096.38940140966</v>
      </c>
      <c r="M284" s="52">
        <f t="shared" si="41"/>
        <v>1318.8267777777778</v>
      </c>
      <c r="N284" s="51"/>
    </row>
    <row r="285" spans="2:14" x14ac:dyDescent="0.25">
      <c r="B285" s="51"/>
      <c r="C285" s="56">
        <v>266</v>
      </c>
      <c r="D285" s="56">
        <v>1.8</v>
      </c>
      <c r="E285" s="102">
        <v>11.603379629629631</v>
      </c>
      <c r="F285" s="52">
        <v>25.388999999999999</v>
      </c>
      <c r="G285" s="52">
        <v>0.78400000000000003</v>
      </c>
      <c r="H285" s="89">
        <f t="shared" si="38"/>
        <v>11.203912037037036</v>
      </c>
      <c r="I285" s="52">
        <f t="shared" si="36"/>
        <v>-0.49011132886390618</v>
      </c>
      <c r="J285" s="52">
        <f t="shared" si="37"/>
        <v>-25.38426898465503</v>
      </c>
      <c r="K285" s="91">
        <f t="shared" si="39"/>
        <v>3063207.5248107268</v>
      </c>
      <c r="L285" s="91">
        <f t="shared" si="40"/>
        <v>627090.48020950879</v>
      </c>
      <c r="M285" s="52">
        <f t="shared" si="41"/>
        <v>1318.9077777777779</v>
      </c>
      <c r="N285" s="51"/>
    </row>
    <row r="286" spans="2:14" x14ac:dyDescent="0.25">
      <c r="B286" s="51"/>
      <c r="C286" s="56">
        <v>267</v>
      </c>
      <c r="D286" s="56">
        <v>1.8</v>
      </c>
      <c r="E286" s="102">
        <v>11.428703703703704</v>
      </c>
      <c r="F286" s="52">
        <v>26.338999999999999</v>
      </c>
      <c r="G286" s="52">
        <v>0.25700000000000001</v>
      </c>
      <c r="H286" s="89">
        <f t="shared" si="38"/>
        <v>11.029236111111111</v>
      </c>
      <c r="I286" s="52">
        <f t="shared" si="36"/>
        <v>-2.432186006882898</v>
      </c>
      <c r="J286" s="52">
        <f t="shared" si="37"/>
        <v>-26.226463586002648</v>
      </c>
      <c r="K286" s="91">
        <f t="shared" si="39"/>
        <v>3063205.5827360484</v>
      </c>
      <c r="L286" s="91">
        <f t="shared" si="40"/>
        <v>627089.63801490748</v>
      </c>
      <c r="M286" s="52">
        <f t="shared" si="41"/>
        <v>1318.3807777777779</v>
      </c>
      <c r="N286" s="51"/>
    </row>
    <row r="287" spans="2:14" x14ac:dyDescent="0.25">
      <c r="B287" s="51"/>
      <c r="C287" s="56">
        <v>268</v>
      </c>
      <c r="D287" s="56">
        <v>1.8</v>
      </c>
      <c r="E287" s="102">
        <v>11.532303240740742</v>
      </c>
      <c r="F287" s="52">
        <v>9.4589999999999996</v>
      </c>
      <c r="G287" s="52">
        <v>0.53500000000000003</v>
      </c>
      <c r="H287" s="89">
        <f t="shared" si="38"/>
        <v>11.132835648148149</v>
      </c>
      <c r="I287" s="52">
        <f t="shared" si="36"/>
        <v>-0.46403952486623523</v>
      </c>
      <c r="J287" s="52">
        <f t="shared" si="37"/>
        <v>-9.4476107201430519</v>
      </c>
      <c r="K287" s="91">
        <f t="shared" si="39"/>
        <v>3063207.5508825304</v>
      </c>
      <c r="L287" s="91">
        <f t="shared" si="40"/>
        <v>627106.41686777328</v>
      </c>
      <c r="M287" s="52">
        <f t="shared" si="41"/>
        <v>1318.6587777777779</v>
      </c>
      <c r="N287" s="51"/>
    </row>
    <row r="288" spans="2:14" x14ac:dyDescent="0.25">
      <c r="B288" s="51"/>
      <c r="C288" s="56">
        <v>269</v>
      </c>
      <c r="D288" s="56">
        <v>1.8</v>
      </c>
      <c r="E288" s="102">
        <v>14.072372685185185</v>
      </c>
      <c r="F288" s="52">
        <v>4.2619999999999996</v>
      </c>
      <c r="G288" s="52">
        <v>0.36299999999999999</v>
      </c>
      <c r="H288" s="89">
        <f t="shared" si="38"/>
        <v>13.672905092592593</v>
      </c>
      <c r="I288" s="52">
        <f t="shared" si="36"/>
        <v>3.620270469869558</v>
      </c>
      <c r="J288" s="52">
        <f t="shared" si="37"/>
        <v>-2.2490632994627884</v>
      </c>
      <c r="K288" s="91">
        <f t="shared" si="39"/>
        <v>3063211.6351925251</v>
      </c>
      <c r="L288" s="91">
        <f t="shared" si="40"/>
        <v>627113.61541519396</v>
      </c>
      <c r="M288" s="52">
        <f t="shared" si="41"/>
        <v>1318.4867777777779</v>
      </c>
      <c r="N288" s="51"/>
    </row>
    <row r="289" spans="2:14" x14ac:dyDescent="0.25">
      <c r="B289" s="51"/>
      <c r="C289" s="56">
        <v>270</v>
      </c>
      <c r="D289" s="56">
        <v>1.8</v>
      </c>
      <c r="E289" s="102">
        <v>0.72204861111111107</v>
      </c>
      <c r="F289" s="52">
        <v>0.65500000000000003</v>
      </c>
      <c r="G289" s="52">
        <v>0.64100000000000001</v>
      </c>
      <c r="H289" s="89">
        <f t="shared" si="38"/>
        <v>0.32258101851851784</v>
      </c>
      <c r="I289" s="52">
        <f t="shared" si="36"/>
        <v>0.64902957484427615</v>
      </c>
      <c r="J289" s="52">
        <f t="shared" si="37"/>
        <v>8.8236109260655088E-2</v>
      </c>
      <c r="K289" s="91">
        <f t="shared" si="39"/>
        <v>3063208.6639516302</v>
      </c>
      <c r="L289" s="91">
        <f t="shared" si="40"/>
        <v>627115.9527146027</v>
      </c>
      <c r="M289" s="52">
        <f t="shared" si="41"/>
        <v>1318.7647777777779</v>
      </c>
      <c r="N289" s="51"/>
    </row>
    <row r="290" spans="2:14" x14ac:dyDescent="0.25">
      <c r="B290" s="51"/>
      <c r="C290" s="56">
        <v>271</v>
      </c>
      <c r="D290" s="56">
        <v>1.8</v>
      </c>
      <c r="E290" s="102">
        <v>1.3798379629629629</v>
      </c>
      <c r="F290" s="52">
        <v>9.8160000000000007</v>
      </c>
      <c r="G290" s="52">
        <v>0.83399999999999996</v>
      </c>
      <c r="H290" s="89">
        <f t="shared" si="38"/>
        <v>0.98037037037036967</v>
      </c>
      <c r="I290" s="52">
        <f t="shared" si="36"/>
        <v>8.9998870218873073</v>
      </c>
      <c r="J290" s="52">
        <f t="shared" si="37"/>
        <v>3.9186591575772991</v>
      </c>
      <c r="K290" s="91">
        <f t="shared" si="39"/>
        <v>3063217.0148090771</v>
      </c>
      <c r="L290" s="91">
        <f t="shared" si="40"/>
        <v>627119.78313765104</v>
      </c>
      <c r="M290" s="52">
        <f t="shared" si="41"/>
        <v>1318.9577777777779</v>
      </c>
      <c r="N290" s="51"/>
    </row>
    <row r="291" spans="2:14" x14ac:dyDescent="0.25">
      <c r="B291" s="51"/>
      <c r="C291" s="56">
        <v>272</v>
      </c>
      <c r="D291" s="56">
        <v>1.8</v>
      </c>
      <c r="E291" s="102">
        <v>2.1656134259259261</v>
      </c>
      <c r="F291" s="52">
        <v>10.993</v>
      </c>
      <c r="G291" s="52">
        <v>0.63700000000000001</v>
      </c>
      <c r="H291" s="89">
        <f t="shared" si="38"/>
        <v>1.7661458333333329</v>
      </c>
      <c r="I291" s="52">
        <f t="shared" si="36"/>
        <v>8.1194565460899231</v>
      </c>
      <c r="J291" s="52">
        <f t="shared" si="37"/>
        <v>7.4108349324591956</v>
      </c>
      <c r="K291" s="91">
        <f t="shared" si="39"/>
        <v>3063216.1343786013</v>
      </c>
      <c r="L291" s="91">
        <f t="shared" si="40"/>
        <v>627123.27531342593</v>
      </c>
      <c r="M291" s="52">
        <f t="shared" si="41"/>
        <v>1318.7607777777778</v>
      </c>
      <c r="N291" s="51"/>
    </row>
    <row r="292" spans="2:14" x14ac:dyDescent="0.25">
      <c r="B292" s="51"/>
      <c r="C292" s="56">
        <v>273</v>
      </c>
      <c r="D292" s="56">
        <v>1.8</v>
      </c>
      <c r="E292" s="102">
        <v>2.5983680555555559</v>
      </c>
      <c r="F292" s="52">
        <v>8.5630000000000006</v>
      </c>
      <c r="G292" s="52">
        <v>0.72299999999999998</v>
      </c>
      <c r="H292" s="89">
        <f t="shared" si="38"/>
        <v>2.198900462962964</v>
      </c>
      <c r="I292" s="52">
        <f t="shared" si="36"/>
        <v>5.1803230949934411</v>
      </c>
      <c r="J292" s="52">
        <f t="shared" si="37"/>
        <v>6.8183004943664356</v>
      </c>
      <c r="K292" s="91">
        <f t="shared" si="39"/>
        <v>3063213.1952451505</v>
      </c>
      <c r="L292" s="91">
        <f t="shared" si="40"/>
        <v>627122.6827789878</v>
      </c>
      <c r="M292" s="52">
        <f t="shared" si="41"/>
        <v>1318.8467777777778</v>
      </c>
      <c r="N292" s="51"/>
    </row>
    <row r="293" spans="2:14" x14ac:dyDescent="0.25">
      <c r="B293" s="51"/>
      <c r="C293" s="56">
        <v>274</v>
      </c>
      <c r="D293" s="56">
        <v>1.8</v>
      </c>
      <c r="E293" s="102">
        <v>3.1840625</v>
      </c>
      <c r="F293" s="52">
        <v>3.8330000000000002</v>
      </c>
      <c r="G293" s="52">
        <v>0.29499999999999998</v>
      </c>
      <c r="H293" s="89">
        <f t="shared" si="38"/>
        <v>2.7845949074074063</v>
      </c>
      <c r="I293" s="52">
        <f t="shared" si="36"/>
        <v>1.5081173860615724</v>
      </c>
      <c r="J293" s="52">
        <f t="shared" si="37"/>
        <v>3.5238432073318489</v>
      </c>
      <c r="K293" s="91">
        <f t="shared" si="39"/>
        <v>3063209.5230394416</v>
      </c>
      <c r="L293" s="91">
        <f t="shared" si="40"/>
        <v>627119.38832170074</v>
      </c>
      <c r="M293" s="52">
        <f t="shared" si="41"/>
        <v>1318.4187777777779</v>
      </c>
      <c r="N293" s="51"/>
    </row>
    <row r="294" spans="2:14" x14ac:dyDescent="0.25">
      <c r="B294" s="51"/>
      <c r="C294" s="56">
        <v>275</v>
      </c>
      <c r="D294" s="56">
        <v>1.8</v>
      </c>
      <c r="E294" s="102">
        <v>14.369965277777778</v>
      </c>
      <c r="F294" s="52">
        <v>13.842000000000001</v>
      </c>
      <c r="G294" s="52">
        <v>1.0760000000000001</v>
      </c>
      <c r="H294" s="89">
        <f t="shared" si="38"/>
        <v>13.970497685185187</v>
      </c>
      <c r="I294" s="52">
        <f t="shared" si="36"/>
        <v>12.574756845645217</v>
      </c>
      <c r="J294" s="52">
        <f t="shared" si="37"/>
        <v>-5.7858840528391813</v>
      </c>
      <c r="K294" s="91">
        <f t="shared" si="39"/>
        <v>3063220.5896789012</v>
      </c>
      <c r="L294" s="91">
        <f t="shared" si="40"/>
        <v>627110.07859444059</v>
      </c>
      <c r="M294" s="52">
        <f t="shared" si="41"/>
        <v>1319.1997777777779</v>
      </c>
      <c r="N294" s="51"/>
    </row>
    <row r="295" spans="2:14" x14ac:dyDescent="0.25">
      <c r="B295" s="51"/>
      <c r="C295" s="56">
        <v>276</v>
      </c>
      <c r="D295" s="56">
        <v>1.8</v>
      </c>
      <c r="E295" s="102">
        <v>14.533854166666666</v>
      </c>
      <c r="F295" s="52">
        <v>14.000999999999999</v>
      </c>
      <c r="G295" s="52">
        <v>1.071</v>
      </c>
      <c r="H295" s="89">
        <f t="shared" si="38"/>
        <v>14.134386574074071</v>
      </c>
      <c r="I295" s="52">
        <f t="shared" si="36"/>
        <v>13.090686505533883</v>
      </c>
      <c r="J295" s="52">
        <f t="shared" si="37"/>
        <v>-4.9660777092020112</v>
      </c>
      <c r="K295" s="91">
        <f t="shared" si="39"/>
        <v>3063221.1056085611</v>
      </c>
      <c r="L295" s="91">
        <f t="shared" si="40"/>
        <v>627110.89840078424</v>
      </c>
      <c r="M295" s="52">
        <f t="shared" si="41"/>
        <v>1319.1947777777777</v>
      </c>
      <c r="N295" s="51"/>
    </row>
    <row r="296" spans="2:14" x14ac:dyDescent="0.25">
      <c r="B296" s="51"/>
      <c r="C296" s="56">
        <v>277</v>
      </c>
      <c r="D296" s="56">
        <v>1.8</v>
      </c>
      <c r="E296" s="102">
        <v>14.437384259259259</v>
      </c>
      <c r="F296" s="52">
        <v>14.821</v>
      </c>
      <c r="G296" s="52">
        <v>1.1299999999999999</v>
      </c>
      <c r="H296" s="89">
        <f t="shared" si="38"/>
        <v>14.037916666666668</v>
      </c>
      <c r="I296" s="52">
        <f t="shared" si="36"/>
        <v>13.633689083173905</v>
      </c>
      <c r="J296" s="52">
        <f t="shared" si="37"/>
        <v>-5.8124489660851797</v>
      </c>
      <c r="K296" s="91">
        <f t="shared" si="39"/>
        <v>3063221.6486111386</v>
      </c>
      <c r="L296" s="91">
        <f t="shared" si="40"/>
        <v>627110.05202952737</v>
      </c>
      <c r="M296" s="52">
        <f t="shared" si="41"/>
        <v>1319.2537777777779</v>
      </c>
      <c r="N296" s="51"/>
    </row>
    <row r="297" spans="2:14" x14ac:dyDescent="0.25">
      <c r="B297" s="51"/>
      <c r="C297" s="56">
        <v>278</v>
      </c>
      <c r="D297" s="56">
        <v>1.8</v>
      </c>
      <c r="E297" s="102">
        <v>14.334895833333333</v>
      </c>
      <c r="F297" s="52">
        <v>14.413</v>
      </c>
      <c r="G297" s="52">
        <v>1.0960000000000001</v>
      </c>
      <c r="H297" s="89">
        <f t="shared" si="38"/>
        <v>13.935428240740741</v>
      </c>
      <c r="I297" s="52">
        <f t="shared" si="36"/>
        <v>13.003572041938858</v>
      </c>
      <c r="J297" s="52">
        <f t="shared" si="37"/>
        <v>-6.2162434918611487</v>
      </c>
      <c r="K297" s="91">
        <f t="shared" si="39"/>
        <v>3063221.0184940975</v>
      </c>
      <c r="L297" s="91">
        <f t="shared" si="40"/>
        <v>627109.6482350016</v>
      </c>
      <c r="M297" s="52">
        <f t="shared" si="41"/>
        <v>1319.2197777777778</v>
      </c>
      <c r="N297" s="51"/>
    </row>
    <row r="298" spans="2:14" x14ac:dyDescent="0.25">
      <c r="B298" s="51"/>
      <c r="C298" s="56">
        <v>279</v>
      </c>
      <c r="D298" s="56">
        <v>1.8</v>
      </c>
      <c r="E298" s="102">
        <v>14.89861111111111</v>
      </c>
      <c r="F298" s="52">
        <v>21.952000000000002</v>
      </c>
      <c r="G298" s="52">
        <v>1.851</v>
      </c>
      <c r="H298" s="89">
        <f t="shared" si="38"/>
        <v>14.499143518518515</v>
      </c>
      <c r="I298" s="52">
        <f t="shared" si="36"/>
        <v>21.470657331375776</v>
      </c>
      <c r="J298" s="52">
        <f t="shared" si="37"/>
        <v>-4.5717805895121124</v>
      </c>
      <c r="K298" s="91">
        <f t="shared" si="39"/>
        <v>3063229.4855793868</v>
      </c>
      <c r="L298" s="91">
        <f t="shared" si="40"/>
        <v>627111.29269790393</v>
      </c>
      <c r="M298" s="52">
        <f t="shared" si="41"/>
        <v>1319.9747777777779</v>
      </c>
      <c r="N298" s="51"/>
    </row>
    <row r="299" spans="2:14" x14ac:dyDescent="0.25">
      <c r="B299" s="51"/>
      <c r="C299" s="56">
        <v>280</v>
      </c>
      <c r="D299" s="56">
        <v>1.8</v>
      </c>
      <c r="E299" s="102">
        <v>14.771365740740741</v>
      </c>
      <c r="F299" s="52">
        <v>1.925</v>
      </c>
      <c r="G299" s="52">
        <v>1.69</v>
      </c>
      <c r="H299" s="89">
        <f t="shared" si="38"/>
        <v>14.371898148148148</v>
      </c>
      <c r="I299" s="52">
        <f t="shared" si="36"/>
        <v>1.8587583000465047</v>
      </c>
      <c r="J299" s="52">
        <f t="shared" si="37"/>
        <v>-0.50064216962639951</v>
      </c>
      <c r="K299" s="91">
        <f t="shared" si="39"/>
        <v>3063209.8736803555</v>
      </c>
      <c r="L299" s="91">
        <f t="shared" si="40"/>
        <v>627115.36383632384</v>
      </c>
      <c r="M299" s="52">
        <f t="shared" si="41"/>
        <v>1319.8137777777779</v>
      </c>
      <c r="N299" s="51"/>
    </row>
    <row r="300" spans="2:14" x14ac:dyDescent="0.25">
      <c r="B300" s="51"/>
      <c r="C300" s="56">
        <v>281</v>
      </c>
      <c r="D300" s="56">
        <v>1.8</v>
      </c>
      <c r="E300" s="102">
        <v>14.87761574074074</v>
      </c>
      <c r="F300" s="52">
        <v>19.832000000000001</v>
      </c>
      <c r="G300" s="52">
        <v>1.8080000000000001</v>
      </c>
      <c r="H300" s="89">
        <f t="shared" si="38"/>
        <v>14.478148148148147</v>
      </c>
      <c r="I300" s="52">
        <f t="shared" si="36"/>
        <v>19.360069345632485</v>
      </c>
      <c r="J300" s="52">
        <f t="shared" si="37"/>
        <v>-4.3006905180797883</v>
      </c>
      <c r="K300" s="91">
        <f t="shared" si="39"/>
        <v>3063227.3749914011</v>
      </c>
      <c r="L300" s="91">
        <f t="shared" si="40"/>
        <v>627111.56378797535</v>
      </c>
      <c r="M300" s="52">
        <f t="shared" si="41"/>
        <v>1319.9317777777778</v>
      </c>
      <c r="N300" s="51"/>
    </row>
    <row r="301" spans="2:14" x14ac:dyDescent="0.25">
      <c r="B301" s="51"/>
      <c r="C301" s="56">
        <v>282</v>
      </c>
      <c r="D301" s="56">
        <v>1.8</v>
      </c>
      <c r="E301" s="102">
        <v>14.509571759259259</v>
      </c>
      <c r="F301" s="52">
        <v>17.297000000000001</v>
      </c>
      <c r="G301" s="52">
        <v>0.91400000000000003</v>
      </c>
      <c r="H301" s="89">
        <f t="shared" si="38"/>
        <v>14.110104166666666</v>
      </c>
      <c r="I301" s="52">
        <f t="shared" si="36"/>
        <v>16.109149497618393</v>
      </c>
      <c r="J301" s="52">
        <f t="shared" si="37"/>
        <v>-6.2993262705928403</v>
      </c>
      <c r="K301" s="91">
        <f t="shared" si="39"/>
        <v>3063224.1240715529</v>
      </c>
      <c r="L301" s="91">
        <f t="shared" si="40"/>
        <v>627109.56515222287</v>
      </c>
      <c r="M301" s="52">
        <f t="shared" si="41"/>
        <v>1319.0377777777778</v>
      </c>
      <c r="N301" s="51"/>
    </row>
    <row r="302" spans="2:14" x14ac:dyDescent="0.25">
      <c r="B302" s="51"/>
      <c r="C302" s="56">
        <v>283</v>
      </c>
      <c r="D302" s="56">
        <v>1.8</v>
      </c>
      <c r="E302" s="102">
        <v>3.0258796296296295</v>
      </c>
      <c r="F302" s="52">
        <v>1.9810000000000001</v>
      </c>
      <c r="G302" s="52">
        <v>0.252</v>
      </c>
      <c r="H302" s="89">
        <f t="shared" si="38"/>
        <v>2.626412037037035</v>
      </c>
      <c r="I302" s="52">
        <f t="shared" si="36"/>
        <v>0.89831102379120342</v>
      </c>
      <c r="J302" s="52">
        <f t="shared" si="37"/>
        <v>1.7656155596661467</v>
      </c>
      <c r="K302" s="91">
        <f t="shared" si="39"/>
        <v>3063208.913233079</v>
      </c>
      <c r="L302" s="91">
        <f t="shared" si="40"/>
        <v>627117.63009405311</v>
      </c>
      <c r="M302" s="52">
        <f t="shared" si="41"/>
        <v>1318.3757777777778</v>
      </c>
      <c r="N302" s="51"/>
    </row>
    <row r="303" spans="2:14" x14ac:dyDescent="0.25">
      <c r="B303" s="51"/>
      <c r="C303" s="56">
        <v>284</v>
      </c>
      <c r="D303" s="56">
        <v>1.8</v>
      </c>
      <c r="E303" s="102">
        <v>3.6578125000000004</v>
      </c>
      <c r="F303" s="52">
        <v>1.8779999999999999</v>
      </c>
      <c r="G303" s="52">
        <v>5.7000000000000002E-2</v>
      </c>
      <c r="H303" s="89">
        <f t="shared" si="38"/>
        <v>3.2583449074074053</v>
      </c>
      <c r="I303" s="52">
        <f t="shared" si="36"/>
        <v>0.38403467296165794</v>
      </c>
      <c r="J303" s="52">
        <f t="shared" si="37"/>
        <v>1.838314817968683</v>
      </c>
      <c r="K303" s="91">
        <f t="shared" si="39"/>
        <v>3063208.3989567282</v>
      </c>
      <c r="L303" s="91">
        <f t="shared" si="40"/>
        <v>627117.70279331144</v>
      </c>
      <c r="M303" s="52">
        <f t="shared" si="41"/>
        <v>1318.1807777777778</v>
      </c>
      <c r="N303" s="51"/>
    </row>
    <row r="304" spans="2:14" x14ac:dyDescent="0.25">
      <c r="B304" s="51"/>
      <c r="C304" s="56">
        <v>285</v>
      </c>
      <c r="D304" s="56">
        <v>1.8</v>
      </c>
      <c r="E304" s="102">
        <v>4.5412384259259255</v>
      </c>
      <c r="F304" s="52">
        <v>1.77</v>
      </c>
      <c r="G304" s="52">
        <v>-0.10199999999999999</v>
      </c>
      <c r="H304" s="89">
        <f t="shared" si="38"/>
        <v>4.1417708333333323</v>
      </c>
      <c r="I304" s="52">
        <f t="shared" si="36"/>
        <v>-0.28916314666889487</v>
      </c>
      <c r="J304" s="52">
        <f t="shared" si="37"/>
        <v>1.7462201105841564</v>
      </c>
      <c r="K304" s="91">
        <f t="shared" si="39"/>
        <v>3063207.7257589088</v>
      </c>
      <c r="L304" s="91">
        <f t="shared" si="40"/>
        <v>627117.61069860402</v>
      </c>
      <c r="M304" s="52">
        <f t="shared" si="41"/>
        <v>1318.0217777777777</v>
      </c>
      <c r="N304" s="51"/>
    </row>
    <row r="305" spans="2:14" x14ac:dyDescent="0.25">
      <c r="B305" s="51"/>
      <c r="C305" s="56">
        <v>286</v>
      </c>
      <c r="D305" s="56">
        <v>1.8</v>
      </c>
      <c r="E305" s="102">
        <v>4.056805555555556</v>
      </c>
      <c r="F305" s="52">
        <v>2.3380000000000001</v>
      </c>
      <c r="G305" s="52">
        <v>-0.30099999999999999</v>
      </c>
      <c r="H305" s="89">
        <f t="shared" si="38"/>
        <v>3.6573379629629628</v>
      </c>
      <c r="I305" s="52">
        <f t="shared" si="36"/>
        <v>9.072477647676247E-2</v>
      </c>
      <c r="J305" s="52">
        <f t="shared" si="37"/>
        <v>2.3362390748665347</v>
      </c>
      <c r="K305" s="91">
        <f t="shared" si="39"/>
        <v>3063208.1056468319</v>
      </c>
      <c r="L305" s="91">
        <f t="shared" si="40"/>
        <v>627118.20071756828</v>
      </c>
      <c r="M305" s="52">
        <f t="shared" si="41"/>
        <v>1317.8227777777779</v>
      </c>
      <c r="N305" s="51"/>
    </row>
    <row r="306" spans="2:14" x14ac:dyDescent="0.25">
      <c r="B306" s="51"/>
      <c r="C306" s="56">
        <v>287</v>
      </c>
      <c r="D306" s="56">
        <v>1.8</v>
      </c>
      <c r="E306" s="102">
        <v>2.0749884259259259</v>
      </c>
      <c r="F306" s="52">
        <v>2.98</v>
      </c>
      <c r="G306" s="52">
        <v>0.39</v>
      </c>
      <c r="H306" s="89">
        <f t="shared" si="38"/>
        <v>1.6755208333333336</v>
      </c>
      <c r="I306" s="52">
        <f t="shared" si="36"/>
        <v>2.2756924764388256</v>
      </c>
      <c r="J306" s="52">
        <f t="shared" si="37"/>
        <v>1.9239604342812575</v>
      </c>
      <c r="K306" s="91">
        <f t="shared" si="39"/>
        <v>3063210.2906145318</v>
      </c>
      <c r="L306" s="91">
        <f t="shared" si="40"/>
        <v>627117.78843892773</v>
      </c>
      <c r="M306" s="52">
        <f t="shared" si="41"/>
        <v>1318.5137777777779</v>
      </c>
      <c r="N306" s="51"/>
    </row>
    <row r="307" spans="2:14" x14ac:dyDescent="0.25">
      <c r="B307" s="51"/>
      <c r="C307" s="56">
        <v>288</v>
      </c>
      <c r="D307" s="56">
        <v>1.8</v>
      </c>
      <c r="E307" s="102">
        <v>2.5522222222222219</v>
      </c>
      <c r="F307" s="52">
        <v>4.2409999999999997</v>
      </c>
      <c r="G307" s="52">
        <v>0.317</v>
      </c>
      <c r="H307" s="89">
        <f t="shared" si="38"/>
        <v>2.15275462962963</v>
      </c>
      <c r="I307" s="52">
        <f t="shared" si="36"/>
        <v>2.6304509750047691</v>
      </c>
      <c r="J307" s="52">
        <f t="shared" si="37"/>
        <v>3.3266813295079012</v>
      </c>
      <c r="K307" s="91">
        <f t="shared" si="39"/>
        <v>3063210.6453730306</v>
      </c>
      <c r="L307" s="91">
        <f t="shared" si="40"/>
        <v>627119.19115982298</v>
      </c>
      <c r="M307" s="52">
        <f t="shared" si="41"/>
        <v>1318.4407777777778</v>
      </c>
      <c r="N307" s="51"/>
    </row>
    <row r="308" spans="2:14" x14ac:dyDescent="0.25">
      <c r="B308" s="51"/>
      <c r="C308" s="56">
        <v>289</v>
      </c>
      <c r="D308" s="56">
        <v>1.8</v>
      </c>
      <c r="E308" s="102">
        <v>3.1483564814814815</v>
      </c>
      <c r="F308" s="52">
        <v>3.9</v>
      </c>
      <c r="G308" s="52">
        <v>0.32</v>
      </c>
      <c r="H308" s="89">
        <f t="shared" si="38"/>
        <v>2.7488888888888887</v>
      </c>
      <c r="I308" s="52">
        <f t="shared" si="36"/>
        <v>1.5879309512437123</v>
      </c>
      <c r="J308" s="52">
        <f t="shared" si="37"/>
        <v>3.5620886140131662</v>
      </c>
      <c r="K308" s="91">
        <f t="shared" si="39"/>
        <v>3063209.6028530067</v>
      </c>
      <c r="L308" s="91">
        <f t="shared" si="40"/>
        <v>627119.42656710744</v>
      </c>
      <c r="M308" s="52">
        <f t="shared" si="41"/>
        <v>1318.4437777777778</v>
      </c>
      <c r="N308" s="51"/>
    </row>
    <row r="309" spans="2:14" x14ac:dyDescent="0.25">
      <c r="B309" s="51"/>
      <c r="C309" s="56">
        <v>290</v>
      </c>
      <c r="D309" s="56">
        <v>1.8</v>
      </c>
      <c r="E309" s="102">
        <v>3.5684837962962961</v>
      </c>
      <c r="F309" s="52">
        <v>4.0519999999999996</v>
      </c>
      <c r="G309" s="52">
        <v>0.13200000000000001</v>
      </c>
      <c r="H309" s="89">
        <f t="shared" si="38"/>
        <v>3.169016203703702</v>
      </c>
      <c r="I309" s="52">
        <f t="shared" si="36"/>
        <v>0.97639763943560409</v>
      </c>
      <c r="J309" s="52">
        <f t="shared" si="37"/>
        <v>3.9326011302577557</v>
      </c>
      <c r="K309" s="91">
        <f t="shared" si="39"/>
        <v>3063208.991319695</v>
      </c>
      <c r="L309" s="91">
        <f t="shared" si="40"/>
        <v>627119.79707962368</v>
      </c>
      <c r="M309" s="52">
        <f t="shared" si="41"/>
        <v>1318.2557777777779</v>
      </c>
      <c r="N309" s="51"/>
    </row>
    <row r="310" spans="2:14" x14ac:dyDescent="0.25">
      <c r="B310" s="51"/>
      <c r="C310" s="56">
        <v>291</v>
      </c>
      <c r="D310" s="56">
        <v>1.8</v>
      </c>
      <c r="E310" s="102">
        <v>3.7511458333333336</v>
      </c>
      <c r="F310" s="52">
        <v>3.6760000000000002</v>
      </c>
      <c r="G310" s="52">
        <v>-5.0999999999999997E-2</v>
      </c>
      <c r="H310" s="89">
        <f t="shared" si="38"/>
        <v>3.3516782407407391</v>
      </c>
      <c r="I310" s="52">
        <f t="shared" si="36"/>
        <v>0.61049379617366639</v>
      </c>
      <c r="J310" s="52">
        <f t="shared" si="37"/>
        <v>3.6249514927559328</v>
      </c>
      <c r="K310" s="91">
        <f t="shared" si="39"/>
        <v>3063208.6254158514</v>
      </c>
      <c r="L310" s="91">
        <f t="shared" si="40"/>
        <v>627119.48942998622</v>
      </c>
      <c r="M310" s="52">
        <f t="shared" si="41"/>
        <v>1318.0727777777779</v>
      </c>
      <c r="N310" s="51"/>
    </row>
    <row r="311" spans="2:14" x14ac:dyDescent="0.25">
      <c r="B311" s="51"/>
      <c r="C311" s="56">
        <v>292</v>
      </c>
      <c r="D311" s="56">
        <v>1.8</v>
      </c>
      <c r="E311" s="102">
        <v>3.9832638888888887</v>
      </c>
      <c r="F311" s="52">
        <v>3.6819999999999999</v>
      </c>
      <c r="G311" s="52">
        <v>-0.28599999999999998</v>
      </c>
      <c r="H311" s="89">
        <f t="shared" si="38"/>
        <v>3.5837962962962955</v>
      </c>
      <c r="I311" s="52">
        <f t="shared" si="36"/>
        <v>0.25613103726116865</v>
      </c>
      <c r="J311" s="52">
        <f t="shared" si="37"/>
        <v>3.6730805724557034</v>
      </c>
      <c r="K311" s="91">
        <f t="shared" si="39"/>
        <v>3063208.2710530926</v>
      </c>
      <c r="L311" s="91">
        <f t="shared" si="40"/>
        <v>627119.53755906597</v>
      </c>
      <c r="M311" s="52">
        <f t="shared" si="41"/>
        <v>1317.8377777777778</v>
      </c>
      <c r="N311" s="51"/>
    </row>
    <row r="312" spans="2:14" x14ac:dyDescent="0.25">
      <c r="B312" s="51"/>
      <c r="C312" s="56">
        <v>293</v>
      </c>
      <c r="D312" s="56">
        <v>1.8</v>
      </c>
      <c r="E312" s="102">
        <v>3.9897453703703705</v>
      </c>
      <c r="F312" s="52">
        <v>4.7930000000000001</v>
      </c>
      <c r="G312" s="52">
        <v>-0.30399999999999999</v>
      </c>
      <c r="H312" s="89">
        <f t="shared" si="38"/>
        <v>3.5902777777777786</v>
      </c>
      <c r="I312" s="52">
        <f t="shared" si="36"/>
        <v>0.32043307456652398</v>
      </c>
      <c r="J312" s="52">
        <f t="shared" si="37"/>
        <v>4.7822768264419668</v>
      </c>
      <c r="K312" s="91">
        <f t="shared" si="39"/>
        <v>3063208.33535513</v>
      </c>
      <c r="L312" s="91">
        <f t="shared" si="40"/>
        <v>627120.6467553199</v>
      </c>
      <c r="M312" s="52">
        <f t="shared" si="41"/>
        <v>1317.8197777777777</v>
      </c>
      <c r="N312" s="51"/>
    </row>
    <row r="313" spans="2:14" x14ac:dyDescent="0.25">
      <c r="B313" s="51"/>
      <c r="C313" s="56">
        <v>294</v>
      </c>
      <c r="D313" s="56">
        <v>1.8</v>
      </c>
      <c r="E313" s="102">
        <v>6.1368518518518513</v>
      </c>
      <c r="F313" s="52">
        <v>1.7130000000000001</v>
      </c>
      <c r="G313" s="52">
        <v>-0.13100000000000001</v>
      </c>
      <c r="H313" s="89">
        <f t="shared" si="38"/>
        <v>5.7373842592592581</v>
      </c>
      <c r="I313" s="52">
        <f t="shared" si="36"/>
        <v>-1.2669321714734134</v>
      </c>
      <c r="J313" s="52">
        <f t="shared" si="37"/>
        <v>1.1529318596021458</v>
      </c>
      <c r="K313" s="91">
        <f t="shared" si="39"/>
        <v>3063206.7479898841</v>
      </c>
      <c r="L313" s="91">
        <f t="shared" si="40"/>
        <v>627117.01741035306</v>
      </c>
      <c r="M313" s="52">
        <f t="shared" si="41"/>
        <v>1317.9927777777777</v>
      </c>
      <c r="N313" s="51"/>
    </row>
    <row r="314" spans="2:14" x14ac:dyDescent="0.25">
      <c r="B314" s="51"/>
      <c r="C314" s="56">
        <v>295</v>
      </c>
      <c r="D314" s="56">
        <v>1.8</v>
      </c>
      <c r="E314" s="102">
        <v>6.5497453703703705</v>
      </c>
      <c r="F314" s="52">
        <v>2.847</v>
      </c>
      <c r="G314" s="52">
        <v>-0.36899999999999999</v>
      </c>
      <c r="H314" s="89">
        <f t="shared" si="38"/>
        <v>6.1502777777777773</v>
      </c>
      <c r="I314" s="52">
        <f t="shared" si="36"/>
        <v>-2.4039790874870666</v>
      </c>
      <c r="J314" s="52">
        <f t="shared" si="37"/>
        <v>1.5252191799622932</v>
      </c>
      <c r="K314" s="91">
        <f t="shared" si="39"/>
        <v>3063205.6109429677</v>
      </c>
      <c r="L314" s="91">
        <f t="shared" si="40"/>
        <v>627117.38969767338</v>
      </c>
      <c r="M314" s="52">
        <f t="shared" si="41"/>
        <v>1317.7547777777779</v>
      </c>
      <c r="N314" s="51"/>
    </row>
    <row r="315" spans="2:14" x14ac:dyDescent="0.25">
      <c r="B315" s="51"/>
      <c r="C315" s="56">
        <v>296</v>
      </c>
      <c r="D315" s="56">
        <v>1.8</v>
      </c>
      <c r="E315" s="102">
        <v>6.2740277777777775</v>
      </c>
      <c r="F315" s="52">
        <v>4.5229999999999997</v>
      </c>
      <c r="G315" s="52">
        <v>-0.998</v>
      </c>
      <c r="H315" s="89">
        <f t="shared" si="38"/>
        <v>5.8745601851851852</v>
      </c>
      <c r="I315" s="52">
        <f t="shared" si="36"/>
        <v>-3.5145067310591607</v>
      </c>
      <c r="J315" s="52">
        <f t="shared" si="37"/>
        <v>2.8470636517893042</v>
      </c>
      <c r="K315" s="91">
        <f t="shared" si="39"/>
        <v>3063204.5004153242</v>
      </c>
      <c r="L315" s="91">
        <f t="shared" si="40"/>
        <v>627118.71154214523</v>
      </c>
      <c r="M315" s="52">
        <f t="shared" si="41"/>
        <v>1317.1257777777778</v>
      </c>
      <c r="N315" s="51"/>
    </row>
    <row r="316" spans="2:14" x14ac:dyDescent="0.25">
      <c r="B316" s="51"/>
      <c r="C316" s="56">
        <v>297</v>
      </c>
      <c r="D316" s="56">
        <v>1.8</v>
      </c>
      <c r="E316" s="102">
        <v>6.0950231481481474</v>
      </c>
      <c r="F316" s="52">
        <v>5.5339999999999998</v>
      </c>
      <c r="G316" s="52">
        <v>-1.1319999999999999</v>
      </c>
      <c r="H316" s="89">
        <f t="shared" si="38"/>
        <v>5.6955555555555542</v>
      </c>
      <c r="I316" s="52">
        <f t="shared" si="36"/>
        <v>-4.0270528082220167</v>
      </c>
      <c r="J316" s="52">
        <f t="shared" si="37"/>
        <v>3.7957873596648124</v>
      </c>
      <c r="K316" s="91">
        <f t="shared" si="39"/>
        <v>3063203.9878692473</v>
      </c>
      <c r="L316" s="91">
        <f t="shared" si="40"/>
        <v>627119.66026585316</v>
      </c>
      <c r="M316" s="52">
        <f t="shared" si="41"/>
        <v>1316.9917777777778</v>
      </c>
      <c r="N316" s="51"/>
    </row>
    <row r="317" spans="2:14" x14ac:dyDescent="0.25">
      <c r="B317" s="51"/>
      <c r="C317" s="56">
        <v>298</v>
      </c>
      <c r="D317" s="56">
        <v>1.8</v>
      </c>
      <c r="E317" s="102">
        <v>6.2990162037037045</v>
      </c>
      <c r="F317" s="52">
        <v>9.6850000000000005</v>
      </c>
      <c r="G317" s="52">
        <v>-1.1739999999999999</v>
      </c>
      <c r="H317" s="89">
        <f t="shared" si="38"/>
        <v>5.8995486111111113</v>
      </c>
      <c r="I317" s="52">
        <f t="shared" si="36"/>
        <v>-7.5889335440255268</v>
      </c>
      <c r="J317" s="52">
        <f t="shared" si="37"/>
        <v>6.0172512548807671</v>
      </c>
      <c r="K317" s="91">
        <f t="shared" si="39"/>
        <v>3063200.4259885112</v>
      </c>
      <c r="L317" s="91">
        <f t="shared" si="40"/>
        <v>627121.88172974833</v>
      </c>
      <c r="M317" s="52">
        <f t="shared" si="41"/>
        <v>1316.9497777777779</v>
      </c>
      <c r="N317" s="51"/>
    </row>
    <row r="318" spans="2:14" x14ac:dyDescent="0.25">
      <c r="B318" s="51"/>
      <c r="C318" s="56">
        <v>299</v>
      </c>
      <c r="D318" s="56">
        <v>1.8</v>
      </c>
      <c r="E318" s="102">
        <v>6.1079166666666662</v>
      </c>
      <c r="F318" s="52">
        <v>7.6520000000000001</v>
      </c>
      <c r="G318" s="52">
        <v>-1.671</v>
      </c>
      <c r="H318" s="89">
        <f t="shared" si="38"/>
        <v>5.7084490740740748</v>
      </c>
      <c r="I318" s="52">
        <f t="shared" si="36"/>
        <v>-5.5965715255749293</v>
      </c>
      <c r="J318" s="52">
        <f t="shared" si="37"/>
        <v>5.2183801278868058</v>
      </c>
      <c r="K318" s="91">
        <f t="shared" si="39"/>
        <v>3063202.4183505299</v>
      </c>
      <c r="L318" s="91">
        <f t="shared" si="40"/>
        <v>627121.08285862138</v>
      </c>
      <c r="M318" s="52">
        <f t="shared" si="41"/>
        <v>1316.4527777777778</v>
      </c>
      <c r="N318" s="51"/>
    </row>
    <row r="319" spans="2:14" x14ac:dyDescent="0.25">
      <c r="B319" s="51"/>
      <c r="C319" s="56">
        <v>300</v>
      </c>
      <c r="D319" s="56">
        <v>1.8</v>
      </c>
      <c r="E319" s="102">
        <v>6.5179629629629625</v>
      </c>
      <c r="F319" s="52">
        <v>6.8220000000000001</v>
      </c>
      <c r="G319" s="52">
        <v>-1.4590000000000001</v>
      </c>
      <c r="H319" s="89">
        <f t="shared" si="38"/>
        <v>6.1184953703703684</v>
      </c>
      <c r="I319" s="52">
        <f t="shared" si="36"/>
        <v>-5.7112658672249283</v>
      </c>
      <c r="J319" s="52">
        <f t="shared" si="37"/>
        <v>3.7311025440037819</v>
      </c>
      <c r="K319" s="91">
        <f t="shared" si="39"/>
        <v>3063202.3036561883</v>
      </c>
      <c r="L319" s="91">
        <f t="shared" si="40"/>
        <v>627119.59558103746</v>
      </c>
      <c r="M319" s="52">
        <f t="shared" si="41"/>
        <v>1316.6647777777778</v>
      </c>
      <c r="N319" s="51"/>
    </row>
    <row r="320" spans="2:14" x14ac:dyDescent="0.25">
      <c r="B320" s="51"/>
      <c r="C320" s="56">
        <v>301</v>
      </c>
      <c r="D320" s="56">
        <v>1.8</v>
      </c>
      <c r="E320" s="102">
        <v>5.9475347222222226</v>
      </c>
      <c r="F320" s="52">
        <v>8.5239999999999991</v>
      </c>
      <c r="G320" s="52">
        <v>-1.7849999999999999</v>
      </c>
      <c r="H320" s="89">
        <f t="shared" si="38"/>
        <v>5.5480671296296293</v>
      </c>
      <c r="I320" s="52">
        <f t="shared" si="36"/>
        <v>-5.8300467429486078</v>
      </c>
      <c r="J320" s="52">
        <f t="shared" si="37"/>
        <v>6.2184508500939621</v>
      </c>
      <c r="K320" s="91">
        <f t="shared" si="39"/>
        <v>3063202.1848753123</v>
      </c>
      <c r="L320" s="91">
        <f t="shared" si="40"/>
        <v>627122.08292934357</v>
      </c>
      <c r="M320" s="52">
        <f t="shared" si="41"/>
        <v>1316.3387777777778</v>
      </c>
      <c r="N320" s="51"/>
    </row>
    <row r="321" spans="2:14" x14ac:dyDescent="0.25">
      <c r="B321" s="51"/>
      <c r="C321" s="56">
        <v>302</v>
      </c>
      <c r="D321" s="56">
        <v>1.8</v>
      </c>
      <c r="E321" s="102">
        <v>5.9929513888888888</v>
      </c>
      <c r="F321" s="52">
        <v>10.087999999999999</v>
      </c>
      <c r="G321" s="52">
        <v>-2.27</v>
      </c>
      <c r="H321" s="89">
        <f t="shared" si="38"/>
        <v>5.5934837962962973</v>
      </c>
      <c r="I321" s="52">
        <f t="shared" si="36"/>
        <v>-7.0385043584579972</v>
      </c>
      <c r="J321" s="52">
        <f t="shared" si="37"/>
        <v>7.2268388937327055</v>
      </c>
      <c r="K321" s="91">
        <f t="shared" si="39"/>
        <v>3063200.976417697</v>
      </c>
      <c r="L321" s="91">
        <f t="shared" si="40"/>
        <v>627123.09131738718</v>
      </c>
      <c r="M321" s="52">
        <f t="shared" si="41"/>
        <v>1315.8537777777779</v>
      </c>
      <c r="N321" s="51"/>
    </row>
    <row r="322" spans="2:14" x14ac:dyDescent="0.25">
      <c r="B322" s="51"/>
      <c r="C322" s="56">
        <v>303</v>
      </c>
      <c r="D322" s="56">
        <v>1.8</v>
      </c>
      <c r="E322" s="102">
        <v>5.8375694444444441</v>
      </c>
      <c r="F322" s="52">
        <v>12.459</v>
      </c>
      <c r="G322" s="52">
        <v>-2.3660000000000001</v>
      </c>
      <c r="H322" s="89">
        <f t="shared" si="38"/>
        <v>5.4381018518518509</v>
      </c>
      <c r="I322" s="52">
        <f t="shared" si="36"/>
        <v>-8.0938613761600884</v>
      </c>
      <c r="J322" s="52">
        <f t="shared" si="37"/>
        <v>9.4718577387703569</v>
      </c>
      <c r="K322" s="91">
        <f t="shared" si="39"/>
        <v>3063199.9210606795</v>
      </c>
      <c r="L322" s="91">
        <f t="shared" si="40"/>
        <v>627125.33633623226</v>
      </c>
      <c r="M322" s="52">
        <f t="shared" si="41"/>
        <v>1315.7577777777778</v>
      </c>
      <c r="N322" s="51"/>
    </row>
    <row r="323" spans="2:14" x14ac:dyDescent="0.25">
      <c r="B323" s="51"/>
      <c r="C323" s="56">
        <v>304</v>
      </c>
      <c r="D323" s="56">
        <v>1.8</v>
      </c>
      <c r="E323" s="102">
        <v>5.8028240740740742</v>
      </c>
      <c r="F323" s="52">
        <v>14.153</v>
      </c>
      <c r="G323" s="52">
        <v>-2.4609999999999999</v>
      </c>
      <c r="H323" s="89">
        <f t="shared" si="38"/>
        <v>5.403356481481481</v>
      </c>
      <c r="I323" s="52">
        <f t="shared" si="36"/>
        <v>-9.0367848995936058</v>
      </c>
      <c r="J323" s="52">
        <f t="shared" si="37"/>
        <v>10.892379339633605</v>
      </c>
      <c r="K323" s="91">
        <f t="shared" si="39"/>
        <v>3063198.978137156</v>
      </c>
      <c r="L323" s="91">
        <f t="shared" si="40"/>
        <v>627126.75685783313</v>
      </c>
      <c r="M323" s="52">
        <f t="shared" si="41"/>
        <v>1315.6627777777778</v>
      </c>
      <c r="N323" s="51"/>
    </row>
    <row r="324" spans="2:14" x14ac:dyDescent="0.25">
      <c r="B324" s="51"/>
      <c r="C324" s="56">
        <v>305</v>
      </c>
      <c r="D324" s="56">
        <v>1.8</v>
      </c>
      <c r="E324" s="102">
        <v>6.435185185185186</v>
      </c>
      <c r="F324" s="52">
        <v>12.04</v>
      </c>
      <c r="G324" s="52">
        <v>-2.379</v>
      </c>
      <c r="H324" s="89">
        <f t="shared" si="38"/>
        <v>6.0357175925925937</v>
      </c>
      <c r="I324" s="52">
        <f t="shared" si="36"/>
        <v>-9.8453510032960914</v>
      </c>
      <c r="J324" s="52">
        <f t="shared" si="37"/>
        <v>6.9304158332596906</v>
      </c>
      <c r="K324" s="91">
        <f t="shared" si="39"/>
        <v>3063198.1695710523</v>
      </c>
      <c r="L324" s="91">
        <f t="shared" si="40"/>
        <v>627122.79489432671</v>
      </c>
      <c r="M324" s="52">
        <f t="shared" si="41"/>
        <v>1315.7447777777779</v>
      </c>
      <c r="N324" s="51"/>
    </row>
    <row r="325" spans="2:14" x14ac:dyDescent="0.25">
      <c r="B325" s="51"/>
      <c r="C325" s="56"/>
      <c r="D325" s="56"/>
      <c r="E325" s="102"/>
      <c r="F325" s="52"/>
      <c r="G325" s="52"/>
      <c r="H325" s="51"/>
      <c r="I325" s="52"/>
      <c r="J325" s="51"/>
      <c r="K325" s="51"/>
      <c r="L325" s="52"/>
      <c r="M325" s="51"/>
      <c r="N325" s="51"/>
    </row>
    <row r="326" spans="2:14" x14ac:dyDescent="0.25">
      <c r="B326" s="51"/>
      <c r="C326" s="56"/>
      <c r="D326" s="56"/>
      <c r="E326" s="102"/>
      <c r="F326" s="52"/>
      <c r="G326" s="52"/>
      <c r="H326" s="51"/>
      <c r="I326" s="52"/>
      <c r="J326" s="51"/>
      <c r="K326" s="51"/>
      <c r="L326" s="52"/>
      <c r="M326" s="51"/>
      <c r="N326" s="51"/>
    </row>
    <row r="327" spans="2:14" x14ac:dyDescent="0.25">
      <c r="B327" s="51" t="s">
        <v>51</v>
      </c>
      <c r="C327" s="56" t="s">
        <v>50</v>
      </c>
      <c r="D327" s="56"/>
      <c r="E327" s="102">
        <v>0</v>
      </c>
      <c r="F327" s="52"/>
      <c r="G327" s="52"/>
      <c r="H327" s="92">
        <f>IF('Gales Table Minor Traverse'!V13&lt;(180/24), 'Gales Table Minor Traverse'!V13+(180/24), 'Gales Table Minor Traverse'!V13-(180/24))</f>
        <v>11.706435185185185</v>
      </c>
      <c r="I327" s="91"/>
      <c r="J327" s="92"/>
      <c r="K327" s="51">
        <f>'Gales Table Minor Traverse'!S13</f>
        <v>3063242.1052476116</v>
      </c>
      <c r="L327" s="51">
        <f>'Gales Table Minor Traverse'!T13</f>
        <v>627110.10642779607</v>
      </c>
      <c r="M327" s="52">
        <f>'Level Transfer Minor Traverse'!I31</f>
        <v>1323.2859444444446</v>
      </c>
      <c r="N327" s="51"/>
    </row>
    <row r="328" spans="2:14" x14ac:dyDescent="0.25">
      <c r="B328" s="51">
        <v>1.369</v>
      </c>
      <c r="C328" s="56">
        <v>306</v>
      </c>
      <c r="D328" s="56">
        <v>0.12</v>
      </c>
      <c r="E328" s="102">
        <v>6.9675462962962964</v>
      </c>
      <c r="F328" s="52">
        <v>30.434999999999999</v>
      </c>
      <c r="G328" s="52">
        <v>-1.667</v>
      </c>
      <c r="H328" s="89">
        <f>IF($H$327+E328&lt;360/24,$H$327+E328,$H$327+E328-360/24)</f>
        <v>3.6739814814814835</v>
      </c>
      <c r="I328" s="52">
        <f t="shared" ref="I328:I372" si="42">F328*COS(RADIANS(H328*24))</f>
        <v>0.96896462585423826</v>
      </c>
      <c r="J328" s="52">
        <f t="shared" ref="J328:J372" si="43">F328*SIN(RADIANS(H328*24))</f>
        <v>30.419571537972768</v>
      </c>
      <c r="K328" s="91">
        <f>$K$327+I328</f>
        <v>3063243.0742122377</v>
      </c>
      <c r="L328" s="91">
        <f>$L$327+J328</f>
        <v>627140.52599933406</v>
      </c>
      <c r="M328" s="52">
        <f>$M$327+$B$328+G328-D328</f>
        <v>1322.8679444444447</v>
      </c>
      <c r="N328" s="51"/>
    </row>
    <row r="329" spans="2:14" x14ac:dyDescent="0.25">
      <c r="B329" s="51"/>
      <c r="C329" s="56">
        <v>307</v>
      </c>
      <c r="D329" s="56">
        <v>1.5</v>
      </c>
      <c r="E329" s="102">
        <v>4.5119791666666664</v>
      </c>
      <c r="F329" s="52">
        <v>6.1230000000000002</v>
      </c>
      <c r="G329" s="52">
        <v>0.46400000000000002</v>
      </c>
      <c r="H329" s="89">
        <f t="shared" ref="H329:H372" si="44">IF($H$327+E329&lt;360/24,$H$327+E329,$H$327+E329-360/24)</f>
        <v>1.2184143518518518</v>
      </c>
      <c r="I329" s="52">
        <f t="shared" si="42"/>
        <v>5.3427136374370665</v>
      </c>
      <c r="J329" s="52">
        <f t="shared" si="43"/>
        <v>2.9910767272579273</v>
      </c>
      <c r="K329" s="91">
        <f t="shared" ref="K329:K372" si="45">$K$327+I329</f>
        <v>3063247.4479612489</v>
      </c>
      <c r="L329" s="91">
        <f t="shared" ref="L329:L372" si="46">$L$327+J329</f>
        <v>627113.09750452335</v>
      </c>
      <c r="M329" s="52">
        <f t="shared" ref="M329:M372" si="47">$M$327+$B$328+G329-D329</f>
        <v>1323.6189444444444</v>
      </c>
      <c r="N329" s="51"/>
    </row>
    <row r="330" spans="2:14" x14ac:dyDescent="0.25">
      <c r="B330" s="51"/>
      <c r="C330" s="56">
        <v>308</v>
      </c>
      <c r="D330" s="56">
        <v>1.5</v>
      </c>
      <c r="E330" s="102">
        <v>3.1473958333333334</v>
      </c>
      <c r="F330" s="52">
        <v>5.9160000000000004</v>
      </c>
      <c r="G330" s="52">
        <v>0.46899999999999997</v>
      </c>
      <c r="H330" s="89">
        <f t="shared" si="44"/>
        <v>14.85383101851852</v>
      </c>
      <c r="I330" s="52">
        <f t="shared" si="42"/>
        <v>5.9049146310176415</v>
      </c>
      <c r="J330" s="52">
        <f t="shared" si="43"/>
        <v>-0.36199337064896075</v>
      </c>
      <c r="K330" s="91">
        <f t="shared" si="45"/>
        <v>3063248.0101622427</v>
      </c>
      <c r="L330" s="91">
        <f t="shared" si="46"/>
        <v>627109.74443442537</v>
      </c>
      <c r="M330" s="52">
        <f t="shared" si="47"/>
        <v>1323.6239444444445</v>
      </c>
      <c r="N330" s="51"/>
    </row>
    <row r="331" spans="2:14" x14ac:dyDescent="0.25">
      <c r="B331" s="51"/>
      <c r="C331" s="56">
        <v>309</v>
      </c>
      <c r="D331" s="56">
        <v>1.5</v>
      </c>
      <c r="E331" s="102">
        <v>6.7109143518518515</v>
      </c>
      <c r="F331" s="52">
        <v>17.3</v>
      </c>
      <c r="G331" s="52">
        <v>-0.46600000000000003</v>
      </c>
      <c r="H331" s="89">
        <f t="shared" si="44"/>
        <v>3.4173495370370368</v>
      </c>
      <c r="I331" s="52">
        <f t="shared" si="42"/>
        <v>2.4027942133314575</v>
      </c>
      <c r="J331" s="52">
        <f t="shared" si="43"/>
        <v>17.132325585523436</v>
      </c>
      <c r="K331" s="91">
        <f t="shared" si="45"/>
        <v>3063244.5080418251</v>
      </c>
      <c r="L331" s="91">
        <f t="shared" si="46"/>
        <v>627127.23875338153</v>
      </c>
      <c r="M331" s="52">
        <f t="shared" si="47"/>
        <v>1322.6889444444446</v>
      </c>
      <c r="N331" s="51"/>
    </row>
    <row r="332" spans="2:14" x14ac:dyDescent="0.25">
      <c r="B332" s="51"/>
      <c r="C332" s="56">
        <v>310</v>
      </c>
      <c r="D332" s="56">
        <v>1.5</v>
      </c>
      <c r="E332" s="102">
        <v>4.9556018518518519</v>
      </c>
      <c r="F332" s="52">
        <v>5.7389999999999999</v>
      </c>
      <c r="G332" s="52">
        <v>-0.439</v>
      </c>
      <c r="H332" s="89">
        <f t="shared" si="44"/>
        <v>1.6620370370370381</v>
      </c>
      <c r="I332" s="52">
        <f t="shared" si="42"/>
        <v>4.4034746173297616</v>
      </c>
      <c r="J332" s="52">
        <f t="shared" si="43"/>
        <v>3.6804255588902364</v>
      </c>
      <c r="K332" s="91">
        <f t="shared" si="45"/>
        <v>3063246.5087222289</v>
      </c>
      <c r="L332" s="91">
        <f t="shared" si="46"/>
        <v>627113.78685335501</v>
      </c>
      <c r="M332" s="52">
        <f t="shared" si="47"/>
        <v>1322.7159444444444</v>
      </c>
      <c r="N332" s="51"/>
    </row>
    <row r="333" spans="2:14" x14ac:dyDescent="0.25">
      <c r="B333" s="51"/>
      <c r="C333" s="56">
        <v>311</v>
      </c>
      <c r="D333" s="56">
        <v>1.5</v>
      </c>
      <c r="E333" s="102">
        <v>5.4354861111111115</v>
      </c>
      <c r="F333" s="52">
        <v>4.3239999999999998</v>
      </c>
      <c r="G333" s="52">
        <v>-0.375</v>
      </c>
      <c r="H333" s="89">
        <f t="shared" si="44"/>
        <v>2.1419212962962959</v>
      </c>
      <c r="I333" s="52">
        <f t="shared" si="42"/>
        <v>2.6972949286198449</v>
      </c>
      <c r="J333" s="52">
        <f t="shared" si="43"/>
        <v>3.3795822327680778</v>
      </c>
      <c r="K333" s="91">
        <f t="shared" si="45"/>
        <v>3063244.8025425402</v>
      </c>
      <c r="L333" s="91">
        <f t="shared" si="46"/>
        <v>627113.48601002886</v>
      </c>
      <c r="M333" s="52">
        <f t="shared" si="47"/>
        <v>1322.7799444444445</v>
      </c>
      <c r="N333" s="51"/>
    </row>
    <row r="334" spans="2:14" x14ac:dyDescent="0.25">
      <c r="B334" s="51"/>
      <c r="C334" s="56">
        <v>312</v>
      </c>
      <c r="D334" s="56">
        <v>1.5</v>
      </c>
      <c r="E334" s="102">
        <v>2.3136226851851847</v>
      </c>
      <c r="F334" s="52">
        <v>3.7530000000000001</v>
      </c>
      <c r="G334" s="52">
        <v>-0.32800000000000001</v>
      </c>
      <c r="H334" s="89">
        <f t="shared" si="44"/>
        <v>14.020057870370369</v>
      </c>
      <c r="I334" s="52">
        <f t="shared" si="42"/>
        <v>3.4412401750366421</v>
      </c>
      <c r="J334" s="52">
        <f t="shared" si="43"/>
        <v>-1.497623136077225</v>
      </c>
      <c r="K334" s="91">
        <f t="shared" si="45"/>
        <v>3063245.5464877868</v>
      </c>
      <c r="L334" s="91">
        <f t="shared" si="46"/>
        <v>627108.60880466003</v>
      </c>
      <c r="M334" s="52">
        <f t="shared" si="47"/>
        <v>1322.8269444444445</v>
      </c>
      <c r="N334" s="51"/>
    </row>
    <row r="335" spans="2:14" x14ac:dyDescent="0.25">
      <c r="B335" s="51"/>
      <c r="C335" s="56">
        <v>313</v>
      </c>
      <c r="D335" s="56">
        <v>1.5</v>
      </c>
      <c r="E335" s="102">
        <v>2.7025578703703705</v>
      </c>
      <c r="F335" s="52">
        <v>5.4290000000000003</v>
      </c>
      <c r="G335" s="52">
        <v>-0.36599999999999999</v>
      </c>
      <c r="H335" s="89">
        <f t="shared" si="44"/>
        <v>14.408993055555555</v>
      </c>
      <c r="I335" s="52">
        <f t="shared" si="42"/>
        <v>5.263486631044346</v>
      </c>
      <c r="J335" s="52">
        <f t="shared" si="43"/>
        <v>-1.3303193168624774</v>
      </c>
      <c r="K335" s="91">
        <f t="shared" si="45"/>
        <v>3063247.3687342429</v>
      </c>
      <c r="L335" s="91">
        <f t="shared" si="46"/>
        <v>627108.77610847924</v>
      </c>
      <c r="M335" s="52">
        <f t="shared" si="47"/>
        <v>1322.7889444444445</v>
      </c>
      <c r="N335" s="51"/>
    </row>
    <row r="336" spans="2:14" x14ac:dyDescent="0.25">
      <c r="B336" s="51"/>
      <c r="C336" s="56">
        <v>314</v>
      </c>
      <c r="D336" s="56">
        <v>1.7</v>
      </c>
      <c r="E336" s="102">
        <v>0.77994212962962961</v>
      </c>
      <c r="F336" s="52">
        <v>14.164999999999999</v>
      </c>
      <c r="G336" s="52">
        <v>-0.14299999999999999</v>
      </c>
      <c r="H336" s="89">
        <f t="shared" si="44"/>
        <v>12.486377314814815</v>
      </c>
      <c r="I336" s="52">
        <f t="shared" si="42"/>
        <v>7.0123849916228975</v>
      </c>
      <c r="J336" s="52">
        <f t="shared" si="43"/>
        <v>-12.307464471988611</v>
      </c>
      <c r="K336" s="91">
        <f t="shared" si="45"/>
        <v>3063249.1176326033</v>
      </c>
      <c r="L336" s="91">
        <f t="shared" si="46"/>
        <v>627097.79896332405</v>
      </c>
      <c r="M336" s="52">
        <f t="shared" si="47"/>
        <v>1322.8119444444444</v>
      </c>
      <c r="N336" s="51"/>
    </row>
    <row r="337" spans="2:14" x14ac:dyDescent="0.25">
      <c r="B337" s="51"/>
      <c r="C337" s="56">
        <v>315</v>
      </c>
      <c r="D337" s="56">
        <v>1.5</v>
      </c>
      <c r="E337" s="102">
        <v>10.15300925925926</v>
      </c>
      <c r="F337" s="52">
        <v>4.6260000000000003</v>
      </c>
      <c r="G337" s="52">
        <v>0.13100000000000001</v>
      </c>
      <c r="H337" s="89">
        <f t="shared" si="44"/>
        <v>6.8594444444444456</v>
      </c>
      <c r="I337" s="52">
        <f t="shared" si="42"/>
        <v>-4.4604766093770456</v>
      </c>
      <c r="J337" s="52">
        <f t="shared" si="43"/>
        <v>1.2263867323158124</v>
      </c>
      <c r="K337" s="91">
        <f t="shared" si="45"/>
        <v>3063237.6447710022</v>
      </c>
      <c r="L337" s="91">
        <f t="shared" si="46"/>
        <v>627111.33281452837</v>
      </c>
      <c r="M337" s="52">
        <f t="shared" si="47"/>
        <v>1323.2859444444446</v>
      </c>
      <c r="N337" s="51"/>
    </row>
    <row r="338" spans="2:14" x14ac:dyDescent="0.25">
      <c r="B338" s="51"/>
      <c r="C338" s="56">
        <v>316</v>
      </c>
      <c r="D338" s="56">
        <v>1.5</v>
      </c>
      <c r="E338" s="102">
        <v>11.075439814814814</v>
      </c>
      <c r="F338" s="52">
        <v>7.399</v>
      </c>
      <c r="G338" s="52">
        <v>1.4999999999999999E-2</v>
      </c>
      <c r="H338" s="89">
        <f t="shared" si="44"/>
        <v>7.7818749999999994</v>
      </c>
      <c r="I338" s="52">
        <f t="shared" si="42"/>
        <v>-7.3474855849627838</v>
      </c>
      <c r="J338" s="52">
        <f t="shared" si="43"/>
        <v>-0.87158280086524265</v>
      </c>
      <c r="K338" s="91">
        <f t="shared" si="45"/>
        <v>3063234.7577620265</v>
      </c>
      <c r="L338" s="91">
        <f t="shared" si="46"/>
        <v>627109.2348449952</v>
      </c>
      <c r="M338" s="52">
        <f t="shared" si="47"/>
        <v>1323.1699444444446</v>
      </c>
      <c r="N338" s="51"/>
    </row>
    <row r="339" spans="2:14" x14ac:dyDescent="0.25">
      <c r="B339" s="51"/>
      <c r="C339" s="56">
        <v>317</v>
      </c>
      <c r="D339" s="56">
        <v>1.5</v>
      </c>
      <c r="E339" s="102">
        <v>11.670127314814815</v>
      </c>
      <c r="F339" s="52">
        <v>7.8250000000000002</v>
      </c>
      <c r="G339" s="52">
        <v>-1.2999999999999999E-2</v>
      </c>
      <c r="H339" s="89">
        <f t="shared" si="44"/>
        <v>8.3765624999999986</v>
      </c>
      <c r="I339" s="52">
        <f t="shared" si="42"/>
        <v>-7.3034299090766046</v>
      </c>
      <c r="J339" s="52">
        <f t="shared" si="43"/>
        <v>-2.8090098901935732</v>
      </c>
      <c r="K339" s="91">
        <f t="shared" si="45"/>
        <v>3063234.8018177026</v>
      </c>
      <c r="L339" s="91">
        <f t="shared" si="46"/>
        <v>627107.29741790588</v>
      </c>
      <c r="M339" s="52">
        <f t="shared" si="47"/>
        <v>1323.1419444444446</v>
      </c>
      <c r="N339" s="51"/>
    </row>
    <row r="340" spans="2:14" x14ac:dyDescent="0.25">
      <c r="B340" s="51"/>
      <c r="C340" s="56">
        <v>318</v>
      </c>
      <c r="D340" s="56">
        <v>1.5</v>
      </c>
      <c r="E340" s="102">
        <v>11.505833333333333</v>
      </c>
      <c r="F340" s="52">
        <v>8.0570000000000004</v>
      </c>
      <c r="G340" s="52">
        <v>-7.5999999999999998E-2</v>
      </c>
      <c r="H340" s="89">
        <f t="shared" si="44"/>
        <v>8.2122685185185205</v>
      </c>
      <c r="I340" s="52">
        <f t="shared" si="42"/>
        <v>-7.7010539967894456</v>
      </c>
      <c r="J340" s="52">
        <f t="shared" si="43"/>
        <v>-2.3683361962638068</v>
      </c>
      <c r="K340" s="91">
        <f t="shared" si="45"/>
        <v>3063234.4041936151</v>
      </c>
      <c r="L340" s="91">
        <f t="shared" si="46"/>
        <v>627107.73809159978</v>
      </c>
      <c r="M340" s="52">
        <f t="shared" si="47"/>
        <v>1323.0789444444445</v>
      </c>
      <c r="N340" s="51"/>
    </row>
    <row r="341" spans="2:14" x14ac:dyDescent="0.25">
      <c r="B341" s="51"/>
      <c r="C341" s="56">
        <v>319</v>
      </c>
      <c r="D341" s="56">
        <v>1.5</v>
      </c>
      <c r="E341" s="102">
        <v>12.485069444444445</v>
      </c>
      <c r="F341" s="52">
        <v>8.0459999999999994</v>
      </c>
      <c r="G341" s="52">
        <v>6.0999999999999999E-2</v>
      </c>
      <c r="H341" s="89">
        <f t="shared" si="44"/>
        <v>9.1915046296296303</v>
      </c>
      <c r="I341" s="52">
        <f t="shared" si="42"/>
        <v>-6.1094523213447092</v>
      </c>
      <c r="J341" s="52">
        <f t="shared" si="43"/>
        <v>-5.2357146917317543</v>
      </c>
      <c r="K341" s="91">
        <f t="shared" si="45"/>
        <v>3063235.9957952905</v>
      </c>
      <c r="L341" s="91">
        <f t="shared" si="46"/>
        <v>627104.87071310438</v>
      </c>
      <c r="M341" s="52">
        <f t="shared" si="47"/>
        <v>1323.2159444444444</v>
      </c>
      <c r="N341" s="51"/>
    </row>
    <row r="342" spans="2:14" x14ac:dyDescent="0.25">
      <c r="B342" s="51"/>
      <c r="C342" s="56">
        <v>320</v>
      </c>
      <c r="D342" s="56">
        <v>1.5</v>
      </c>
      <c r="E342" s="102">
        <v>13.162048611111112</v>
      </c>
      <c r="F342" s="52">
        <v>6.8040000000000003</v>
      </c>
      <c r="G342" s="52">
        <v>0.20200000000000001</v>
      </c>
      <c r="H342" s="89">
        <f t="shared" si="44"/>
        <v>9.8684837962962959</v>
      </c>
      <c r="I342" s="52">
        <f t="shared" si="42"/>
        <v>-3.7212855621588554</v>
      </c>
      <c r="J342" s="52">
        <f t="shared" si="43"/>
        <v>-5.6961785229106061</v>
      </c>
      <c r="K342" s="91">
        <f t="shared" si="45"/>
        <v>3063238.3839620496</v>
      </c>
      <c r="L342" s="91">
        <f t="shared" si="46"/>
        <v>627104.41024927318</v>
      </c>
      <c r="M342" s="52">
        <f t="shared" si="47"/>
        <v>1323.3569444444445</v>
      </c>
      <c r="N342" s="51"/>
    </row>
    <row r="343" spans="2:14" x14ac:dyDescent="0.25">
      <c r="B343" s="51"/>
      <c r="C343" s="56">
        <v>321</v>
      </c>
      <c r="D343" s="56">
        <v>1.5</v>
      </c>
      <c r="E343" s="102">
        <v>13.112962962962964</v>
      </c>
      <c r="F343" s="52">
        <v>5.4420000000000002</v>
      </c>
      <c r="G343" s="52">
        <v>0.14000000000000001</v>
      </c>
      <c r="H343" s="89">
        <f t="shared" si="44"/>
        <v>9.8193981481481494</v>
      </c>
      <c r="I343" s="52">
        <f t="shared" si="42"/>
        <v>-3.0694108353746943</v>
      </c>
      <c r="J343" s="52">
        <f t="shared" si="43"/>
        <v>-4.4937824962590724</v>
      </c>
      <c r="K343" s="91">
        <f t="shared" si="45"/>
        <v>3063239.0358367763</v>
      </c>
      <c r="L343" s="91">
        <f t="shared" si="46"/>
        <v>627105.61264529976</v>
      </c>
      <c r="M343" s="52">
        <f t="shared" si="47"/>
        <v>1323.2949444444446</v>
      </c>
      <c r="N343" s="51"/>
    </row>
    <row r="344" spans="2:14" x14ac:dyDescent="0.25">
      <c r="B344" s="51"/>
      <c r="C344" s="56">
        <v>322</v>
      </c>
      <c r="D344" s="56">
        <v>1.5</v>
      </c>
      <c r="E344" s="102">
        <v>13.171539351851852</v>
      </c>
      <c r="F344" s="52">
        <v>3.9769999999999999</v>
      </c>
      <c r="G344" s="52">
        <v>0.14499999999999999</v>
      </c>
      <c r="H344" s="89">
        <f t="shared" si="44"/>
        <v>9.8779745370370371</v>
      </c>
      <c r="I344" s="52">
        <f t="shared" si="42"/>
        <v>-2.1618719587121253</v>
      </c>
      <c r="J344" s="52">
        <f t="shared" si="43"/>
        <v>-3.3380890692332037</v>
      </c>
      <c r="K344" s="91">
        <f t="shared" si="45"/>
        <v>3063239.9433756531</v>
      </c>
      <c r="L344" s="91">
        <f t="shared" si="46"/>
        <v>627106.76833872683</v>
      </c>
      <c r="M344" s="52">
        <f t="shared" si="47"/>
        <v>1323.2999444444445</v>
      </c>
      <c r="N344" s="51"/>
    </row>
    <row r="345" spans="2:14" x14ac:dyDescent="0.25">
      <c r="B345" s="51"/>
      <c r="C345" s="56">
        <v>323</v>
      </c>
      <c r="D345" s="56">
        <v>1.5</v>
      </c>
      <c r="E345" s="102">
        <v>13.439398148148147</v>
      </c>
      <c r="F345" s="52">
        <v>4.7930000000000001</v>
      </c>
      <c r="G345" s="52">
        <v>0.159</v>
      </c>
      <c r="H345" s="89">
        <f t="shared" si="44"/>
        <v>10.145833333333332</v>
      </c>
      <c r="I345" s="52">
        <f t="shared" si="42"/>
        <v>-2.1386261182353166</v>
      </c>
      <c r="J345" s="52">
        <f t="shared" si="43"/>
        <v>-4.2894203951585048</v>
      </c>
      <c r="K345" s="91">
        <f t="shared" si="45"/>
        <v>3063239.9666214935</v>
      </c>
      <c r="L345" s="91">
        <f t="shared" si="46"/>
        <v>627105.81700740091</v>
      </c>
      <c r="M345" s="52">
        <f t="shared" si="47"/>
        <v>1323.3139444444446</v>
      </c>
      <c r="N345" s="51"/>
    </row>
    <row r="346" spans="2:14" x14ac:dyDescent="0.25">
      <c r="B346" s="51"/>
      <c r="C346" s="56">
        <v>324</v>
      </c>
      <c r="D346" s="56">
        <v>1.5</v>
      </c>
      <c r="E346" s="102">
        <v>12.882083333333334</v>
      </c>
      <c r="F346" s="52">
        <v>4.3410000000000002</v>
      </c>
      <c r="G346" s="52">
        <v>0.14199999999999999</v>
      </c>
      <c r="H346" s="89">
        <f t="shared" si="44"/>
        <v>9.5885185185185193</v>
      </c>
      <c r="I346" s="52">
        <f t="shared" si="42"/>
        <v>-2.7831117866562125</v>
      </c>
      <c r="J346" s="52">
        <f t="shared" si="43"/>
        <v>-3.3314516029765868</v>
      </c>
      <c r="K346" s="91">
        <f t="shared" si="45"/>
        <v>3063239.3221358252</v>
      </c>
      <c r="L346" s="91">
        <f t="shared" si="46"/>
        <v>627106.77497619309</v>
      </c>
      <c r="M346" s="52">
        <f t="shared" si="47"/>
        <v>1323.2969444444445</v>
      </c>
      <c r="N346" s="51"/>
    </row>
    <row r="347" spans="2:14" x14ac:dyDescent="0.25">
      <c r="B347" s="51"/>
      <c r="C347" s="56">
        <v>325</v>
      </c>
      <c r="D347" s="56">
        <v>1.5</v>
      </c>
      <c r="E347" s="102">
        <v>13.180578703703704</v>
      </c>
      <c r="F347" s="52">
        <v>4.7770000000000001</v>
      </c>
      <c r="G347" s="52">
        <v>6.4000000000000001E-2</v>
      </c>
      <c r="H347" s="89">
        <f t="shared" si="44"/>
        <v>9.8870138888888874</v>
      </c>
      <c r="I347" s="52">
        <f t="shared" si="42"/>
        <v>-2.5815464958625043</v>
      </c>
      <c r="J347" s="52">
        <f t="shared" si="43"/>
        <v>-4.0193714296765393</v>
      </c>
      <c r="K347" s="91">
        <f t="shared" si="45"/>
        <v>3063239.523701116</v>
      </c>
      <c r="L347" s="91">
        <f t="shared" si="46"/>
        <v>627106.08705636638</v>
      </c>
      <c r="M347" s="52">
        <f t="shared" si="47"/>
        <v>1323.2189444444446</v>
      </c>
      <c r="N347" s="51"/>
    </row>
    <row r="348" spans="2:14" x14ac:dyDescent="0.25">
      <c r="B348" s="51"/>
      <c r="C348" s="56">
        <v>326</v>
      </c>
      <c r="D348" s="56">
        <v>1.5</v>
      </c>
      <c r="E348" s="102">
        <v>13.987685185185185</v>
      </c>
      <c r="F348" s="52">
        <v>4.5090000000000003</v>
      </c>
      <c r="G348" s="52">
        <v>0.255</v>
      </c>
      <c r="H348" s="89">
        <f t="shared" si="44"/>
        <v>10.694120370370371</v>
      </c>
      <c r="I348" s="52">
        <f t="shared" si="42"/>
        <v>-1.0404425396801749</v>
      </c>
      <c r="J348" s="52">
        <f t="shared" si="43"/>
        <v>-4.3873181240507133</v>
      </c>
      <c r="K348" s="91">
        <f t="shared" si="45"/>
        <v>3063241.0648050718</v>
      </c>
      <c r="L348" s="91">
        <f t="shared" si="46"/>
        <v>627105.71910967201</v>
      </c>
      <c r="M348" s="52">
        <f t="shared" si="47"/>
        <v>1323.4099444444446</v>
      </c>
      <c r="N348" s="51"/>
    </row>
    <row r="349" spans="2:14" x14ac:dyDescent="0.25">
      <c r="B349" s="51"/>
      <c r="C349" s="56">
        <v>327</v>
      </c>
      <c r="D349" s="56">
        <v>1.5</v>
      </c>
      <c r="E349" s="102">
        <v>14.450787037037037</v>
      </c>
      <c r="F349" s="52">
        <v>5.1459999999999999</v>
      </c>
      <c r="G349" s="52">
        <v>0.36699999999999999</v>
      </c>
      <c r="H349" s="89">
        <f t="shared" si="44"/>
        <v>11.157222222222224</v>
      </c>
      <c r="I349" s="52">
        <f t="shared" si="42"/>
        <v>-0.19993693587987368</v>
      </c>
      <c r="J349" s="52">
        <f t="shared" si="43"/>
        <v>-5.14211446991128</v>
      </c>
      <c r="K349" s="91">
        <f t="shared" si="45"/>
        <v>3063241.905310676</v>
      </c>
      <c r="L349" s="91">
        <f t="shared" si="46"/>
        <v>627104.96431332617</v>
      </c>
      <c r="M349" s="52">
        <f t="shared" si="47"/>
        <v>1323.5219444444444</v>
      </c>
      <c r="N349" s="51"/>
    </row>
    <row r="350" spans="2:14" x14ac:dyDescent="0.25">
      <c r="B350" s="51"/>
      <c r="C350" s="56">
        <v>328</v>
      </c>
      <c r="D350" s="56">
        <v>1.5</v>
      </c>
      <c r="E350" s="102">
        <v>13.807824074074073</v>
      </c>
      <c r="F350" s="52">
        <v>7.0439999999999996</v>
      </c>
      <c r="G350" s="52">
        <v>0.375</v>
      </c>
      <c r="H350" s="89">
        <f t="shared" si="44"/>
        <v>10.514259259259259</v>
      </c>
      <c r="I350" s="52">
        <f t="shared" si="42"/>
        <v>-2.1366631849711748</v>
      </c>
      <c r="J350" s="52">
        <f t="shared" si="43"/>
        <v>-6.7121238392917659</v>
      </c>
      <c r="K350" s="91">
        <f t="shared" si="45"/>
        <v>3063239.9685844267</v>
      </c>
      <c r="L350" s="91">
        <f t="shared" si="46"/>
        <v>627103.39430395677</v>
      </c>
      <c r="M350" s="52">
        <f t="shared" si="47"/>
        <v>1323.5299444444445</v>
      </c>
      <c r="N350" s="51"/>
    </row>
    <row r="351" spans="2:14" x14ac:dyDescent="0.25">
      <c r="B351" s="51"/>
      <c r="C351" s="56">
        <v>329</v>
      </c>
      <c r="D351" s="56">
        <v>1.5</v>
      </c>
      <c r="E351" s="102">
        <v>13.745092592592593</v>
      </c>
      <c r="F351" s="52">
        <v>8.5190000000000001</v>
      </c>
      <c r="G351" s="52">
        <v>0.45600000000000002</v>
      </c>
      <c r="H351" s="89">
        <f t="shared" si="44"/>
        <v>10.451527777777777</v>
      </c>
      <c r="I351" s="52">
        <f t="shared" si="42"/>
        <v>-2.7964658687596677</v>
      </c>
      <c r="J351" s="52">
        <f t="shared" si="43"/>
        <v>-8.0469335553900425</v>
      </c>
      <c r="K351" s="91">
        <f t="shared" si="45"/>
        <v>3063239.308781743</v>
      </c>
      <c r="L351" s="91">
        <f t="shared" si="46"/>
        <v>627102.05949424068</v>
      </c>
      <c r="M351" s="52">
        <f t="shared" si="47"/>
        <v>1323.6109444444444</v>
      </c>
      <c r="N351" s="51"/>
    </row>
    <row r="352" spans="2:14" x14ac:dyDescent="0.25">
      <c r="B352" s="51"/>
      <c r="C352" s="56">
        <v>330</v>
      </c>
      <c r="D352" s="56">
        <v>1.5</v>
      </c>
      <c r="E352" s="102">
        <v>13.482129629629629</v>
      </c>
      <c r="F352" s="52">
        <v>10.153</v>
      </c>
      <c r="G352" s="52">
        <v>0.46200000000000002</v>
      </c>
      <c r="H352" s="89">
        <f t="shared" si="44"/>
        <v>10.188564814814814</v>
      </c>
      <c r="I352" s="52">
        <f t="shared" si="42"/>
        <v>-4.3668913482964298</v>
      </c>
      <c r="J352" s="52">
        <f t="shared" si="43"/>
        <v>-9.1658970620541993</v>
      </c>
      <c r="K352" s="91">
        <f t="shared" si="45"/>
        <v>3063237.7383562634</v>
      </c>
      <c r="L352" s="91">
        <f t="shared" si="46"/>
        <v>627100.94053073402</v>
      </c>
      <c r="M352" s="52">
        <f t="shared" si="47"/>
        <v>1323.6169444444445</v>
      </c>
      <c r="N352" s="51"/>
    </row>
    <row r="353" spans="2:14" x14ac:dyDescent="0.25">
      <c r="B353" s="51"/>
      <c r="C353" s="56">
        <v>331</v>
      </c>
      <c r="D353" s="56">
        <v>1.5</v>
      </c>
      <c r="E353" s="102">
        <v>13.846168981481481</v>
      </c>
      <c r="F353" s="52">
        <v>10.454000000000001</v>
      </c>
      <c r="G353" s="52">
        <v>0.86799999999999999</v>
      </c>
      <c r="H353" s="89">
        <f t="shared" si="44"/>
        <v>10.552604166666669</v>
      </c>
      <c r="I353" s="52">
        <f t="shared" si="42"/>
        <v>-3.0106197737709035</v>
      </c>
      <c r="J353" s="52">
        <f t="shared" si="43"/>
        <v>-10.011108059439756</v>
      </c>
      <c r="K353" s="91">
        <f t="shared" si="45"/>
        <v>3063239.0946278377</v>
      </c>
      <c r="L353" s="91">
        <f t="shared" si="46"/>
        <v>627100.09531973663</v>
      </c>
      <c r="M353" s="52">
        <f t="shared" si="47"/>
        <v>1324.0229444444444</v>
      </c>
      <c r="N353" s="51"/>
    </row>
    <row r="354" spans="2:14" x14ac:dyDescent="0.25">
      <c r="B354" s="51"/>
      <c r="C354" s="56">
        <v>332</v>
      </c>
      <c r="D354" s="56">
        <v>1.5</v>
      </c>
      <c r="E354" s="102">
        <v>13.815729166666666</v>
      </c>
      <c r="F354" s="52">
        <v>11.824</v>
      </c>
      <c r="G354" s="52">
        <v>0.99</v>
      </c>
      <c r="H354" s="89">
        <f t="shared" si="44"/>
        <v>10.522164351851849</v>
      </c>
      <c r="I354" s="52">
        <f t="shared" si="42"/>
        <v>-3.5492576304020953</v>
      </c>
      <c r="J354" s="52">
        <f t="shared" si="43"/>
        <v>-11.27872981647457</v>
      </c>
      <c r="K354" s="91">
        <f t="shared" si="45"/>
        <v>3063238.5559899812</v>
      </c>
      <c r="L354" s="91">
        <f t="shared" si="46"/>
        <v>627098.82769797964</v>
      </c>
      <c r="M354" s="52">
        <f t="shared" si="47"/>
        <v>1324.1449444444445</v>
      </c>
      <c r="N354" s="51"/>
    </row>
    <row r="355" spans="2:14" x14ac:dyDescent="0.25">
      <c r="B355" s="51"/>
      <c r="C355" s="56">
        <v>333</v>
      </c>
      <c r="D355" s="56">
        <v>1.5</v>
      </c>
      <c r="E355" s="102">
        <v>13.00380787037037</v>
      </c>
      <c r="F355" s="52">
        <v>12.500999999999999</v>
      </c>
      <c r="G355" s="52">
        <v>0.53400000000000003</v>
      </c>
      <c r="H355" s="89">
        <f t="shared" si="44"/>
        <v>9.710243055555555</v>
      </c>
      <c r="I355" s="52">
        <f t="shared" si="42"/>
        <v>-7.5153007774877985</v>
      </c>
      <c r="J355" s="52">
        <f t="shared" si="43"/>
        <v>-9.989757515770405</v>
      </c>
      <c r="K355" s="91">
        <f t="shared" si="45"/>
        <v>3063234.5899468344</v>
      </c>
      <c r="L355" s="91">
        <f t="shared" si="46"/>
        <v>627100.11667028035</v>
      </c>
      <c r="M355" s="52">
        <f t="shared" si="47"/>
        <v>1323.6889444444446</v>
      </c>
      <c r="N355" s="51"/>
    </row>
    <row r="356" spans="2:14" x14ac:dyDescent="0.25">
      <c r="B356" s="51"/>
      <c r="C356" s="56">
        <v>334</v>
      </c>
      <c r="D356" s="56">
        <v>1.5</v>
      </c>
      <c r="E356" s="102">
        <v>10.849351851851853</v>
      </c>
      <c r="F356" s="52">
        <v>1.653</v>
      </c>
      <c r="G356" s="52">
        <v>-0.153</v>
      </c>
      <c r="H356" s="89">
        <f t="shared" si="44"/>
        <v>7.5557870370370388</v>
      </c>
      <c r="I356" s="52">
        <f t="shared" si="42"/>
        <v>-1.6525486983667597</v>
      </c>
      <c r="J356" s="52">
        <f t="shared" si="43"/>
        <v>-3.8623820711164693E-2</v>
      </c>
      <c r="K356" s="91">
        <f t="shared" si="45"/>
        <v>3063240.4526989134</v>
      </c>
      <c r="L356" s="91">
        <f t="shared" si="46"/>
        <v>627110.06780397531</v>
      </c>
      <c r="M356" s="52">
        <f t="shared" si="47"/>
        <v>1323.0019444444445</v>
      </c>
      <c r="N356" s="51"/>
    </row>
    <row r="357" spans="2:14" x14ac:dyDescent="0.25">
      <c r="B357" s="51"/>
      <c r="C357" s="56">
        <v>335</v>
      </c>
      <c r="D357" s="56">
        <v>1.5</v>
      </c>
      <c r="E357" s="102">
        <v>8.3134259259259249</v>
      </c>
      <c r="F357" s="52">
        <v>3.1949999999999998</v>
      </c>
      <c r="G357" s="52">
        <v>-0.59299999999999997</v>
      </c>
      <c r="H357" s="89">
        <f t="shared" si="44"/>
        <v>5.019861111111112</v>
      </c>
      <c r="I357" s="52">
        <f t="shared" si="42"/>
        <v>-1.620463832508753</v>
      </c>
      <c r="J357" s="52">
        <f t="shared" si="43"/>
        <v>2.7535653192780889</v>
      </c>
      <c r="K357" s="91">
        <f t="shared" si="45"/>
        <v>3063240.4847837794</v>
      </c>
      <c r="L357" s="91">
        <f t="shared" si="46"/>
        <v>627112.8599931153</v>
      </c>
      <c r="M357" s="52">
        <f t="shared" si="47"/>
        <v>1322.5619444444444</v>
      </c>
      <c r="N357" s="51"/>
    </row>
    <row r="358" spans="2:14" x14ac:dyDescent="0.25">
      <c r="B358" s="51"/>
      <c r="C358" s="56">
        <v>336</v>
      </c>
      <c r="D358" s="56">
        <v>1.5</v>
      </c>
      <c r="E358" s="102">
        <v>8.5558217592592598</v>
      </c>
      <c r="F358" s="52">
        <v>6.05</v>
      </c>
      <c r="G358" s="52">
        <v>-1.163</v>
      </c>
      <c r="H358" s="89">
        <f t="shared" si="44"/>
        <v>5.2622569444444451</v>
      </c>
      <c r="I358" s="52">
        <f t="shared" si="42"/>
        <v>-3.5811832969880624</v>
      </c>
      <c r="J358" s="52">
        <f t="shared" si="43"/>
        <v>4.8762307362730191</v>
      </c>
      <c r="K358" s="91">
        <f t="shared" si="45"/>
        <v>3063238.5240643146</v>
      </c>
      <c r="L358" s="91">
        <f t="shared" si="46"/>
        <v>627114.98265853233</v>
      </c>
      <c r="M358" s="52">
        <f t="shared" si="47"/>
        <v>1321.9919444444445</v>
      </c>
      <c r="N358" s="51"/>
    </row>
    <row r="359" spans="2:14" x14ac:dyDescent="0.25">
      <c r="B359" s="51"/>
      <c r="C359" s="56">
        <v>337</v>
      </c>
      <c r="D359" s="56">
        <v>1.5</v>
      </c>
      <c r="E359" s="102">
        <v>8.8960763888888899</v>
      </c>
      <c r="F359" s="52">
        <v>8.4909999999999997</v>
      </c>
      <c r="G359" s="52">
        <v>-1.6679999999999999</v>
      </c>
      <c r="H359" s="89">
        <f t="shared" si="44"/>
        <v>5.6025115740740752</v>
      </c>
      <c r="I359" s="52">
        <f t="shared" si="42"/>
        <v>-5.9472204627041787</v>
      </c>
      <c r="J359" s="52">
        <f t="shared" si="43"/>
        <v>6.0603341300618645</v>
      </c>
      <c r="K359" s="91">
        <f t="shared" si="45"/>
        <v>3063236.1580271488</v>
      </c>
      <c r="L359" s="91">
        <f t="shared" si="46"/>
        <v>627116.16676192614</v>
      </c>
      <c r="M359" s="52">
        <f t="shared" si="47"/>
        <v>1321.4869444444446</v>
      </c>
      <c r="N359" s="51"/>
    </row>
    <row r="360" spans="2:14" x14ac:dyDescent="0.25">
      <c r="B360" s="51"/>
      <c r="C360" s="56">
        <v>338</v>
      </c>
      <c r="D360" s="56">
        <v>1.5</v>
      </c>
      <c r="E360" s="102">
        <v>9.1541666666666668</v>
      </c>
      <c r="F360" s="52">
        <v>9.5440000000000005</v>
      </c>
      <c r="G360" s="52">
        <v>-2.194</v>
      </c>
      <c r="H360" s="89">
        <f t="shared" si="44"/>
        <v>5.8606018518518539</v>
      </c>
      <c r="I360" s="52">
        <f t="shared" si="42"/>
        <v>-7.3807222920876834</v>
      </c>
      <c r="J360" s="52">
        <f t="shared" si="43"/>
        <v>6.0508573315754139</v>
      </c>
      <c r="K360" s="91">
        <f t="shared" si="45"/>
        <v>3063234.7245253194</v>
      </c>
      <c r="L360" s="91">
        <f t="shared" si="46"/>
        <v>627116.15728512767</v>
      </c>
      <c r="M360" s="52">
        <f t="shared" si="47"/>
        <v>1320.9609444444445</v>
      </c>
      <c r="N360" s="51"/>
    </row>
    <row r="361" spans="2:14" x14ac:dyDescent="0.25">
      <c r="B361" s="51"/>
      <c r="C361" s="56">
        <v>339</v>
      </c>
      <c r="D361" s="56">
        <v>1.5</v>
      </c>
      <c r="E361" s="102">
        <v>11.603784722222223</v>
      </c>
      <c r="F361" s="52">
        <v>10.369</v>
      </c>
      <c r="G361" s="52">
        <v>-2.6150000000000002</v>
      </c>
      <c r="H361" s="89">
        <f t="shared" si="44"/>
        <v>8.3102199074074079</v>
      </c>
      <c r="I361" s="52">
        <f t="shared" si="42"/>
        <v>-9.7775509371683693</v>
      </c>
      <c r="J361" s="52">
        <f t="shared" si="43"/>
        <v>-3.4519065269902569</v>
      </c>
      <c r="K361" s="91">
        <f t="shared" si="45"/>
        <v>3063232.3276966745</v>
      </c>
      <c r="L361" s="91">
        <f t="shared" si="46"/>
        <v>627106.65452126903</v>
      </c>
      <c r="M361" s="52">
        <f t="shared" si="47"/>
        <v>1320.5399444444445</v>
      </c>
      <c r="N361" s="51"/>
    </row>
    <row r="362" spans="2:14" x14ac:dyDescent="0.25">
      <c r="B362" s="51"/>
      <c r="C362" s="56">
        <v>340</v>
      </c>
      <c r="D362" s="56">
        <v>1.5</v>
      </c>
      <c r="E362" s="102">
        <v>6.4670833333333331</v>
      </c>
      <c r="F362" s="52">
        <v>3.101</v>
      </c>
      <c r="G362" s="52">
        <v>0.29699999999999999</v>
      </c>
      <c r="H362" s="89">
        <f t="shared" si="44"/>
        <v>3.1735185185185202</v>
      </c>
      <c r="I362" s="52">
        <f t="shared" si="42"/>
        <v>0.7415609225797668</v>
      </c>
      <c r="J362" s="52">
        <f t="shared" si="43"/>
        <v>3.0110277976303448</v>
      </c>
      <c r="K362" s="91">
        <f t="shared" si="45"/>
        <v>3063242.8468085341</v>
      </c>
      <c r="L362" s="91">
        <f t="shared" si="46"/>
        <v>627113.11745559366</v>
      </c>
      <c r="M362" s="52">
        <f t="shared" si="47"/>
        <v>1323.4519444444445</v>
      </c>
      <c r="N362" s="51"/>
    </row>
    <row r="363" spans="2:14" x14ac:dyDescent="0.25">
      <c r="B363" s="51"/>
      <c r="C363" s="56">
        <v>341</v>
      </c>
      <c r="D363" s="56">
        <v>1.5</v>
      </c>
      <c r="E363" s="102">
        <v>4.3060185185185196</v>
      </c>
      <c r="F363" s="52">
        <v>4.9550000000000001</v>
      </c>
      <c r="G363" s="52">
        <v>-6.3E-2</v>
      </c>
      <c r="H363" s="89">
        <f t="shared" si="44"/>
        <v>1.0124537037037058</v>
      </c>
      <c r="I363" s="52">
        <f t="shared" si="42"/>
        <v>4.5160427773236389</v>
      </c>
      <c r="J363" s="52">
        <f t="shared" si="43"/>
        <v>2.0389660696988043</v>
      </c>
      <c r="K363" s="91">
        <f t="shared" si="45"/>
        <v>3063246.621290389</v>
      </c>
      <c r="L363" s="91">
        <f t="shared" si="46"/>
        <v>627112.14539386577</v>
      </c>
      <c r="M363" s="52">
        <f t="shared" si="47"/>
        <v>1323.0919444444444</v>
      </c>
      <c r="N363" s="51"/>
    </row>
    <row r="364" spans="2:14" x14ac:dyDescent="0.25">
      <c r="B364" s="51"/>
      <c r="C364" s="56">
        <v>342</v>
      </c>
      <c r="D364" s="56">
        <v>1.5</v>
      </c>
      <c r="E364" s="102">
        <v>7.8656828703703701</v>
      </c>
      <c r="F364" s="52">
        <v>6.6109999999999998</v>
      </c>
      <c r="G364" s="52">
        <v>-0.60899999999999999</v>
      </c>
      <c r="H364" s="89">
        <f t="shared" si="44"/>
        <v>4.5721180555555563</v>
      </c>
      <c r="I364" s="52">
        <f t="shared" si="42"/>
        <v>-2.2318858670152566</v>
      </c>
      <c r="J364" s="52">
        <f t="shared" si="43"/>
        <v>6.2228615987034095</v>
      </c>
      <c r="K364" s="91">
        <f t="shared" si="45"/>
        <v>3063239.8733617445</v>
      </c>
      <c r="L364" s="91">
        <f t="shared" si="46"/>
        <v>627116.32928939478</v>
      </c>
      <c r="M364" s="52">
        <f t="shared" si="47"/>
        <v>1322.5459444444446</v>
      </c>
      <c r="N364" s="51"/>
    </row>
    <row r="365" spans="2:14" x14ac:dyDescent="0.25">
      <c r="B365" s="51"/>
      <c r="C365" s="56">
        <v>343</v>
      </c>
      <c r="D365" s="56">
        <v>1.5</v>
      </c>
      <c r="E365" s="102">
        <v>7.9367476851851855</v>
      </c>
      <c r="F365" s="52">
        <v>9.0649999999999995</v>
      </c>
      <c r="G365" s="52">
        <v>-1.196</v>
      </c>
      <c r="H365" s="89">
        <f t="shared" si="44"/>
        <v>4.6431828703703708</v>
      </c>
      <c r="I365" s="52">
        <f t="shared" si="42"/>
        <v>-3.3129676898850668</v>
      </c>
      <c r="J365" s="52">
        <f t="shared" si="43"/>
        <v>8.4379185872925788</v>
      </c>
      <c r="K365" s="91">
        <f t="shared" si="45"/>
        <v>3063238.7922799219</v>
      </c>
      <c r="L365" s="91">
        <f t="shared" si="46"/>
        <v>627118.54434638331</v>
      </c>
      <c r="M365" s="52">
        <f t="shared" si="47"/>
        <v>1321.9589444444446</v>
      </c>
      <c r="N365" s="51"/>
    </row>
    <row r="366" spans="2:14" x14ac:dyDescent="0.25">
      <c r="B366" s="51"/>
      <c r="C366" s="56">
        <v>344</v>
      </c>
      <c r="D366" s="56">
        <v>1.5</v>
      </c>
      <c r="E366" s="102">
        <v>9.8781250000000007</v>
      </c>
      <c r="F366" s="52">
        <v>3.677</v>
      </c>
      <c r="G366" s="52">
        <v>-0.90300000000000002</v>
      </c>
      <c r="H366" s="89">
        <f t="shared" si="44"/>
        <v>6.584560185185186</v>
      </c>
      <c r="I366" s="52">
        <f t="shared" si="42"/>
        <v>-3.4099624469496539</v>
      </c>
      <c r="J366" s="52">
        <f t="shared" si="43"/>
        <v>1.3756762374894507</v>
      </c>
      <c r="K366" s="91">
        <f t="shared" si="45"/>
        <v>3063238.6952851648</v>
      </c>
      <c r="L366" s="91">
        <f t="shared" si="46"/>
        <v>627111.48210403358</v>
      </c>
      <c r="M366" s="52">
        <f t="shared" si="47"/>
        <v>1322.2519444444445</v>
      </c>
      <c r="N366" s="51"/>
    </row>
    <row r="367" spans="2:14" x14ac:dyDescent="0.25">
      <c r="B367" s="51"/>
      <c r="C367" s="56">
        <v>345</v>
      </c>
      <c r="D367" s="56">
        <v>1.5</v>
      </c>
      <c r="E367" s="102">
        <v>1.4572222222222224</v>
      </c>
      <c r="F367" s="52">
        <v>3.516</v>
      </c>
      <c r="G367" s="52">
        <v>1.1100000000000001</v>
      </c>
      <c r="H367" s="89">
        <f t="shared" si="44"/>
        <v>13.163657407407408</v>
      </c>
      <c r="I367" s="52">
        <f t="shared" si="42"/>
        <v>2.5261180225184359</v>
      </c>
      <c r="J367" s="52">
        <f t="shared" si="43"/>
        <v>-2.4456049837018949</v>
      </c>
      <c r="K367" s="91">
        <f t="shared" si="45"/>
        <v>3063244.631365634</v>
      </c>
      <c r="L367" s="91">
        <f t="shared" si="46"/>
        <v>627107.66082281235</v>
      </c>
      <c r="M367" s="52">
        <f t="shared" si="47"/>
        <v>1324.2649444444444</v>
      </c>
      <c r="N367" s="51"/>
    </row>
    <row r="368" spans="2:14" x14ac:dyDescent="0.25">
      <c r="B368" s="51"/>
      <c r="C368" s="56">
        <v>346</v>
      </c>
      <c r="D368" s="56">
        <v>1.5</v>
      </c>
      <c r="E368" s="102">
        <v>1.2353356481481479</v>
      </c>
      <c r="F368" s="52">
        <v>4.4740000000000002</v>
      </c>
      <c r="G368" s="52">
        <v>0.63600000000000001</v>
      </c>
      <c r="H368" s="89">
        <f t="shared" si="44"/>
        <v>12.941770833333333</v>
      </c>
      <c r="I368" s="52">
        <f t="shared" si="42"/>
        <v>2.9117120664823655</v>
      </c>
      <c r="J368" s="52">
        <f t="shared" si="43"/>
        <v>-3.3968527848437877</v>
      </c>
      <c r="K368" s="91">
        <f t="shared" si="45"/>
        <v>3063245.0169596779</v>
      </c>
      <c r="L368" s="91">
        <f t="shared" si="46"/>
        <v>627106.70957501128</v>
      </c>
      <c r="M368" s="52">
        <f t="shared" si="47"/>
        <v>1323.7909444444444</v>
      </c>
      <c r="N368" s="51"/>
    </row>
    <row r="369" spans="2:28" x14ac:dyDescent="0.25">
      <c r="B369" s="51"/>
      <c r="C369" s="56">
        <v>347</v>
      </c>
      <c r="D369" s="56">
        <v>1.5</v>
      </c>
      <c r="E369" s="102">
        <v>0.10168981481481482</v>
      </c>
      <c r="F369" s="52">
        <v>8.0790000000000006</v>
      </c>
      <c r="G369" s="52">
        <v>0.26300000000000001</v>
      </c>
      <c r="H369" s="89">
        <f t="shared" si="44"/>
        <v>11.808125</v>
      </c>
      <c r="I369" s="52">
        <f t="shared" si="42"/>
        <v>1.8716054731565872</v>
      </c>
      <c r="J369" s="52">
        <f t="shared" si="43"/>
        <v>-7.8592196783682233</v>
      </c>
      <c r="K369" s="91">
        <f t="shared" si="45"/>
        <v>3063243.9768530848</v>
      </c>
      <c r="L369" s="91">
        <f t="shared" si="46"/>
        <v>627102.24720811774</v>
      </c>
      <c r="M369" s="52">
        <f t="shared" si="47"/>
        <v>1323.4179444444444</v>
      </c>
      <c r="N369" s="51"/>
    </row>
    <row r="370" spans="2:28" x14ac:dyDescent="0.25">
      <c r="B370" s="51"/>
      <c r="C370" s="56">
        <v>348</v>
      </c>
      <c r="D370" s="56">
        <v>2.15</v>
      </c>
      <c r="E370" s="102">
        <v>1.3981481481481481</v>
      </c>
      <c r="F370" s="52">
        <v>7.1079999999999997</v>
      </c>
      <c r="G370" s="52">
        <v>-0.76300000000000001</v>
      </c>
      <c r="H370" s="89">
        <f t="shared" si="44"/>
        <v>13.104583333333334</v>
      </c>
      <c r="I370" s="52">
        <f t="shared" si="42"/>
        <v>4.9829478190229475</v>
      </c>
      <c r="J370" s="52">
        <f t="shared" si="43"/>
        <v>-5.0689145813373537</v>
      </c>
      <c r="K370" s="91">
        <f t="shared" si="45"/>
        <v>3063247.0881954306</v>
      </c>
      <c r="L370" s="91">
        <f t="shared" si="46"/>
        <v>627105.03751321475</v>
      </c>
      <c r="M370" s="52">
        <f t="shared" si="47"/>
        <v>1321.7419444444445</v>
      </c>
      <c r="N370" s="51"/>
    </row>
    <row r="371" spans="2:28" x14ac:dyDescent="0.25">
      <c r="B371" s="51"/>
      <c r="C371" s="56">
        <v>349</v>
      </c>
      <c r="D371" s="56">
        <v>2.15</v>
      </c>
      <c r="E371" s="102">
        <v>0.78546296296296292</v>
      </c>
      <c r="F371" s="52">
        <v>12.191000000000001</v>
      </c>
      <c r="G371" s="52">
        <v>1.0999999999999999E-2</v>
      </c>
      <c r="H371" s="89">
        <f t="shared" si="44"/>
        <v>12.491898148148149</v>
      </c>
      <c r="I371" s="52">
        <f t="shared" si="42"/>
        <v>6.0596352922719126</v>
      </c>
      <c r="J371" s="52">
        <f t="shared" si="43"/>
        <v>-10.578341132930658</v>
      </c>
      <c r="K371" s="91">
        <f t="shared" si="45"/>
        <v>3063248.1648829039</v>
      </c>
      <c r="L371" s="91">
        <f t="shared" si="46"/>
        <v>627099.52808666311</v>
      </c>
      <c r="M371" s="52">
        <f t="shared" si="47"/>
        <v>1322.5159444444444</v>
      </c>
      <c r="N371" s="51"/>
    </row>
    <row r="372" spans="2:28" x14ac:dyDescent="0.25">
      <c r="B372" s="51"/>
      <c r="C372" s="56">
        <v>350</v>
      </c>
      <c r="D372" s="56">
        <v>1.5</v>
      </c>
      <c r="E372" s="102">
        <v>0.55994212962962964</v>
      </c>
      <c r="F372" s="52">
        <v>11.808</v>
      </c>
      <c r="G372" s="52">
        <v>0.49</v>
      </c>
      <c r="H372" s="89">
        <f t="shared" si="44"/>
        <v>12.266377314814815</v>
      </c>
      <c r="I372" s="52">
        <f t="shared" si="42"/>
        <v>4.8766337284196037</v>
      </c>
      <c r="J372" s="52">
        <f t="shared" si="43"/>
        <v>-10.753943810474384</v>
      </c>
      <c r="K372" s="91">
        <f t="shared" si="45"/>
        <v>3063246.98188134</v>
      </c>
      <c r="L372" s="91">
        <f t="shared" si="46"/>
        <v>627099.3524839856</v>
      </c>
      <c r="M372" s="52">
        <f t="shared" si="47"/>
        <v>1323.6449444444445</v>
      </c>
      <c r="N372" s="51"/>
    </row>
    <row r="373" spans="2:28" x14ac:dyDescent="0.25">
      <c r="B373" s="51"/>
      <c r="C373" s="56"/>
      <c r="D373" s="56"/>
      <c r="E373" s="102"/>
      <c r="F373" s="52"/>
      <c r="G373" s="52"/>
      <c r="H373" s="51"/>
      <c r="I373" s="52"/>
      <c r="J373" s="51"/>
      <c r="K373" s="51"/>
      <c r="L373" s="52"/>
      <c r="M373" s="51"/>
      <c r="N373" s="51"/>
    </row>
    <row r="374" spans="2:28" x14ac:dyDescent="0.25">
      <c r="B374" s="51"/>
      <c r="C374" s="56"/>
      <c r="D374" s="56"/>
      <c r="E374" s="102"/>
      <c r="F374" s="52"/>
      <c r="G374" s="52"/>
      <c r="H374" s="51"/>
      <c r="I374" s="52"/>
      <c r="J374" s="51"/>
      <c r="K374" s="51"/>
      <c r="L374" s="52"/>
      <c r="M374" s="51"/>
      <c r="N374" s="51"/>
    </row>
    <row r="375" spans="2:28" x14ac:dyDescent="0.25">
      <c r="B375" s="51" t="s">
        <v>50</v>
      </c>
      <c r="C375" s="56" t="s">
        <v>49</v>
      </c>
      <c r="D375" s="56"/>
      <c r="E375" s="102">
        <v>0</v>
      </c>
      <c r="F375" s="52"/>
      <c r="G375" s="52"/>
      <c r="H375" s="92">
        <f>IF('Gales Table Minor Traverse'!V12&lt;(180/24), 'Gales Table Minor Traverse'!V12+(180/24), 'Gales Table Minor Traverse'!V12-(180/24))</f>
        <v>13.465092592592594</v>
      </c>
      <c r="I375" s="91"/>
      <c r="J375" s="92"/>
      <c r="K375" s="51">
        <f>'Gales Table Minor Traverse'!S12</f>
        <v>3063248.6861566952</v>
      </c>
      <c r="L375" s="51">
        <f>'Gales Table Minor Traverse'!T12</f>
        <v>627076.10532588419</v>
      </c>
      <c r="M375" s="52">
        <f>'Level Transfer Minor Traverse'!I32</f>
        <v>1324.2083333333335</v>
      </c>
      <c r="N375" s="51"/>
    </row>
    <row r="376" spans="2:28" x14ac:dyDescent="0.25">
      <c r="B376" s="51">
        <v>1.4650000000000001</v>
      </c>
      <c r="C376" s="56">
        <v>351</v>
      </c>
      <c r="D376" s="56">
        <v>1.5</v>
      </c>
      <c r="E376" s="102">
        <v>5.1637731481481479</v>
      </c>
      <c r="F376" s="52">
        <v>10.250999999999999</v>
      </c>
      <c r="G376" s="52">
        <v>-0.53</v>
      </c>
      <c r="H376" s="89">
        <f>IF($H$375+E376&lt;360/24,$H$375+E376,$H$375+E376-360/24)</f>
        <v>3.6288657407407428</v>
      </c>
      <c r="I376" s="52">
        <f t="shared" ref="I376:I431" si="48">F376*COS(RADIANS(H376*24))</f>
        <v>0.51991872432604247</v>
      </c>
      <c r="J376" s="52">
        <f t="shared" ref="J376:J431" si="49">F376*SIN(RADIANS(H376*24))</f>
        <v>10.237806675264734</v>
      </c>
      <c r="K376" s="91">
        <f>$K$375+I376</f>
        <v>3063249.2060754197</v>
      </c>
      <c r="L376" s="91">
        <f>$L$375+J376</f>
        <v>627086.34313255944</v>
      </c>
      <c r="M376" s="52">
        <f>$M$375+$B$376+G376-D376</f>
        <v>1323.6433333333334</v>
      </c>
      <c r="N376" s="51"/>
    </row>
    <row r="377" spans="2:28" x14ac:dyDescent="0.25">
      <c r="B377" s="51"/>
      <c r="C377" s="98">
        <v>352</v>
      </c>
      <c r="D377" s="98">
        <v>1.5</v>
      </c>
      <c r="E377" s="103">
        <v>4.8557523148148141</v>
      </c>
      <c r="F377" s="94">
        <v>14.766999999999999</v>
      </c>
      <c r="G377" s="94">
        <v>-1.153</v>
      </c>
      <c r="H377" s="89">
        <f t="shared" ref="H377:H431" si="50">IF($H$375+E377&lt;360/24,$H$375+E377,$H$375+E377-360/24)</f>
        <v>3.3208449074074089</v>
      </c>
      <c r="I377" s="52">
        <f t="shared" si="48"/>
        <v>2.6403018718652032</v>
      </c>
      <c r="J377" s="52">
        <f t="shared" si="49"/>
        <v>14.529043155880057</v>
      </c>
      <c r="K377" s="91">
        <f t="shared" ref="K377:K431" si="51">$K$375+I377</f>
        <v>3063251.3264585673</v>
      </c>
      <c r="L377" s="91">
        <f t="shared" ref="L377:L431" si="52">$L$375+J377</f>
        <v>627090.63436904002</v>
      </c>
      <c r="M377" s="52">
        <f t="shared" ref="M377:M431" si="53">$M$375+$B$376+G377-D377</f>
        <v>1323.0203333333334</v>
      </c>
      <c r="N377" s="93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  <c r="AA377" s="78"/>
      <c r="AB377" s="78"/>
    </row>
    <row r="378" spans="2:28" x14ac:dyDescent="0.25">
      <c r="B378" s="51"/>
      <c r="C378" s="56">
        <v>353</v>
      </c>
      <c r="D378" s="98">
        <v>1.5</v>
      </c>
      <c r="E378" s="103">
        <v>5.2075231481481481</v>
      </c>
      <c r="F378" s="94">
        <v>14.599</v>
      </c>
      <c r="G378" s="94">
        <v>-0.83899999999999997</v>
      </c>
      <c r="H378" s="89">
        <f t="shared" si="50"/>
        <v>3.672615740740742</v>
      </c>
      <c r="I378" s="52">
        <f t="shared" si="48"/>
        <v>0.47313850374440797</v>
      </c>
      <c r="J378" s="52">
        <f t="shared" si="49"/>
        <v>14.591331020721672</v>
      </c>
      <c r="K378" s="91">
        <f t="shared" si="51"/>
        <v>3063249.159295199</v>
      </c>
      <c r="L378" s="91">
        <f t="shared" si="52"/>
        <v>627090.69665690488</v>
      </c>
      <c r="M378" s="52">
        <f t="shared" si="53"/>
        <v>1323.3343333333335</v>
      </c>
      <c r="N378" s="93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  <c r="AA378" s="78"/>
      <c r="AB378" s="78"/>
    </row>
    <row r="379" spans="2:28" x14ac:dyDescent="0.25">
      <c r="B379" s="51"/>
      <c r="C379" s="98">
        <v>354</v>
      </c>
      <c r="D379" s="98">
        <v>1.5</v>
      </c>
      <c r="E379" s="103">
        <v>5.2310995370370366</v>
      </c>
      <c r="F379" s="94">
        <v>16.977</v>
      </c>
      <c r="G379" s="94">
        <v>-1.046</v>
      </c>
      <c r="H379" s="89">
        <f t="shared" si="50"/>
        <v>3.6961921296296296</v>
      </c>
      <c r="I379" s="52">
        <f t="shared" si="48"/>
        <v>0.38261200308207211</v>
      </c>
      <c r="J379" s="52">
        <f t="shared" si="49"/>
        <v>16.972687973774146</v>
      </c>
      <c r="K379" s="91">
        <f t="shared" si="51"/>
        <v>3063249.0687686983</v>
      </c>
      <c r="L379" s="91">
        <f t="shared" si="52"/>
        <v>627093.07801385794</v>
      </c>
      <c r="M379" s="52">
        <f t="shared" si="53"/>
        <v>1323.1273333333334</v>
      </c>
      <c r="N379" s="93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  <c r="AA379" s="78"/>
      <c r="AB379" s="78"/>
    </row>
    <row r="380" spans="2:28" x14ac:dyDescent="0.25">
      <c r="B380" s="51"/>
      <c r="C380" s="56">
        <v>355</v>
      </c>
      <c r="D380" s="98">
        <v>1.5</v>
      </c>
      <c r="E380" s="103">
        <v>5.4482407407407409</v>
      </c>
      <c r="F380" s="94">
        <v>19.477</v>
      </c>
      <c r="G380" s="94">
        <v>-0.187</v>
      </c>
      <c r="H380" s="89">
        <f t="shared" si="50"/>
        <v>3.913333333333334</v>
      </c>
      <c r="I380" s="52">
        <f t="shared" si="48"/>
        <v>-1.3315167469879563</v>
      </c>
      <c r="J380" s="52">
        <f t="shared" si="49"/>
        <v>19.431433095695507</v>
      </c>
      <c r="K380" s="91">
        <f t="shared" si="51"/>
        <v>3063247.3546399483</v>
      </c>
      <c r="L380" s="91">
        <f t="shared" si="52"/>
        <v>627095.5367589799</v>
      </c>
      <c r="M380" s="52">
        <f t="shared" si="53"/>
        <v>1323.9863333333335</v>
      </c>
      <c r="N380" s="93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  <c r="AA380" s="78"/>
      <c r="AB380" s="78"/>
    </row>
    <row r="381" spans="2:28" x14ac:dyDescent="0.25">
      <c r="B381" s="51"/>
      <c r="C381" s="98">
        <v>356</v>
      </c>
      <c r="D381" s="98">
        <v>1.5</v>
      </c>
      <c r="E381" s="103">
        <v>0.28494212962962961</v>
      </c>
      <c r="F381" s="94">
        <v>28.457000000000001</v>
      </c>
      <c r="G381" s="94">
        <v>3</v>
      </c>
      <c r="H381" s="89">
        <f t="shared" si="50"/>
        <v>13.750034722222223</v>
      </c>
      <c r="I381" s="52">
        <f t="shared" si="48"/>
        <v>24.64469185803096</v>
      </c>
      <c r="J381" s="52">
        <f t="shared" si="49"/>
        <v>-14.228141558991549</v>
      </c>
      <c r="K381" s="91">
        <f t="shared" si="51"/>
        <v>3063273.3308485532</v>
      </c>
      <c r="L381" s="91">
        <f t="shared" si="52"/>
        <v>627061.87718432525</v>
      </c>
      <c r="M381" s="52">
        <f t="shared" si="53"/>
        <v>1327.1733333333334</v>
      </c>
      <c r="N381" s="93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  <c r="AA381" s="78"/>
      <c r="AB381" s="78"/>
    </row>
    <row r="382" spans="2:28" x14ac:dyDescent="0.25">
      <c r="B382" s="51"/>
      <c r="C382" s="56">
        <v>357</v>
      </c>
      <c r="D382" s="98">
        <v>1.5</v>
      </c>
      <c r="E382" s="103">
        <v>5.7197685185185181</v>
      </c>
      <c r="F382" s="94">
        <v>21.45</v>
      </c>
      <c r="G382" s="94">
        <v>-0.55600000000000005</v>
      </c>
      <c r="H382" s="89">
        <f t="shared" si="50"/>
        <v>4.1848611111111111</v>
      </c>
      <c r="I382" s="52">
        <f t="shared" si="48"/>
        <v>-3.8856363717109086</v>
      </c>
      <c r="J382" s="52">
        <f t="shared" si="49"/>
        <v>21.095125740010115</v>
      </c>
      <c r="K382" s="91">
        <f t="shared" si="51"/>
        <v>3063244.8005203237</v>
      </c>
      <c r="L382" s="91">
        <f t="shared" si="52"/>
        <v>627097.20045162423</v>
      </c>
      <c r="M382" s="52">
        <f t="shared" si="53"/>
        <v>1323.6173333333334</v>
      </c>
      <c r="N382" s="93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  <c r="AA382" s="78"/>
      <c r="AB382" s="78"/>
    </row>
    <row r="383" spans="2:28" x14ac:dyDescent="0.25">
      <c r="B383" s="51"/>
      <c r="C383" s="98">
        <v>358</v>
      </c>
      <c r="D383" s="98">
        <v>1.5</v>
      </c>
      <c r="E383" s="103">
        <v>5.4560532407407409</v>
      </c>
      <c r="F383" s="94">
        <v>18.311</v>
      </c>
      <c r="G383" s="94">
        <v>-0.46800000000000003</v>
      </c>
      <c r="H383" s="89">
        <f t="shared" si="50"/>
        <v>3.921145833333334</v>
      </c>
      <c r="I383" s="52">
        <f t="shared" si="48"/>
        <v>-1.3115804620492915</v>
      </c>
      <c r="J383" s="52">
        <f t="shared" si="49"/>
        <v>18.263966647242064</v>
      </c>
      <c r="K383" s="91">
        <f t="shared" si="51"/>
        <v>3063247.3745762333</v>
      </c>
      <c r="L383" s="91">
        <f t="shared" si="52"/>
        <v>627094.3692925314</v>
      </c>
      <c r="M383" s="52">
        <f t="shared" si="53"/>
        <v>1323.7053333333333</v>
      </c>
      <c r="N383" s="93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  <c r="AA383" s="78"/>
      <c r="AB383" s="78"/>
    </row>
    <row r="384" spans="2:28" x14ac:dyDescent="0.25">
      <c r="B384" s="51"/>
      <c r="C384" s="56">
        <v>359</v>
      </c>
      <c r="D384" s="98">
        <v>1.5</v>
      </c>
      <c r="E384" s="103">
        <v>1.7974652777777778</v>
      </c>
      <c r="F384" s="94">
        <v>4.58</v>
      </c>
      <c r="G384" s="94">
        <v>-1.3160000000000001</v>
      </c>
      <c r="H384" s="89">
        <f t="shared" si="50"/>
        <v>0.26255787037037237</v>
      </c>
      <c r="I384" s="52">
        <f t="shared" si="48"/>
        <v>4.5523289916879968</v>
      </c>
      <c r="J384" s="52">
        <f t="shared" si="49"/>
        <v>0.5026934965134785</v>
      </c>
      <c r="K384" s="91">
        <f t="shared" si="51"/>
        <v>3063253.2384856869</v>
      </c>
      <c r="L384" s="91">
        <f t="shared" si="52"/>
        <v>627076.60801938071</v>
      </c>
      <c r="M384" s="52">
        <f t="shared" si="53"/>
        <v>1322.8573333333334</v>
      </c>
      <c r="N384" s="93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  <c r="AA384" s="78"/>
      <c r="AB384" s="78"/>
    </row>
    <row r="385" spans="2:28" x14ac:dyDescent="0.25">
      <c r="B385" s="51"/>
      <c r="C385" s="98">
        <v>360</v>
      </c>
      <c r="D385" s="98">
        <v>1.5</v>
      </c>
      <c r="E385" s="103">
        <v>5.9738657407407398</v>
      </c>
      <c r="F385" s="94">
        <v>18.007999999999999</v>
      </c>
      <c r="G385" s="94">
        <v>-0.54700000000000004</v>
      </c>
      <c r="H385" s="89">
        <f t="shared" si="50"/>
        <v>4.438958333333332</v>
      </c>
      <c r="I385" s="52">
        <f t="shared" si="48"/>
        <v>-5.1250948318095109</v>
      </c>
      <c r="J385" s="52">
        <f t="shared" si="49"/>
        <v>17.263298264380403</v>
      </c>
      <c r="K385" s="91">
        <f t="shared" si="51"/>
        <v>3063243.5610618633</v>
      </c>
      <c r="L385" s="91">
        <f t="shared" si="52"/>
        <v>627093.36862414854</v>
      </c>
      <c r="M385" s="52">
        <f t="shared" si="53"/>
        <v>1323.6263333333334</v>
      </c>
      <c r="N385" s="93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  <c r="AA385" s="78"/>
      <c r="AB385" s="78"/>
    </row>
    <row r="386" spans="2:28" x14ac:dyDescent="0.25">
      <c r="B386" s="51"/>
      <c r="C386" s="56">
        <v>361</v>
      </c>
      <c r="D386" s="98">
        <v>1.5</v>
      </c>
      <c r="E386" s="103">
        <v>6.2607407407407409</v>
      </c>
      <c r="F386" s="94">
        <v>18.53</v>
      </c>
      <c r="G386" s="94">
        <v>-0.34300000000000003</v>
      </c>
      <c r="H386" s="89">
        <f t="shared" si="50"/>
        <v>4.725833333333334</v>
      </c>
      <c r="I386" s="52">
        <f t="shared" si="48"/>
        <v>-7.3650861764799567</v>
      </c>
      <c r="J386" s="52">
        <f t="shared" si="49"/>
        <v>17.003423349814703</v>
      </c>
      <c r="K386" s="91">
        <f t="shared" si="51"/>
        <v>3063241.3210705188</v>
      </c>
      <c r="L386" s="91">
        <f t="shared" si="52"/>
        <v>627093.108749234</v>
      </c>
      <c r="M386" s="52">
        <f t="shared" si="53"/>
        <v>1323.8303333333333</v>
      </c>
      <c r="N386" s="93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  <c r="AA386" s="78"/>
      <c r="AB386" s="78"/>
    </row>
    <row r="387" spans="2:28" x14ac:dyDescent="0.25">
      <c r="B387" s="51"/>
      <c r="C387" s="98">
        <v>362</v>
      </c>
      <c r="D387" s="98">
        <v>1.5</v>
      </c>
      <c r="E387" s="103">
        <v>7.1594328703703711</v>
      </c>
      <c r="F387" s="94">
        <v>5.766</v>
      </c>
      <c r="G387" s="94">
        <v>-0.57799999999999996</v>
      </c>
      <c r="H387" s="89">
        <f t="shared" si="50"/>
        <v>5.6245254629629642</v>
      </c>
      <c r="I387" s="52">
        <f t="shared" si="48"/>
        <v>-4.0763671844533285</v>
      </c>
      <c r="J387" s="52">
        <f t="shared" si="49"/>
        <v>4.0779880550967826</v>
      </c>
      <c r="K387" s="91">
        <f t="shared" si="51"/>
        <v>3063244.6097895107</v>
      </c>
      <c r="L387" s="91">
        <f t="shared" si="52"/>
        <v>627080.18331393925</v>
      </c>
      <c r="M387" s="52">
        <f t="shared" si="53"/>
        <v>1323.5953333333334</v>
      </c>
      <c r="N387" s="93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  <c r="AA387" s="78"/>
      <c r="AB387" s="78"/>
    </row>
    <row r="388" spans="2:28" x14ac:dyDescent="0.25">
      <c r="B388" s="51"/>
      <c r="C388" s="56">
        <v>363</v>
      </c>
      <c r="D388" s="98">
        <v>1.5</v>
      </c>
      <c r="E388" s="103">
        <v>8.9915162037037035</v>
      </c>
      <c r="F388" s="94">
        <v>11.159000000000001</v>
      </c>
      <c r="G388" s="94">
        <v>-0.61399999999999999</v>
      </c>
      <c r="H388" s="89">
        <f t="shared" si="50"/>
        <v>7.4566087962962975</v>
      </c>
      <c r="I388" s="52">
        <f t="shared" si="48"/>
        <v>-11.157156836165136</v>
      </c>
      <c r="J388" s="52">
        <f t="shared" si="49"/>
        <v>0.20281107764024073</v>
      </c>
      <c r="K388" s="91">
        <f t="shared" si="51"/>
        <v>3063237.528999859</v>
      </c>
      <c r="L388" s="91">
        <f t="shared" si="52"/>
        <v>627076.30813696177</v>
      </c>
      <c r="M388" s="52">
        <f t="shared" si="53"/>
        <v>1323.5593333333334</v>
      </c>
      <c r="N388" s="93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  <c r="AA388" s="78"/>
      <c r="AB388" s="78"/>
    </row>
    <row r="389" spans="2:28" x14ac:dyDescent="0.25">
      <c r="B389" s="51"/>
      <c r="C389" s="98">
        <v>364</v>
      </c>
      <c r="D389" s="98">
        <v>1.5</v>
      </c>
      <c r="E389" s="103">
        <v>8.1068055555555567</v>
      </c>
      <c r="F389" s="94">
        <v>16.254000000000001</v>
      </c>
      <c r="G389" s="94">
        <v>-0.59099999999999997</v>
      </c>
      <c r="H389" s="89">
        <f t="shared" si="50"/>
        <v>6.5718981481481507</v>
      </c>
      <c r="I389" s="52">
        <f t="shared" si="48"/>
        <v>-15.041108228453611</v>
      </c>
      <c r="J389" s="52">
        <f t="shared" si="49"/>
        <v>6.1609722657990504</v>
      </c>
      <c r="K389" s="91">
        <f t="shared" si="51"/>
        <v>3063233.645048467</v>
      </c>
      <c r="L389" s="91">
        <f t="shared" si="52"/>
        <v>627082.26629814995</v>
      </c>
      <c r="M389" s="52">
        <f t="shared" si="53"/>
        <v>1323.5823333333335</v>
      </c>
      <c r="N389" s="93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  <c r="AA389" s="78"/>
      <c r="AB389" s="78"/>
    </row>
    <row r="390" spans="2:28" x14ac:dyDescent="0.25">
      <c r="B390" s="51"/>
      <c r="C390" s="56">
        <v>365</v>
      </c>
      <c r="D390" s="98">
        <v>1.5</v>
      </c>
      <c r="E390" s="103">
        <v>7.5181597222222223</v>
      </c>
      <c r="F390" s="94">
        <v>17.61</v>
      </c>
      <c r="G390" s="94">
        <v>-0.55800000000000005</v>
      </c>
      <c r="H390" s="89">
        <f t="shared" si="50"/>
        <v>5.9832523148148162</v>
      </c>
      <c r="I390" s="52">
        <f t="shared" si="48"/>
        <v>-14.173825118450223</v>
      </c>
      <c r="J390" s="52">
        <f t="shared" si="49"/>
        <v>10.450587615612317</v>
      </c>
      <c r="K390" s="91">
        <f t="shared" si="51"/>
        <v>3063234.512331577</v>
      </c>
      <c r="L390" s="91">
        <f t="shared" si="52"/>
        <v>627086.55591349979</v>
      </c>
      <c r="M390" s="52">
        <f t="shared" si="53"/>
        <v>1323.6153333333334</v>
      </c>
      <c r="N390" s="93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  <c r="AA390" s="78"/>
      <c r="AB390" s="78"/>
    </row>
    <row r="391" spans="2:28" x14ac:dyDescent="0.25">
      <c r="B391" s="51"/>
      <c r="C391" s="98">
        <v>366</v>
      </c>
      <c r="D391" s="98">
        <v>1.5</v>
      </c>
      <c r="E391" s="103">
        <v>7.1734027777777776</v>
      </c>
      <c r="F391" s="94">
        <v>17.370999999999999</v>
      </c>
      <c r="G391" s="94">
        <v>-0.55500000000000005</v>
      </c>
      <c r="H391" s="89">
        <f t="shared" si="50"/>
        <v>5.6384953703703715</v>
      </c>
      <c r="I391" s="52">
        <f t="shared" si="48"/>
        <v>-12.352391036430836</v>
      </c>
      <c r="J391" s="52">
        <f t="shared" si="49"/>
        <v>12.213520241236884</v>
      </c>
      <c r="K391" s="91">
        <f t="shared" si="51"/>
        <v>3063236.333765659</v>
      </c>
      <c r="L391" s="91">
        <f t="shared" si="52"/>
        <v>627088.31884612539</v>
      </c>
      <c r="M391" s="52">
        <f t="shared" si="53"/>
        <v>1323.6183333333333</v>
      </c>
      <c r="N391" s="93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  <c r="AA391" s="78"/>
      <c r="AB391" s="78"/>
    </row>
    <row r="392" spans="2:28" x14ac:dyDescent="0.25">
      <c r="B392" s="51"/>
      <c r="C392" s="56">
        <v>367</v>
      </c>
      <c r="D392" s="98">
        <v>1.5</v>
      </c>
      <c r="E392" s="103">
        <v>6.5560995370370376</v>
      </c>
      <c r="F392" s="94">
        <v>17.065999999999999</v>
      </c>
      <c r="G392" s="94">
        <v>-0.59599999999999997</v>
      </c>
      <c r="H392" s="89">
        <f t="shared" si="50"/>
        <v>5.0211921296296325</v>
      </c>
      <c r="I392" s="52">
        <f t="shared" si="48"/>
        <v>-8.6638595862216548</v>
      </c>
      <c r="J392" s="52">
        <f t="shared" si="49"/>
        <v>14.703261307282649</v>
      </c>
      <c r="K392" s="91">
        <f t="shared" si="51"/>
        <v>3063240.022297109</v>
      </c>
      <c r="L392" s="91">
        <f t="shared" si="52"/>
        <v>627090.80858719151</v>
      </c>
      <c r="M392" s="52">
        <f t="shared" si="53"/>
        <v>1323.5773333333334</v>
      </c>
      <c r="N392" s="93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  <c r="AA392" s="78"/>
      <c r="AB392" s="78"/>
    </row>
    <row r="393" spans="2:28" x14ac:dyDescent="0.25">
      <c r="B393" s="51"/>
      <c r="C393" s="98">
        <v>368</v>
      </c>
      <c r="D393" s="98">
        <v>1.5</v>
      </c>
      <c r="E393" s="103">
        <v>6.1047685185185188</v>
      </c>
      <c r="F393" s="94">
        <v>10.364000000000001</v>
      </c>
      <c r="G393" s="94">
        <v>-0.624</v>
      </c>
      <c r="H393" s="89">
        <f t="shared" si="50"/>
        <v>4.5698611111111127</v>
      </c>
      <c r="I393" s="52">
        <f t="shared" si="48"/>
        <v>-3.4896813307541272</v>
      </c>
      <c r="J393" s="52">
        <f t="shared" si="49"/>
        <v>9.7588226856412419</v>
      </c>
      <c r="K393" s="91">
        <f t="shared" si="51"/>
        <v>3063245.1964753643</v>
      </c>
      <c r="L393" s="91">
        <f t="shared" si="52"/>
        <v>627085.86414856988</v>
      </c>
      <c r="M393" s="52">
        <f t="shared" si="53"/>
        <v>1323.5493333333334</v>
      </c>
      <c r="N393" s="93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  <c r="AA393" s="78"/>
      <c r="AB393" s="78"/>
    </row>
    <row r="394" spans="2:28" x14ac:dyDescent="0.25">
      <c r="B394" s="51"/>
      <c r="C394" s="56">
        <v>369</v>
      </c>
      <c r="D394" s="98">
        <v>1.5</v>
      </c>
      <c r="E394" s="103">
        <v>8.0698263888888899</v>
      </c>
      <c r="F394" s="94">
        <v>3.4710000000000001</v>
      </c>
      <c r="G394" s="94">
        <v>-0.28699999999999998</v>
      </c>
      <c r="H394" s="89">
        <f t="shared" si="50"/>
        <v>6.5349189814814821</v>
      </c>
      <c r="I394" s="52">
        <f t="shared" si="48"/>
        <v>-3.1912262603150188</v>
      </c>
      <c r="J394" s="52">
        <f t="shared" si="49"/>
        <v>1.3652530737836928</v>
      </c>
      <c r="K394" s="91">
        <f t="shared" si="51"/>
        <v>3063245.494930435</v>
      </c>
      <c r="L394" s="91">
        <f t="shared" si="52"/>
        <v>627077.47057895793</v>
      </c>
      <c r="M394" s="52">
        <f t="shared" si="53"/>
        <v>1323.8863333333334</v>
      </c>
      <c r="N394" s="93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  <c r="AA394" s="78"/>
      <c r="AB394" s="78"/>
    </row>
    <row r="395" spans="2:28" x14ac:dyDescent="0.25">
      <c r="B395" s="51"/>
      <c r="C395" s="98">
        <v>370</v>
      </c>
      <c r="D395" s="98">
        <v>1.5</v>
      </c>
      <c r="E395" s="103">
        <v>9.5759722222222212</v>
      </c>
      <c r="F395" s="94">
        <v>14.903</v>
      </c>
      <c r="G395" s="94">
        <v>-0.32700000000000001</v>
      </c>
      <c r="H395" s="89">
        <f t="shared" si="50"/>
        <v>8.0410648148148169</v>
      </c>
      <c r="I395" s="52">
        <f t="shared" si="48"/>
        <v>-14.521881776002548</v>
      </c>
      <c r="J395" s="52">
        <f t="shared" si="49"/>
        <v>-3.3487846577236184</v>
      </c>
      <c r="K395" s="91">
        <f t="shared" si="51"/>
        <v>3063234.1642749193</v>
      </c>
      <c r="L395" s="91">
        <f t="shared" si="52"/>
        <v>627072.75654122641</v>
      </c>
      <c r="M395" s="52">
        <f t="shared" si="53"/>
        <v>1323.8463333333334</v>
      </c>
      <c r="N395" s="93"/>
      <c r="P395" s="78"/>
      <c r="Q395" s="78"/>
      <c r="R395" s="78">
        <v>1</v>
      </c>
      <c r="S395" s="78"/>
      <c r="T395" s="78"/>
      <c r="U395" s="78"/>
      <c r="V395" s="78"/>
      <c r="W395" s="78"/>
      <c r="X395" s="78"/>
      <c r="Y395" s="78"/>
      <c r="Z395" s="78"/>
      <c r="AA395" s="78"/>
      <c r="AB395" s="78"/>
    </row>
    <row r="396" spans="2:28" x14ac:dyDescent="0.25">
      <c r="B396" s="51"/>
      <c r="C396" s="56">
        <v>371</v>
      </c>
      <c r="D396" s="98">
        <v>1.5</v>
      </c>
      <c r="E396" s="103">
        <f>253/24+33/(24*60)+45/(24*60*60)</f>
        <v>10.565104166666666</v>
      </c>
      <c r="F396" s="94">
        <v>4.5519999999999996</v>
      </c>
      <c r="G396" s="94">
        <v>-0.36</v>
      </c>
      <c r="H396" s="89">
        <f t="shared" si="50"/>
        <v>9.0301967592592618</v>
      </c>
      <c r="I396" s="52">
        <f t="shared" si="48"/>
        <v>-3.648508587792342</v>
      </c>
      <c r="J396" s="52">
        <f t="shared" si="49"/>
        <v>-2.721964196091772</v>
      </c>
      <c r="K396" s="91">
        <f t="shared" si="51"/>
        <v>3063245.0376481074</v>
      </c>
      <c r="L396" s="91">
        <f t="shared" si="52"/>
        <v>627073.38336168812</v>
      </c>
      <c r="M396" s="52">
        <f t="shared" si="53"/>
        <v>1323.8133333333335</v>
      </c>
      <c r="N396" s="93"/>
      <c r="P396" s="78"/>
      <c r="Q396" s="78"/>
      <c r="R396" s="103">
        <f>253/24</f>
        <v>10.541666666666666</v>
      </c>
      <c r="S396" s="78"/>
      <c r="T396" s="78"/>
      <c r="U396" s="78"/>
      <c r="V396" s="78"/>
      <c r="W396" s="78"/>
      <c r="X396" s="78"/>
      <c r="Y396" s="78"/>
      <c r="Z396" s="78"/>
      <c r="AA396" s="78"/>
      <c r="AB396" s="78"/>
    </row>
    <row r="397" spans="2:28" x14ac:dyDescent="0.25">
      <c r="B397" s="51"/>
      <c r="C397" s="98">
        <v>372</v>
      </c>
      <c r="D397" s="98">
        <v>1.5</v>
      </c>
      <c r="E397" s="103">
        <v>4.9139930555555553</v>
      </c>
      <c r="F397" s="94">
        <v>4.1689999999999996</v>
      </c>
      <c r="G397" s="94">
        <v>-0.28100000000000003</v>
      </c>
      <c r="H397" s="89">
        <f t="shared" si="50"/>
        <v>3.3790856481481484</v>
      </c>
      <c r="I397" s="52">
        <f t="shared" si="48"/>
        <v>0.64512737981115453</v>
      </c>
      <c r="J397" s="52">
        <f t="shared" si="49"/>
        <v>4.1187827891038378</v>
      </c>
      <c r="K397" s="91">
        <f t="shared" si="51"/>
        <v>3063249.331284075</v>
      </c>
      <c r="L397" s="91">
        <f t="shared" si="52"/>
        <v>627080.22410867328</v>
      </c>
      <c r="M397" s="52">
        <f t="shared" si="53"/>
        <v>1323.8923333333335</v>
      </c>
      <c r="N397" s="93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  <c r="AA397" s="78"/>
      <c r="AB397" s="78"/>
    </row>
    <row r="398" spans="2:28" x14ac:dyDescent="0.25">
      <c r="B398" s="51"/>
      <c r="C398" s="56">
        <v>373</v>
      </c>
      <c r="D398" s="98">
        <v>1.5</v>
      </c>
      <c r="E398" s="103">
        <v>4.2515393518518518</v>
      </c>
      <c r="F398" s="94">
        <v>4.7409999999999997</v>
      </c>
      <c r="G398" s="94">
        <v>-0.75900000000000001</v>
      </c>
      <c r="H398" s="89">
        <f t="shared" si="50"/>
        <v>2.716631944444444</v>
      </c>
      <c r="I398" s="52">
        <f t="shared" si="48"/>
        <v>1.988684918508286</v>
      </c>
      <c r="J398" s="52">
        <f t="shared" si="49"/>
        <v>4.3037441019300493</v>
      </c>
      <c r="K398" s="91">
        <f t="shared" si="51"/>
        <v>3063250.674841614</v>
      </c>
      <c r="L398" s="91">
        <f t="shared" si="52"/>
        <v>627080.40906998608</v>
      </c>
      <c r="M398" s="52">
        <f t="shared" si="53"/>
        <v>1323.4143333333334</v>
      </c>
      <c r="N398" s="93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  <c r="AA398" s="78"/>
      <c r="AB398" s="78"/>
    </row>
    <row r="399" spans="2:28" x14ac:dyDescent="0.25">
      <c r="B399" s="51"/>
      <c r="C399" s="98">
        <v>374</v>
      </c>
      <c r="D399" s="98">
        <v>1.5</v>
      </c>
      <c r="E399" s="103">
        <v>0.27650462962962963</v>
      </c>
      <c r="F399" s="94">
        <v>2.843</v>
      </c>
      <c r="G399" s="94">
        <v>-0.34</v>
      </c>
      <c r="H399" s="89">
        <f t="shared" si="50"/>
        <v>13.741597222222223</v>
      </c>
      <c r="I399" s="52">
        <f t="shared" si="48"/>
        <v>2.457091661407834</v>
      </c>
      <c r="J399" s="52">
        <f t="shared" si="49"/>
        <v>-1.4301571827740092</v>
      </c>
      <c r="K399" s="91">
        <f t="shared" si="51"/>
        <v>3063251.1432483569</v>
      </c>
      <c r="L399" s="91">
        <f t="shared" si="52"/>
        <v>627074.67516870145</v>
      </c>
      <c r="M399" s="52">
        <f t="shared" si="53"/>
        <v>1323.8333333333335</v>
      </c>
      <c r="N399" s="93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  <c r="AA399" s="78"/>
      <c r="AB399" s="78"/>
    </row>
    <row r="400" spans="2:28" x14ac:dyDescent="0.25">
      <c r="B400" s="51"/>
      <c r="C400" s="56">
        <v>375</v>
      </c>
      <c r="D400" s="98">
        <v>1.5</v>
      </c>
      <c r="E400" s="103">
        <v>3.2861805555555552</v>
      </c>
      <c r="F400" s="94">
        <v>3.4769999999999999</v>
      </c>
      <c r="G400" s="94">
        <v>-0.879</v>
      </c>
      <c r="H400" s="89">
        <f t="shared" si="50"/>
        <v>1.7512731481481509</v>
      </c>
      <c r="I400" s="52">
        <f t="shared" si="48"/>
        <v>2.5826734440805303</v>
      </c>
      <c r="J400" s="52">
        <f t="shared" si="49"/>
        <v>2.3279447762438887</v>
      </c>
      <c r="K400" s="91">
        <f t="shared" si="51"/>
        <v>3063251.2688301392</v>
      </c>
      <c r="L400" s="91">
        <f t="shared" si="52"/>
        <v>627078.43327066046</v>
      </c>
      <c r="M400" s="52">
        <f t="shared" si="53"/>
        <v>1323.2943333333335</v>
      </c>
      <c r="N400" s="93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  <c r="AA400" s="78"/>
      <c r="AB400" s="78"/>
    </row>
    <row r="401" spans="2:28" x14ac:dyDescent="0.25">
      <c r="B401" s="51"/>
      <c r="C401" s="98">
        <v>376</v>
      </c>
      <c r="D401" s="98">
        <v>1.5</v>
      </c>
      <c r="E401" s="103">
        <v>2.8153935185185186</v>
      </c>
      <c r="F401" s="94">
        <v>3.488</v>
      </c>
      <c r="G401" s="94">
        <v>-1.107</v>
      </c>
      <c r="H401" s="89">
        <f t="shared" si="50"/>
        <v>1.280486111111113</v>
      </c>
      <c r="I401" s="52">
        <f t="shared" si="48"/>
        <v>2.9981800537773995</v>
      </c>
      <c r="J401" s="52">
        <f t="shared" si="49"/>
        <v>1.7824310267528862</v>
      </c>
      <c r="K401" s="91">
        <f t="shared" si="51"/>
        <v>3063251.6843367489</v>
      </c>
      <c r="L401" s="91">
        <f t="shared" si="52"/>
        <v>627077.88775691099</v>
      </c>
      <c r="M401" s="52">
        <f t="shared" si="53"/>
        <v>1323.0663333333334</v>
      </c>
      <c r="N401" s="93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  <c r="AA401" s="78"/>
      <c r="AB401" s="78"/>
    </row>
    <row r="402" spans="2:28" x14ac:dyDescent="0.25">
      <c r="B402" s="51"/>
      <c r="C402" s="56">
        <v>377</v>
      </c>
      <c r="D402" s="98">
        <v>1.5</v>
      </c>
      <c r="E402" s="103">
        <v>2.1675115740740742</v>
      </c>
      <c r="F402" s="94">
        <v>3.0659999999999998</v>
      </c>
      <c r="G402" s="94">
        <v>-1.083</v>
      </c>
      <c r="H402" s="89">
        <f t="shared" si="50"/>
        <v>0.63260416666666863</v>
      </c>
      <c r="I402" s="52">
        <f t="shared" si="48"/>
        <v>2.9589859627762016</v>
      </c>
      <c r="J402" s="52">
        <f t="shared" si="49"/>
        <v>0.80296828834854583</v>
      </c>
      <c r="K402" s="91">
        <f t="shared" si="51"/>
        <v>3063251.6451426581</v>
      </c>
      <c r="L402" s="91">
        <f t="shared" si="52"/>
        <v>627076.90829417249</v>
      </c>
      <c r="M402" s="52">
        <f t="shared" si="53"/>
        <v>1323.0903333333333</v>
      </c>
      <c r="N402" s="93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  <c r="AA402" s="78"/>
      <c r="AB402" s="78"/>
    </row>
    <row r="403" spans="2:28" x14ac:dyDescent="0.25">
      <c r="B403" s="51"/>
      <c r="C403" s="98">
        <v>378</v>
      </c>
      <c r="D403" s="98">
        <v>1.5</v>
      </c>
      <c r="E403" s="103">
        <v>14.793877314814814</v>
      </c>
      <c r="F403" s="94">
        <v>2.42</v>
      </c>
      <c r="G403" s="94">
        <v>4.2000000000000003E-2</v>
      </c>
      <c r="H403" s="89">
        <f t="shared" si="50"/>
        <v>13.258969907407408</v>
      </c>
      <c r="I403" s="52">
        <f t="shared" si="48"/>
        <v>1.804481959837072</v>
      </c>
      <c r="J403" s="52">
        <f t="shared" si="49"/>
        <v>-1.6125274746876592</v>
      </c>
      <c r="K403" s="91">
        <f t="shared" si="51"/>
        <v>3063250.4906386551</v>
      </c>
      <c r="L403" s="91">
        <f t="shared" si="52"/>
        <v>627074.49279840954</v>
      </c>
      <c r="M403" s="52">
        <f t="shared" si="53"/>
        <v>1324.2153333333333</v>
      </c>
      <c r="N403" s="93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  <c r="AA403" s="78"/>
      <c r="AB403" s="78"/>
    </row>
    <row r="404" spans="2:28" x14ac:dyDescent="0.25">
      <c r="B404" s="51"/>
      <c r="C404" s="56">
        <v>379</v>
      </c>
      <c r="D404" s="98">
        <v>1.5</v>
      </c>
      <c r="E404" s="103">
        <v>14.871296296296297</v>
      </c>
      <c r="F404" s="94">
        <v>13.108000000000001</v>
      </c>
      <c r="G404" s="94">
        <v>0.58599999999999997</v>
      </c>
      <c r="H404" s="89">
        <f t="shared" si="50"/>
        <v>13.336388888888891</v>
      </c>
      <c r="I404" s="52">
        <f t="shared" si="48"/>
        <v>10.052086403418583</v>
      </c>
      <c r="J404" s="52">
        <f t="shared" si="49"/>
        <v>-8.4128011350683458</v>
      </c>
      <c r="K404" s="91">
        <f t="shared" si="51"/>
        <v>3063258.7382430988</v>
      </c>
      <c r="L404" s="91">
        <f t="shared" si="52"/>
        <v>627067.69252474909</v>
      </c>
      <c r="M404" s="52">
        <f t="shared" si="53"/>
        <v>1324.7593333333334</v>
      </c>
      <c r="N404" s="93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  <c r="AA404" s="78"/>
      <c r="AB404" s="78"/>
    </row>
    <row r="405" spans="2:28" x14ac:dyDescent="0.25">
      <c r="B405" s="51"/>
      <c r="C405" s="98">
        <v>380</v>
      </c>
      <c r="D405" s="98">
        <v>1.5</v>
      </c>
      <c r="E405" s="103">
        <v>14.986840277777778</v>
      </c>
      <c r="F405" s="94">
        <v>25.375</v>
      </c>
      <c r="G405" s="94">
        <v>1.123</v>
      </c>
      <c r="H405" s="89">
        <f t="shared" si="50"/>
        <v>13.451932870370371</v>
      </c>
      <c r="I405" s="52">
        <f t="shared" si="48"/>
        <v>20.224361282251692</v>
      </c>
      <c r="J405" s="52">
        <f t="shared" si="49"/>
        <v>-15.325333135855766</v>
      </c>
      <c r="K405" s="91">
        <f t="shared" si="51"/>
        <v>3063268.9105179776</v>
      </c>
      <c r="L405" s="91">
        <f t="shared" si="52"/>
        <v>627060.77999274828</v>
      </c>
      <c r="M405" s="52">
        <f t="shared" si="53"/>
        <v>1325.2963333333335</v>
      </c>
      <c r="N405" s="93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  <c r="AA405" s="78"/>
      <c r="AB405" s="78"/>
    </row>
    <row r="406" spans="2:28" x14ac:dyDescent="0.25">
      <c r="B406" s="51"/>
      <c r="C406" s="56">
        <v>381</v>
      </c>
      <c r="D406" s="98">
        <v>1.5</v>
      </c>
      <c r="E406" s="103">
        <v>8.008101851851851E-2</v>
      </c>
      <c r="F406" s="94">
        <v>34.872999999999998</v>
      </c>
      <c r="G406" s="94">
        <v>1.54</v>
      </c>
      <c r="H406" s="89">
        <f t="shared" si="50"/>
        <v>13.545173611111112</v>
      </c>
      <c r="I406" s="52">
        <f t="shared" si="48"/>
        <v>28.595641541444824</v>
      </c>
      <c r="J406" s="52">
        <f t="shared" si="49"/>
        <v>-19.960346034906181</v>
      </c>
      <c r="K406" s="91">
        <f t="shared" si="51"/>
        <v>3063277.2817982365</v>
      </c>
      <c r="L406" s="91">
        <f t="shared" si="52"/>
        <v>627056.14497984922</v>
      </c>
      <c r="M406" s="52">
        <f t="shared" si="53"/>
        <v>1325.7133333333334</v>
      </c>
      <c r="N406" s="93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  <c r="AA406" s="78"/>
      <c r="AB406" s="78"/>
    </row>
    <row r="407" spans="2:28" x14ac:dyDescent="0.25">
      <c r="B407" s="51"/>
      <c r="C407" s="98">
        <v>382</v>
      </c>
      <c r="D407" s="98">
        <v>1.5</v>
      </c>
      <c r="E407" s="103">
        <v>0.1398263888888889</v>
      </c>
      <c r="F407" s="94">
        <v>40.688000000000002</v>
      </c>
      <c r="G407" s="94">
        <v>1.484</v>
      </c>
      <c r="H407" s="89">
        <f t="shared" si="50"/>
        <v>13.604918981481482</v>
      </c>
      <c r="I407" s="52">
        <f t="shared" si="48"/>
        <v>33.936221559833776</v>
      </c>
      <c r="J407" s="52">
        <f t="shared" si="49"/>
        <v>-22.446518889170171</v>
      </c>
      <c r="K407" s="91">
        <f t="shared" si="51"/>
        <v>3063282.6223782552</v>
      </c>
      <c r="L407" s="91">
        <f t="shared" si="52"/>
        <v>627053.65880699502</v>
      </c>
      <c r="M407" s="52">
        <f t="shared" si="53"/>
        <v>1325.6573333333333</v>
      </c>
      <c r="N407" s="93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  <c r="AA407" s="78"/>
      <c r="AB407" s="78"/>
    </row>
    <row r="408" spans="2:28" x14ac:dyDescent="0.25">
      <c r="B408" s="51"/>
      <c r="C408" s="56">
        <v>383</v>
      </c>
      <c r="D408" s="98">
        <v>1.5</v>
      </c>
      <c r="E408" s="103">
        <v>0.23428240740740741</v>
      </c>
      <c r="F408" s="94">
        <v>39.29</v>
      </c>
      <c r="G408" s="94">
        <v>1.4810000000000001</v>
      </c>
      <c r="H408" s="89">
        <f t="shared" si="50"/>
        <v>13.699375000000002</v>
      </c>
      <c r="I408" s="52">
        <f t="shared" si="48"/>
        <v>33.601932153507072</v>
      </c>
      <c r="J408" s="52">
        <f t="shared" si="49"/>
        <v>-20.362078861233879</v>
      </c>
      <c r="K408" s="91">
        <f t="shared" si="51"/>
        <v>3063282.2880888488</v>
      </c>
      <c r="L408" s="91">
        <f t="shared" si="52"/>
        <v>627055.74324702297</v>
      </c>
      <c r="M408" s="52">
        <f t="shared" si="53"/>
        <v>1325.6543333333334</v>
      </c>
      <c r="N408" s="93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  <c r="AA408" s="78"/>
      <c r="AB408" s="78"/>
    </row>
    <row r="409" spans="2:28" x14ac:dyDescent="0.25">
      <c r="B409" s="51"/>
      <c r="C409" s="98">
        <v>384</v>
      </c>
      <c r="D409" s="98">
        <v>1.5</v>
      </c>
      <c r="E409" s="103">
        <v>14.989479166666667</v>
      </c>
      <c r="F409" s="94">
        <v>43.94</v>
      </c>
      <c r="G409" s="94">
        <v>1.6120000000000001</v>
      </c>
      <c r="H409" s="89">
        <f t="shared" si="50"/>
        <v>13.45457175925926</v>
      </c>
      <c r="I409" s="52">
        <f t="shared" si="48"/>
        <v>35.05033481637885</v>
      </c>
      <c r="J409" s="52">
        <f t="shared" si="49"/>
        <v>-26.499011854402053</v>
      </c>
      <c r="K409" s="91">
        <f t="shared" si="51"/>
        <v>3063283.7364915116</v>
      </c>
      <c r="L409" s="91">
        <f t="shared" si="52"/>
        <v>627049.60631402978</v>
      </c>
      <c r="M409" s="52">
        <f t="shared" si="53"/>
        <v>1325.7853333333335</v>
      </c>
      <c r="N409" s="93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  <c r="AA409" s="78"/>
      <c r="AB409" s="78"/>
    </row>
    <row r="410" spans="2:28" x14ac:dyDescent="0.25">
      <c r="B410" s="51"/>
      <c r="C410" s="56">
        <v>385</v>
      </c>
      <c r="D410" s="98">
        <v>1.5</v>
      </c>
      <c r="E410" s="103">
        <v>14.997974537037036</v>
      </c>
      <c r="F410" s="94">
        <v>38.085999999999999</v>
      </c>
      <c r="G410" s="94">
        <v>1.55</v>
      </c>
      <c r="H410" s="89">
        <f t="shared" si="50"/>
        <v>13.463067129629628</v>
      </c>
      <c r="I410" s="52">
        <f t="shared" si="48"/>
        <v>30.462221442217558</v>
      </c>
      <c r="J410" s="52">
        <f t="shared" si="49"/>
        <v>-22.860368781043334</v>
      </c>
      <c r="K410" s="91">
        <f t="shared" si="51"/>
        <v>3063279.1483781375</v>
      </c>
      <c r="L410" s="91">
        <f t="shared" si="52"/>
        <v>627053.24495710316</v>
      </c>
      <c r="M410" s="52">
        <f t="shared" si="53"/>
        <v>1325.7233333333334</v>
      </c>
      <c r="N410" s="93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  <c r="AA410" s="78"/>
      <c r="AB410" s="78"/>
    </row>
    <row r="411" spans="2:28" x14ac:dyDescent="0.25">
      <c r="B411" s="51"/>
      <c r="C411" s="98">
        <v>386</v>
      </c>
      <c r="D411" s="98">
        <v>1.5</v>
      </c>
      <c r="E411" s="103">
        <v>14.871932870370371</v>
      </c>
      <c r="F411" s="94">
        <v>22.271000000000001</v>
      </c>
      <c r="G411" s="94">
        <v>1.167</v>
      </c>
      <c r="H411" s="89">
        <f t="shared" si="50"/>
        <v>13.337025462962963</v>
      </c>
      <c r="I411" s="52">
        <f t="shared" si="48"/>
        <v>17.082695133496067</v>
      </c>
      <c r="J411" s="52">
        <f t="shared" si="49"/>
        <v>-14.289120615910198</v>
      </c>
      <c r="K411" s="91">
        <f t="shared" si="51"/>
        <v>3063265.7688518288</v>
      </c>
      <c r="L411" s="91">
        <f t="shared" si="52"/>
        <v>627061.81620526826</v>
      </c>
      <c r="M411" s="52">
        <f t="shared" si="53"/>
        <v>1325.3403333333333</v>
      </c>
      <c r="N411" s="93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  <c r="AA411" s="78"/>
      <c r="AB411" s="78"/>
    </row>
    <row r="412" spans="2:28" x14ac:dyDescent="0.25">
      <c r="B412" s="51"/>
      <c r="C412" s="56">
        <v>387</v>
      </c>
      <c r="D412" s="98">
        <v>1.5</v>
      </c>
      <c r="E412" s="103">
        <v>14.813055555555556</v>
      </c>
      <c r="F412" s="94">
        <v>19.204999999999998</v>
      </c>
      <c r="G412" s="94">
        <v>1.2889999999999999</v>
      </c>
      <c r="H412" s="89">
        <f t="shared" si="50"/>
        <v>13.278148148148148</v>
      </c>
      <c r="I412" s="52">
        <f t="shared" si="48"/>
        <v>14.422618617559969</v>
      </c>
      <c r="J412" s="52">
        <f t="shared" si="49"/>
        <v>-12.681486396018901</v>
      </c>
      <c r="K412" s="91">
        <f t="shared" si="51"/>
        <v>3063263.108775313</v>
      </c>
      <c r="L412" s="91">
        <f t="shared" si="52"/>
        <v>627063.42383948818</v>
      </c>
      <c r="M412" s="52">
        <f t="shared" si="53"/>
        <v>1325.4623333333334</v>
      </c>
      <c r="N412" s="93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  <c r="AA412" s="78"/>
      <c r="AB412" s="78"/>
    </row>
    <row r="413" spans="2:28" x14ac:dyDescent="0.25">
      <c r="B413" s="51"/>
      <c r="C413" s="98">
        <v>388</v>
      </c>
      <c r="D413" s="98">
        <v>1.5</v>
      </c>
      <c r="E413" s="103">
        <v>14.6384375</v>
      </c>
      <c r="F413" s="94">
        <v>17.661999999999999</v>
      </c>
      <c r="G413" s="94">
        <v>0.879</v>
      </c>
      <c r="H413" s="89">
        <f t="shared" si="50"/>
        <v>13.103530092592592</v>
      </c>
      <c r="I413" s="52">
        <f t="shared" si="48"/>
        <v>12.376099912633654</v>
      </c>
      <c r="J413" s="52">
        <f t="shared" si="49"/>
        <v>-12.600729937289714</v>
      </c>
      <c r="K413" s="91">
        <f t="shared" si="51"/>
        <v>3063261.0622566077</v>
      </c>
      <c r="L413" s="91">
        <f t="shared" si="52"/>
        <v>627063.50459594687</v>
      </c>
      <c r="M413" s="52">
        <f t="shared" si="53"/>
        <v>1325.0523333333333</v>
      </c>
      <c r="N413" s="93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  <c r="AA413" s="78"/>
      <c r="AB413" s="78"/>
    </row>
    <row r="414" spans="2:28" x14ac:dyDescent="0.25">
      <c r="B414" s="51"/>
      <c r="C414" s="56">
        <v>389</v>
      </c>
      <c r="D414" s="98">
        <v>1.5</v>
      </c>
      <c r="E414" s="103">
        <v>14.753831018518518</v>
      </c>
      <c r="F414" s="94">
        <v>16.13</v>
      </c>
      <c r="G414" s="94">
        <v>1.103</v>
      </c>
      <c r="H414" s="89">
        <f t="shared" si="50"/>
        <v>13.218923611111112</v>
      </c>
      <c r="I414" s="52">
        <f t="shared" si="48"/>
        <v>11.845418283700251</v>
      </c>
      <c r="J414" s="52">
        <f t="shared" si="49"/>
        <v>-10.948194631270479</v>
      </c>
      <c r="K414" s="91">
        <f t="shared" si="51"/>
        <v>3063260.531574979</v>
      </c>
      <c r="L414" s="91">
        <f t="shared" si="52"/>
        <v>627065.15713125293</v>
      </c>
      <c r="M414" s="52">
        <f t="shared" si="53"/>
        <v>1325.2763333333335</v>
      </c>
      <c r="N414" s="93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  <c r="AA414" s="78"/>
      <c r="AB414" s="78"/>
    </row>
    <row r="415" spans="2:28" x14ac:dyDescent="0.25">
      <c r="B415" s="51"/>
      <c r="C415" s="98">
        <v>390</v>
      </c>
      <c r="D415" s="98">
        <v>2.15</v>
      </c>
      <c r="E415" s="103">
        <v>14.327604166666665</v>
      </c>
      <c r="F415" s="94">
        <v>15.635</v>
      </c>
      <c r="G415" s="94">
        <v>1.8340000000000001</v>
      </c>
      <c r="H415" s="89">
        <f t="shared" si="50"/>
        <v>12.792696759259258</v>
      </c>
      <c r="I415" s="52">
        <f t="shared" si="48"/>
        <v>9.4147648097811789</v>
      </c>
      <c r="J415" s="52">
        <f t="shared" si="49"/>
        <v>-12.482605039674448</v>
      </c>
      <c r="K415" s="91">
        <f t="shared" si="51"/>
        <v>3063258.1009215051</v>
      </c>
      <c r="L415" s="91">
        <f t="shared" si="52"/>
        <v>627063.62272084446</v>
      </c>
      <c r="M415" s="52">
        <f t="shared" si="53"/>
        <v>1325.3573333333334</v>
      </c>
      <c r="N415" s="93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  <c r="AA415" s="78"/>
      <c r="AB415" s="78"/>
    </row>
    <row r="416" spans="2:28" x14ac:dyDescent="0.25">
      <c r="B416" s="51"/>
      <c r="C416" s="56">
        <v>391</v>
      </c>
      <c r="D416" s="98">
        <v>2.15</v>
      </c>
      <c r="E416" s="103">
        <v>14.587199074074073</v>
      </c>
      <c r="F416" s="94">
        <v>13.601000000000001</v>
      </c>
      <c r="G416" s="94">
        <v>1.6870000000000001</v>
      </c>
      <c r="H416" s="89">
        <f t="shared" si="50"/>
        <v>13.052291666666669</v>
      </c>
      <c r="I416" s="52">
        <f t="shared" si="48"/>
        <v>9.3200383275741263</v>
      </c>
      <c r="J416" s="52">
        <f t="shared" si="49"/>
        <v>-9.9057602723137457</v>
      </c>
      <c r="K416" s="91">
        <f t="shared" si="51"/>
        <v>3063258.0061950227</v>
      </c>
      <c r="L416" s="91">
        <f t="shared" si="52"/>
        <v>627066.1995656119</v>
      </c>
      <c r="M416" s="52">
        <f t="shared" si="53"/>
        <v>1325.2103333333332</v>
      </c>
      <c r="N416" s="93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  <c r="AA416" s="78"/>
      <c r="AB416" s="78"/>
    </row>
    <row r="417" spans="2:28" x14ac:dyDescent="0.25">
      <c r="B417" s="51"/>
      <c r="C417" s="98">
        <v>392</v>
      </c>
      <c r="D417" s="98">
        <v>2.15</v>
      </c>
      <c r="E417" s="103">
        <v>14.513252314814814</v>
      </c>
      <c r="F417" s="94">
        <v>11.978999999999999</v>
      </c>
      <c r="G417" s="94">
        <v>1.9419999999999999</v>
      </c>
      <c r="H417" s="89">
        <f t="shared" si="50"/>
        <v>12.978344907407408</v>
      </c>
      <c r="I417" s="52">
        <f t="shared" si="48"/>
        <v>7.9344368553660285</v>
      </c>
      <c r="J417" s="52">
        <f t="shared" si="49"/>
        <v>-8.9744722846643885</v>
      </c>
      <c r="K417" s="91">
        <f t="shared" si="51"/>
        <v>3063256.6205935506</v>
      </c>
      <c r="L417" s="91">
        <f t="shared" si="52"/>
        <v>627067.13085359952</v>
      </c>
      <c r="M417" s="52">
        <f t="shared" si="53"/>
        <v>1325.4653333333333</v>
      </c>
      <c r="N417" s="93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  <c r="AA417" s="78"/>
      <c r="AB417" s="78"/>
    </row>
    <row r="418" spans="2:28" x14ac:dyDescent="0.25">
      <c r="B418" s="51"/>
      <c r="C418" s="56">
        <v>393</v>
      </c>
      <c r="D418" s="98">
        <v>1.5</v>
      </c>
      <c r="E418" s="103">
        <v>14.360266203703704</v>
      </c>
      <c r="F418" s="94">
        <v>8.1850000000000005</v>
      </c>
      <c r="G418" s="94">
        <v>0.76900000000000002</v>
      </c>
      <c r="H418" s="89">
        <f t="shared" si="50"/>
        <v>12.8253587962963</v>
      </c>
      <c r="I418" s="52">
        <f t="shared" si="48"/>
        <v>5.0176161803508954</v>
      </c>
      <c r="J418" s="52">
        <f t="shared" si="49"/>
        <v>-6.4666647405506419</v>
      </c>
      <c r="K418" s="91">
        <f t="shared" si="51"/>
        <v>3063253.7037728755</v>
      </c>
      <c r="L418" s="91">
        <f t="shared" si="52"/>
        <v>627069.6386611436</v>
      </c>
      <c r="M418" s="52">
        <f t="shared" si="53"/>
        <v>1324.9423333333334</v>
      </c>
      <c r="N418" s="93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  <c r="AA418" s="78"/>
      <c r="AB418" s="78"/>
    </row>
    <row r="419" spans="2:28" x14ac:dyDescent="0.25">
      <c r="B419" s="51"/>
      <c r="C419" s="98">
        <v>394</v>
      </c>
      <c r="D419" s="98">
        <v>1.5</v>
      </c>
      <c r="E419" s="103">
        <v>13.671412037037037</v>
      </c>
      <c r="F419" s="94">
        <v>7.1059999999999999</v>
      </c>
      <c r="G419" s="94">
        <v>1.319</v>
      </c>
      <c r="H419" s="89">
        <f t="shared" si="50"/>
        <v>12.136504629629631</v>
      </c>
      <c r="I419" s="52">
        <f t="shared" si="48"/>
        <v>2.5785026289369162</v>
      </c>
      <c r="J419" s="52">
        <f t="shared" si="49"/>
        <v>-6.6216735190256406</v>
      </c>
      <c r="K419" s="91">
        <f t="shared" si="51"/>
        <v>3063251.2646593242</v>
      </c>
      <c r="L419" s="91">
        <f t="shared" si="52"/>
        <v>627069.48365236516</v>
      </c>
      <c r="M419" s="52">
        <f t="shared" si="53"/>
        <v>1325.4923333333334</v>
      </c>
      <c r="N419" s="93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  <c r="AA419" s="78"/>
      <c r="AB419" s="78"/>
    </row>
    <row r="420" spans="2:28" x14ac:dyDescent="0.25">
      <c r="B420" s="51"/>
      <c r="C420" s="56">
        <v>395</v>
      </c>
      <c r="D420" s="98">
        <v>2.15</v>
      </c>
      <c r="E420" s="103">
        <v>12.103368055555556</v>
      </c>
      <c r="F420" s="94">
        <v>9.3689999999999998</v>
      </c>
      <c r="G420" s="94">
        <v>1.796</v>
      </c>
      <c r="H420" s="89">
        <f t="shared" si="50"/>
        <v>10.56846064814815</v>
      </c>
      <c r="I420" s="52">
        <f t="shared" si="48"/>
        <v>-2.6385023704024388</v>
      </c>
      <c r="J420" s="52">
        <f t="shared" si="49"/>
        <v>-8.9897978976938475</v>
      </c>
      <c r="K420" s="91">
        <f t="shared" si="51"/>
        <v>3063246.0476543247</v>
      </c>
      <c r="L420" s="91">
        <f t="shared" si="52"/>
        <v>627067.11552798655</v>
      </c>
      <c r="M420" s="52">
        <f t="shared" si="53"/>
        <v>1325.3193333333334</v>
      </c>
      <c r="N420" s="93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  <c r="AA420" s="78"/>
      <c r="AB420" s="78"/>
    </row>
    <row r="421" spans="2:28" x14ac:dyDescent="0.25">
      <c r="B421" s="51"/>
      <c r="C421" s="98">
        <v>396</v>
      </c>
      <c r="D421" s="98">
        <v>2.15</v>
      </c>
      <c r="E421" s="103">
        <v>11.916886574074073</v>
      </c>
      <c r="F421" s="94">
        <v>8.9339999999999993</v>
      </c>
      <c r="G421" s="94">
        <v>1.159</v>
      </c>
      <c r="H421" s="89">
        <f t="shared" si="50"/>
        <v>10.381979166666667</v>
      </c>
      <c r="I421" s="52">
        <f t="shared" si="48"/>
        <v>-3.1772624615565603</v>
      </c>
      <c r="J421" s="52">
        <f t="shared" si="49"/>
        <v>-8.349931691360327</v>
      </c>
      <c r="K421" s="91">
        <f t="shared" si="51"/>
        <v>3063245.5088942335</v>
      </c>
      <c r="L421" s="91">
        <f t="shared" si="52"/>
        <v>627067.75539419288</v>
      </c>
      <c r="M421" s="52">
        <f t="shared" si="53"/>
        <v>1324.6823333333334</v>
      </c>
      <c r="N421" s="93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  <c r="AA421" s="78"/>
      <c r="AB421" s="78"/>
    </row>
    <row r="422" spans="2:28" x14ac:dyDescent="0.25">
      <c r="B422" s="51"/>
      <c r="C422" s="56">
        <v>397</v>
      </c>
      <c r="D422" s="98">
        <v>1.5</v>
      </c>
      <c r="E422" s="103">
        <v>2.5544097222222222</v>
      </c>
      <c r="F422" s="94">
        <v>2.3740000000000001</v>
      </c>
      <c r="G422" s="94">
        <v>-0.61399999999999999</v>
      </c>
      <c r="H422" s="89">
        <f t="shared" si="50"/>
        <v>1.0195023148148152</v>
      </c>
      <c r="I422" s="52">
        <f t="shared" si="48"/>
        <v>2.1607966050390308</v>
      </c>
      <c r="J422" s="52">
        <f t="shared" si="49"/>
        <v>0.98327718963260802</v>
      </c>
      <c r="K422" s="91">
        <f t="shared" si="51"/>
        <v>3063250.8469533003</v>
      </c>
      <c r="L422" s="91">
        <f t="shared" si="52"/>
        <v>627077.08860307385</v>
      </c>
      <c r="M422" s="52">
        <f t="shared" si="53"/>
        <v>1323.5593333333334</v>
      </c>
      <c r="N422" s="93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  <c r="AA422" s="78"/>
      <c r="AB422" s="78"/>
    </row>
    <row r="423" spans="2:28" x14ac:dyDescent="0.25">
      <c r="B423" s="51"/>
      <c r="C423" s="98">
        <v>398</v>
      </c>
      <c r="D423" s="98">
        <v>1.5</v>
      </c>
      <c r="E423" s="103">
        <v>1.4260416666666669</v>
      </c>
      <c r="F423" s="94">
        <v>2.3239999999999998</v>
      </c>
      <c r="G423" s="94">
        <v>-0.33600000000000002</v>
      </c>
      <c r="H423" s="89">
        <f t="shared" si="50"/>
        <v>14.89113425925926</v>
      </c>
      <c r="I423" s="52">
        <f t="shared" si="48"/>
        <v>2.3215840354946273</v>
      </c>
      <c r="J423" s="52">
        <f t="shared" si="49"/>
        <v>-0.1059413334656452</v>
      </c>
      <c r="K423" s="91">
        <f t="shared" si="51"/>
        <v>3063251.0077407309</v>
      </c>
      <c r="L423" s="91">
        <f t="shared" si="52"/>
        <v>627075.99938455073</v>
      </c>
      <c r="M423" s="52">
        <f t="shared" si="53"/>
        <v>1323.8373333333334</v>
      </c>
      <c r="N423" s="93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  <c r="AA423" s="78"/>
      <c r="AB423" s="78"/>
    </row>
    <row r="424" spans="2:28" x14ac:dyDescent="0.25">
      <c r="B424" s="51"/>
      <c r="C424" s="56">
        <v>399</v>
      </c>
      <c r="D424" s="98">
        <v>1.5</v>
      </c>
      <c r="E424" s="103">
        <v>0.56524305555555554</v>
      </c>
      <c r="F424" s="94">
        <v>3.5779999999999998</v>
      </c>
      <c r="G424" s="94">
        <v>-0.36799999999999999</v>
      </c>
      <c r="H424" s="89">
        <f t="shared" si="50"/>
        <v>14.030335648148149</v>
      </c>
      <c r="I424" s="52">
        <f t="shared" si="48"/>
        <v>3.2868937581236199</v>
      </c>
      <c r="J424" s="52">
        <f t="shared" si="49"/>
        <v>-1.4136525113364966</v>
      </c>
      <c r="K424" s="91">
        <f t="shared" si="51"/>
        <v>3063251.9730504532</v>
      </c>
      <c r="L424" s="91">
        <f t="shared" si="52"/>
        <v>627074.69167337287</v>
      </c>
      <c r="M424" s="52">
        <f t="shared" si="53"/>
        <v>1323.8053333333335</v>
      </c>
      <c r="N424" s="93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  <c r="AA424" s="78"/>
      <c r="AB424" s="78"/>
    </row>
    <row r="425" spans="2:28" x14ac:dyDescent="0.25">
      <c r="B425" s="51"/>
      <c r="C425" s="98">
        <v>400</v>
      </c>
      <c r="D425" s="98">
        <v>1.5</v>
      </c>
      <c r="E425" s="103">
        <v>0.6313657407407407</v>
      </c>
      <c r="F425" s="94">
        <v>4.3220000000000001</v>
      </c>
      <c r="G425" s="94">
        <v>-0.75900000000000001</v>
      </c>
      <c r="H425" s="89">
        <f t="shared" si="50"/>
        <v>14.096458333333334</v>
      </c>
      <c r="I425" s="52">
        <f t="shared" si="48"/>
        <v>4.0161292038788003</v>
      </c>
      <c r="J425" s="52">
        <f t="shared" si="49"/>
        <v>-1.5969941195107258</v>
      </c>
      <c r="K425" s="91">
        <f t="shared" si="51"/>
        <v>3063252.7022858993</v>
      </c>
      <c r="L425" s="91">
        <f t="shared" si="52"/>
        <v>627074.50833176472</v>
      </c>
      <c r="M425" s="52">
        <f t="shared" si="53"/>
        <v>1323.4143333333334</v>
      </c>
      <c r="N425" s="93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  <c r="AA425" s="78"/>
      <c r="AB425" s="78"/>
    </row>
    <row r="426" spans="2:28" x14ac:dyDescent="0.25">
      <c r="B426" s="51"/>
      <c r="C426" s="56">
        <v>401</v>
      </c>
      <c r="D426" s="98">
        <v>1.5</v>
      </c>
      <c r="E426" s="103">
        <v>0.23596064814814816</v>
      </c>
      <c r="F426" s="94">
        <v>6.3869999999999996</v>
      </c>
      <c r="G426" s="94">
        <v>-0.35599999999999998</v>
      </c>
      <c r="H426" s="89">
        <f t="shared" si="50"/>
        <v>13.701053240740743</v>
      </c>
      <c r="I426" s="52">
        <f t="shared" si="48"/>
        <v>5.4646707045431517</v>
      </c>
      <c r="J426" s="52">
        <f t="shared" si="49"/>
        <v>-3.3062279248273025</v>
      </c>
      <c r="K426" s="91">
        <f t="shared" si="51"/>
        <v>3063254.1508273999</v>
      </c>
      <c r="L426" s="91">
        <f t="shared" si="52"/>
        <v>627072.7990979593</v>
      </c>
      <c r="M426" s="52">
        <f t="shared" si="53"/>
        <v>1323.8173333333334</v>
      </c>
      <c r="N426" s="93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  <c r="AA426" s="78"/>
      <c r="AB426" s="78"/>
    </row>
    <row r="427" spans="2:28" x14ac:dyDescent="0.25">
      <c r="B427" s="51"/>
      <c r="C427" s="98">
        <v>402</v>
      </c>
      <c r="D427" s="98">
        <v>1.5</v>
      </c>
      <c r="E427" s="103">
        <v>0.39265046296296297</v>
      </c>
      <c r="F427" s="94">
        <v>6.5860000000000003</v>
      </c>
      <c r="G427" s="94">
        <v>-0.74</v>
      </c>
      <c r="H427" s="89">
        <f t="shared" si="50"/>
        <v>13.857743055555558</v>
      </c>
      <c r="I427" s="52">
        <f t="shared" si="48"/>
        <v>5.8464025486600635</v>
      </c>
      <c r="J427" s="52">
        <f t="shared" si="49"/>
        <v>-3.0323214273920751</v>
      </c>
      <c r="K427" s="91">
        <f t="shared" si="51"/>
        <v>3063254.532559244</v>
      </c>
      <c r="L427" s="91">
        <f t="shared" si="52"/>
        <v>627073.07300445682</v>
      </c>
      <c r="M427" s="52">
        <f t="shared" si="53"/>
        <v>1323.4333333333334</v>
      </c>
      <c r="N427" s="93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  <c r="AA427" s="78"/>
      <c r="AB427" s="78"/>
    </row>
    <row r="428" spans="2:28" x14ac:dyDescent="0.25">
      <c r="B428" s="51"/>
      <c r="C428" s="56">
        <v>403</v>
      </c>
      <c r="D428" s="98">
        <v>1.5</v>
      </c>
      <c r="E428" s="103">
        <v>6.445601851851851E-2</v>
      </c>
      <c r="F428" s="94">
        <v>9.6590000000000007</v>
      </c>
      <c r="G428" s="94">
        <v>5.8999999999999997E-2</v>
      </c>
      <c r="H428" s="89">
        <f t="shared" si="50"/>
        <v>13.529548611111112</v>
      </c>
      <c r="I428" s="52">
        <f t="shared" si="48"/>
        <v>7.8839658618735005</v>
      </c>
      <c r="J428" s="52">
        <f t="shared" si="49"/>
        <v>-5.5802655213540904</v>
      </c>
      <c r="K428" s="91">
        <f t="shared" si="51"/>
        <v>3063256.5701225572</v>
      </c>
      <c r="L428" s="91">
        <f t="shared" si="52"/>
        <v>627070.52506036288</v>
      </c>
      <c r="M428" s="52">
        <f t="shared" si="53"/>
        <v>1324.2323333333334</v>
      </c>
      <c r="N428" s="93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  <c r="AA428" s="78"/>
      <c r="AB428" s="78"/>
    </row>
    <row r="429" spans="2:28" x14ac:dyDescent="0.25">
      <c r="B429" s="51"/>
      <c r="C429" s="98">
        <v>404</v>
      </c>
      <c r="D429" s="98">
        <v>1.5</v>
      </c>
      <c r="E429" s="103">
        <v>0.2366435185185185</v>
      </c>
      <c r="F429" s="94">
        <v>9.5410000000000004</v>
      </c>
      <c r="G429" s="94">
        <v>-0.58599999999999997</v>
      </c>
      <c r="H429" s="89">
        <f t="shared" si="50"/>
        <v>13.701736111111112</v>
      </c>
      <c r="I429" s="52">
        <f t="shared" si="48"/>
        <v>8.1646225321941763</v>
      </c>
      <c r="J429" s="52">
        <f t="shared" si="49"/>
        <v>-4.9365595212442424</v>
      </c>
      <c r="K429" s="91">
        <f t="shared" si="51"/>
        <v>3063256.8507792274</v>
      </c>
      <c r="L429" s="91">
        <f t="shared" si="52"/>
        <v>627071.16876636294</v>
      </c>
      <c r="M429" s="52">
        <f t="shared" si="53"/>
        <v>1323.5873333333334</v>
      </c>
      <c r="N429" s="93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  <c r="AA429" s="78"/>
      <c r="AB429" s="78"/>
    </row>
    <row r="430" spans="2:28" x14ac:dyDescent="0.25">
      <c r="B430" s="51"/>
      <c r="C430" s="56">
        <v>405</v>
      </c>
      <c r="D430" s="98">
        <v>1.3</v>
      </c>
      <c r="E430" s="103">
        <v>6.0390046296296296</v>
      </c>
      <c r="F430" s="94">
        <v>7.5640000000000001</v>
      </c>
      <c r="G430" s="94">
        <v>-0.42399999999999999</v>
      </c>
      <c r="H430" s="89">
        <f t="shared" si="50"/>
        <v>4.5040972222222244</v>
      </c>
      <c r="I430" s="52">
        <f t="shared" si="48"/>
        <v>-2.3497473728083715</v>
      </c>
      <c r="J430" s="52">
        <f t="shared" si="49"/>
        <v>7.1897693484548002</v>
      </c>
      <c r="K430" s="91">
        <f t="shared" si="51"/>
        <v>3063246.3364093225</v>
      </c>
      <c r="L430" s="91">
        <f t="shared" si="52"/>
        <v>627083.29509523266</v>
      </c>
      <c r="M430" s="52">
        <f t="shared" si="53"/>
        <v>1323.9493333333335</v>
      </c>
      <c r="N430" s="93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  <c r="AA430" s="78"/>
      <c r="AB430" s="78"/>
    </row>
    <row r="431" spans="2:28" x14ac:dyDescent="0.25">
      <c r="B431" s="51"/>
      <c r="C431" s="98">
        <v>406</v>
      </c>
      <c r="D431" s="98">
        <v>1.5</v>
      </c>
      <c r="E431" s="103">
        <v>5.2459837962962954</v>
      </c>
      <c r="F431" s="94">
        <v>6.085</v>
      </c>
      <c r="G431" s="94">
        <v>-0.26500000000000001</v>
      </c>
      <c r="H431" s="89">
        <f t="shared" si="50"/>
        <v>3.7110763888888911</v>
      </c>
      <c r="I431" s="52">
        <f t="shared" si="48"/>
        <v>9.9207173217577244E-2</v>
      </c>
      <c r="J431" s="52">
        <f t="shared" si="49"/>
        <v>6.0841912311154536</v>
      </c>
      <c r="K431" s="91">
        <f t="shared" si="51"/>
        <v>3063248.7853638683</v>
      </c>
      <c r="L431" s="91">
        <f t="shared" si="52"/>
        <v>627082.18951711536</v>
      </c>
      <c r="M431" s="52">
        <f t="shared" si="53"/>
        <v>1323.9083333333333</v>
      </c>
      <c r="N431" s="93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  <c r="AA431" s="78"/>
      <c r="AB431" s="78"/>
    </row>
    <row r="432" spans="2:28" x14ac:dyDescent="0.25">
      <c r="B432" s="51"/>
      <c r="C432" s="98"/>
      <c r="D432" s="98"/>
      <c r="E432" s="103"/>
      <c r="F432" s="94"/>
      <c r="G432" s="94"/>
      <c r="H432" s="93"/>
      <c r="I432" s="94"/>
      <c r="J432" s="93"/>
      <c r="K432" s="93"/>
      <c r="L432" s="94"/>
      <c r="M432" s="93"/>
      <c r="N432" s="93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  <c r="AA432" s="78"/>
      <c r="AB432" s="78"/>
    </row>
    <row r="433" spans="2:28" x14ac:dyDescent="0.25">
      <c r="B433" s="51"/>
      <c r="C433" s="98"/>
      <c r="D433" s="98"/>
      <c r="E433" s="103"/>
      <c r="F433" s="94"/>
      <c r="G433" s="94"/>
      <c r="H433" s="93"/>
      <c r="I433" s="94"/>
      <c r="J433" s="93"/>
      <c r="K433" s="93"/>
      <c r="L433" s="94"/>
      <c r="M433" s="93"/>
      <c r="N433" s="93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  <c r="AA433" s="78"/>
      <c r="AB433" s="78"/>
    </row>
    <row r="434" spans="2:28" x14ac:dyDescent="0.25">
      <c r="B434" s="51" t="s">
        <v>49</v>
      </c>
      <c r="C434" s="98" t="s">
        <v>48</v>
      </c>
      <c r="D434" s="98"/>
      <c r="E434" s="103">
        <v>0</v>
      </c>
      <c r="F434" s="94"/>
      <c r="G434" s="94">
        <v>0</v>
      </c>
      <c r="H434" s="92">
        <f>IF('Gales Table Minor Traverse'!V11&lt;(180/24), 'Gales Table Minor Traverse'!V11+(180/24), 'Gales Table Minor Traverse'!V11-(180/24))</f>
        <v>8.2997453703703705</v>
      </c>
      <c r="I434" s="91"/>
      <c r="J434" s="92"/>
      <c r="K434" s="51">
        <f>'Gales Table Minor Traverse'!S11</f>
        <v>3063293.7235494326</v>
      </c>
      <c r="L434" s="51">
        <f>'Gales Table Minor Traverse'!T11</f>
        <v>627042.36634101917</v>
      </c>
      <c r="M434" s="94">
        <f>'Level Transfer Minor Traverse'!I33</f>
        <v>1325.9437222222223</v>
      </c>
      <c r="N434" s="93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  <c r="AA434" s="78"/>
      <c r="AB434" s="78"/>
    </row>
    <row r="435" spans="2:28" x14ac:dyDescent="0.25">
      <c r="B435" s="51">
        <v>1.39</v>
      </c>
      <c r="C435" s="98">
        <v>407</v>
      </c>
      <c r="D435" s="98">
        <v>1.5</v>
      </c>
      <c r="E435" s="103">
        <v>6.7970601851851855</v>
      </c>
      <c r="F435" s="94">
        <v>17.934000000000001</v>
      </c>
      <c r="G435" s="94">
        <v>-0.251</v>
      </c>
      <c r="H435" s="89">
        <f>IF($H$434+E435&lt;360/24,$H$434+E435,$H$434+E435-360/24)</f>
        <v>9.6805555555555145E-2</v>
      </c>
      <c r="I435" s="52">
        <f t="shared" ref="I435:I497" si="54">F435*COS(RADIANS(H435*24))</f>
        <v>17.91925769329735</v>
      </c>
      <c r="J435" s="52">
        <f t="shared" ref="J435:J497" si="55">F435*SIN(RADIANS(H435*24))</f>
        <v>0.72702112844387412</v>
      </c>
      <c r="K435" s="91">
        <f>$K$434+I435</f>
        <v>3063311.642807126</v>
      </c>
      <c r="L435" s="91">
        <f>$L$434+J435</f>
        <v>627043.09336214757</v>
      </c>
      <c r="M435" s="94">
        <f>$M$434+$B$435+G435-D435</f>
        <v>1325.5827222222224</v>
      </c>
      <c r="N435" s="93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  <c r="AA435" s="78"/>
      <c r="AB435" s="78"/>
    </row>
    <row r="436" spans="2:28" x14ac:dyDescent="0.25">
      <c r="B436" s="51"/>
      <c r="C436" s="98">
        <v>408</v>
      </c>
      <c r="D436" s="98">
        <v>1.5</v>
      </c>
      <c r="E436" s="103">
        <v>7.2942245370370369</v>
      </c>
      <c r="F436" s="94">
        <v>17.231999999999999</v>
      </c>
      <c r="G436" s="94">
        <v>-0.28199999999999997</v>
      </c>
      <c r="H436" s="89">
        <f t="shared" ref="H436:H497" si="56">IF($H$434+E436&lt;360/24,$H$434+E436,$H$434+E436-360/24)</f>
        <v>0.5939699074074074</v>
      </c>
      <c r="I436" s="52">
        <f t="shared" si="54"/>
        <v>16.701396241465126</v>
      </c>
      <c r="J436" s="52">
        <f t="shared" si="55"/>
        <v>4.2432520059000236</v>
      </c>
      <c r="K436" s="91">
        <f t="shared" ref="K436:K497" si="57">$K$434+I436</f>
        <v>3063310.4249456739</v>
      </c>
      <c r="L436" s="91">
        <f t="shared" ref="L436:L497" si="58">$L$434+J436</f>
        <v>627046.60959302506</v>
      </c>
      <c r="M436" s="94">
        <f t="shared" ref="M436:M497" si="59">$M$434+$B$435+G436-D436</f>
        <v>1325.5517222222225</v>
      </c>
      <c r="N436" s="93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  <c r="AA436" s="78"/>
      <c r="AB436" s="78"/>
    </row>
    <row r="437" spans="2:28" x14ac:dyDescent="0.25">
      <c r="B437" s="51"/>
      <c r="C437" s="98">
        <v>409</v>
      </c>
      <c r="D437" s="98">
        <v>1.5</v>
      </c>
      <c r="E437" s="103">
        <v>13.568148148148147</v>
      </c>
      <c r="F437" s="94">
        <v>2.86</v>
      </c>
      <c r="G437" s="94">
        <v>-5.8000000000000003E-2</v>
      </c>
      <c r="H437" s="89">
        <f t="shared" si="56"/>
        <v>6.8678935185185175</v>
      </c>
      <c r="I437" s="52">
        <f t="shared" si="54"/>
        <v>-2.7603321651988519</v>
      </c>
      <c r="J437" s="52">
        <f t="shared" si="55"/>
        <v>0.74844260819959796</v>
      </c>
      <c r="K437" s="91">
        <f t="shared" si="57"/>
        <v>3063290.9632172673</v>
      </c>
      <c r="L437" s="91">
        <f t="shared" si="58"/>
        <v>627043.11478362733</v>
      </c>
      <c r="M437" s="94">
        <f t="shared" si="59"/>
        <v>1325.7757222222224</v>
      </c>
      <c r="N437" s="93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  <c r="AA437" s="78"/>
      <c r="AB437" s="78"/>
    </row>
    <row r="438" spans="2:28" x14ac:dyDescent="0.25">
      <c r="B438" s="51"/>
      <c r="C438" s="98">
        <v>410</v>
      </c>
      <c r="D438" s="98">
        <v>1.5</v>
      </c>
      <c r="E438" s="103">
        <v>0.13285879629629629</v>
      </c>
      <c r="F438" s="94">
        <v>26.367999999999999</v>
      </c>
      <c r="G438" s="94">
        <v>0.23599999999999999</v>
      </c>
      <c r="H438" s="89">
        <f t="shared" si="56"/>
        <v>8.4326041666666676</v>
      </c>
      <c r="I438" s="52">
        <f t="shared" si="54"/>
        <v>-24.381497683528814</v>
      </c>
      <c r="J438" s="52">
        <f t="shared" si="55"/>
        <v>-10.040617247364775</v>
      </c>
      <c r="K438" s="91">
        <f t="shared" si="57"/>
        <v>3063269.3420517491</v>
      </c>
      <c r="L438" s="91">
        <f t="shared" si="58"/>
        <v>627032.32572377182</v>
      </c>
      <c r="M438" s="94">
        <f t="shared" si="59"/>
        <v>1326.0697222222225</v>
      </c>
      <c r="N438" s="93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  <c r="AA438" s="78"/>
      <c r="AB438" s="78"/>
    </row>
    <row r="439" spans="2:28" x14ac:dyDescent="0.25">
      <c r="B439" s="51"/>
      <c r="C439" s="98">
        <v>411</v>
      </c>
      <c r="D439" s="98">
        <v>1.5</v>
      </c>
      <c r="E439" s="103">
        <v>14.820405092592592</v>
      </c>
      <c r="F439" s="94">
        <v>18.375</v>
      </c>
      <c r="G439" s="94">
        <v>6.5000000000000002E-2</v>
      </c>
      <c r="H439" s="89">
        <f t="shared" si="56"/>
        <v>8.1201504629629611</v>
      </c>
      <c r="I439" s="52">
        <f t="shared" si="54"/>
        <v>-17.758511217518468</v>
      </c>
      <c r="J439" s="52">
        <f t="shared" si="55"/>
        <v>-4.7197356215439461</v>
      </c>
      <c r="K439" s="91">
        <f t="shared" si="57"/>
        <v>3063275.9650382153</v>
      </c>
      <c r="L439" s="91">
        <f t="shared" si="58"/>
        <v>627037.64660539757</v>
      </c>
      <c r="M439" s="94">
        <f t="shared" si="59"/>
        <v>1325.8987222222224</v>
      </c>
      <c r="N439" s="93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  <c r="AA439" s="78"/>
      <c r="AB439" s="78"/>
    </row>
    <row r="440" spans="2:28" x14ac:dyDescent="0.25">
      <c r="B440" s="51"/>
      <c r="C440" s="98">
        <v>412</v>
      </c>
      <c r="D440" s="98">
        <v>1.5</v>
      </c>
      <c r="E440" s="103">
        <v>0.43850694444444444</v>
      </c>
      <c r="F440" s="94">
        <v>26.718</v>
      </c>
      <c r="G440" s="94">
        <v>0.25</v>
      </c>
      <c r="H440" s="89">
        <f t="shared" si="56"/>
        <v>8.7382523148148152</v>
      </c>
      <c r="I440" s="52">
        <f t="shared" si="54"/>
        <v>-23.203924079854346</v>
      </c>
      <c r="J440" s="52">
        <f t="shared" si="55"/>
        <v>-13.244977587612434</v>
      </c>
      <c r="K440" s="91">
        <f t="shared" si="57"/>
        <v>3063270.5196253527</v>
      </c>
      <c r="L440" s="91">
        <f t="shared" si="58"/>
        <v>627029.12136343156</v>
      </c>
      <c r="M440" s="94">
        <f t="shared" si="59"/>
        <v>1326.0837222222224</v>
      </c>
      <c r="N440" s="93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  <c r="AA440" s="78"/>
      <c r="AB440" s="78"/>
    </row>
    <row r="441" spans="2:28" x14ac:dyDescent="0.25">
      <c r="B441" s="51"/>
      <c r="C441" s="98">
        <v>413</v>
      </c>
      <c r="D441" s="98">
        <v>1.5</v>
      </c>
      <c r="E441" s="103">
        <v>14.891643518518519</v>
      </c>
      <c r="F441" s="94">
        <v>44.427</v>
      </c>
      <c r="G441" s="94">
        <v>0.32300000000000001</v>
      </c>
      <c r="H441" s="89">
        <f t="shared" si="56"/>
        <v>8.1913888888888877</v>
      </c>
      <c r="I441" s="52">
        <f t="shared" si="54"/>
        <v>-42.576873541054191</v>
      </c>
      <c r="J441" s="52">
        <f t="shared" si="55"/>
        <v>-12.687323140405931</v>
      </c>
      <c r="K441" s="91">
        <f t="shared" si="57"/>
        <v>3063251.1466758917</v>
      </c>
      <c r="L441" s="91">
        <f t="shared" si="58"/>
        <v>627029.67901787872</v>
      </c>
      <c r="M441" s="94">
        <f t="shared" si="59"/>
        <v>1326.1567222222225</v>
      </c>
      <c r="N441" s="93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  <c r="AA441" s="78"/>
      <c r="AB441" s="78"/>
    </row>
    <row r="442" spans="2:28" x14ac:dyDescent="0.25">
      <c r="B442" s="51"/>
      <c r="C442" s="98">
        <v>414</v>
      </c>
      <c r="D442" s="98">
        <v>1.5</v>
      </c>
      <c r="E442" s="103">
        <v>0.34361111111111109</v>
      </c>
      <c r="F442" s="94">
        <v>36.082999999999998</v>
      </c>
      <c r="G442" s="94">
        <v>0.36399999999999999</v>
      </c>
      <c r="H442" s="89">
        <f t="shared" si="56"/>
        <v>8.6433564814814812</v>
      </c>
      <c r="I442" s="52">
        <f t="shared" si="54"/>
        <v>-32.023280759009936</v>
      </c>
      <c r="J442" s="52">
        <f t="shared" si="55"/>
        <v>-16.628059971915661</v>
      </c>
      <c r="K442" s="91">
        <f t="shared" si="57"/>
        <v>3063261.7002686737</v>
      </c>
      <c r="L442" s="91">
        <f t="shared" si="58"/>
        <v>627025.7382810472</v>
      </c>
      <c r="M442" s="94">
        <f t="shared" si="59"/>
        <v>1326.1977222222224</v>
      </c>
      <c r="N442" s="93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  <c r="AA442" s="78"/>
      <c r="AB442" s="78"/>
    </row>
    <row r="443" spans="2:28" x14ac:dyDescent="0.25">
      <c r="B443" s="51"/>
      <c r="C443" s="98">
        <v>415</v>
      </c>
      <c r="D443" s="98">
        <v>1.5</v>
      </c>
      <c r="E443" s="103">
        <v>13.131446759259259</v>
      </c>
      <c r="F443" s="94">
        <v>6.5750000000000002</v>
      </c>
      <c r="G443" s="94">
        <v>-0.42499999999999999</v>
      </c>
      <c r="H443" s="89">
        <f t="shared" si="56"/>
        <v>6.4311921296296291</v>
      </c>
      <c r="I443" s="52">
        <f t="shared" si="54"/>
        <v>-5.9269984009584036</v>
      </c>
      <c r="J443" s="52">
        <f t="shared" si="55"/>
        <v>2.8462808988285975</v>
      </c>
      <c r="K443" s="91">
        <f t="shared" si="57"/>
        <v>3063287.7965510315</v>
      </c>
      <c r="L443" s="91">
        <f t="shared" si="58"/>
        <v>627045.21262191795</v>
      </c>
      <c r="M443" s="94">
        <f t="shared" si="59"/>
        <v>1325.4087222222224</v>
      </c>
      <c r="N443" s="93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  <c r="AA443" s="78"/>
      <c r="AB443" s="78"/>
    </row>
    <row r="444" spans="2:28" x14ac:dyDescent="0.25">
      <c r="B444" s="51"/>
      <c r="C444" s="98">
        <v>416</v>
      </c>
      <c r="D444" s="98">
        <v>1.5</v>
      </c>
      <c r="E444" s="103">
        <v>13.73925925925926</v>
      </c>
      <c r="F444" s="94">
        <v>5.7110000000000003</v>
      </c>
      <c r="G444" s="94">
        <v>-0.30299999999999999</v>
      </c>
      <c r="H444" s="89">
        <f t="shared" si="56"/>
        <v>7.0390046296296305</v>
      </c>
      <c r="I444" s="52">
        <f t="shared" si="54"/>
        <v>-5.6048542549498137</v>
      </c>
      <c r="J444" s="52">
        <f t="shared" si="55"/>
        <v>1.0959606657042817</v>
      </c>
      <c r="K444" s="91">
        <f t="shared" si="57"/>
        <v>3063288.1186951776</v>
      </c>
      <c r="L444" s="91">
        <f t="shared" si="58"/>
        <v>627043.46230168489</v>
      </c>
      <c r="M444" s="94">
        <f t="shared" si="59"/>
        <v>1325.5307222222223</v>
      </c>
      <c r="N444" s="93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  <c r="AA444" s="78"/>
      <c r="AB444" s="78"/>
    </row>
    <row r="445" spans="2:28" x14ac:dyDescent="0.25">
      <c r="B445" s="51"/>
      <c r="C445" s="98">
        <v>417</v>
      </c>
      <c r="D445" s="98">
        <v>1.5</v>
      </c>
      <c r="E445" s="103">
        <v>0.61571759259259262</v>
      </c>
      <c r="F445" s="94">
        <v>38.869999999999997</v>
      </c>
      <c r="G445" s="94">
        <v>-0.497</v>
      </c>
      <c r="H445" s="89">
        <f t="shared" si="56"/>
        <v>8.9154629629629625</v>
      </c>
      <c r="I445" s="52">
        <f t="shared" si="54"/>
        <v>-32.235645688542277</v>
      </c>
      <c r="J445" s="52">
        <f t="shared" si="55"/>
        <v>-21.719577506083436</v>
      </c>
      <c r="K445" s="91">
        <f t="shared" si="57"/>
        <v>3063261.487903744</v>
      </c>
      <c r="L445" s="91">
        <f t="shared" si="58"/>
        <v>627020.6467635131</v>
      </c>
      <c r="M445" s="94">
        <f t="shared" si="59"/>
        <v>1325.3367222222223</v>
      </c>
      <c r="N445" s="93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  <c r="AA445" s="78"/>
      <c r="AB445" s="78"/>
    </row>
    <row r="446" spans="2:28" x14ac:dyDescent="0.25">
      <c r="B446" s="51"/>
      <c r="C446" s="98">
        <v>418</v>
      </c>
      <c r="D446" s="98">
        <v>2</v>
      </c>
      <c r="E446" s="103">
        <v>14.730821759259261</v>
      </c>
      <c r="F446" s="94">
        <v>29.811</v>
      </c>
      <c r="G446" s="94">
        <v>0.16900000000000001</v>
      </c>
      <c r="H446" s="89">
        <f t="shared" si="56"/>
        <v>8.030567129629631</v>
      </c>
      <c r="I446" s="52">
        <f t="shared" si="54"/>
        <v>-29.077810645227512</v>
      </c>
      <c r="J446" s="52">
        <f t="shared" si="55"/>
        <v>-6.5708940853048059</v>
      </c>
      <c r="K446" s="91">
        <f t="shared" si="57"/>
        <v>3063264.6457387875</v>
      </c>
      <c r="L446" s="91">
        <f t="shared" si="58"/>
        <v>627035.79544693383</v>
      </c>
      <c r="M446" s="94">
        <f t="shared" si="59"/>
        <v>1325.5027222222225</v>
      </c>
      <c r="N446" s="93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  <c r="AA446" s="78"/>
      <c r="AB446" s="78"/>
    </row>
    <row r="447" spans="2:28" x14ac:dyDescent="0.25">
      <c r="B447" s="51"/>
      <c r="C447" s="98">
        <v>419</v>
      </c>
      <c r="D447" s="98">
        <v>1.8</v>
      </c>
      <c r="E447" s="103">
        <v>0.52386574074074077</v>
      </c>
      <c r="F447" s="94">
        <v>45.305</v>
      </c>
      <c r="G447" s="94">
        <v>0.78900000000000003</v>
      </c>
      <c r="H447" s="89">
        <f t="shared" si="56"/>
        <v>8.8236111111111111</v>
      </c>
      <c r="I447" s="52">
        <f t="shared" si="54"/>
        <v>-38.518271113270288</v>
      </c>
      <c r="J447" s="52">
        <f t="shared" si="55"/>
        <v>-23.851327330876316</v>
      </c>
      <c r="K447" s="91">
        <f t="shared" si="57"/>
        <v>3063255.2052783193</v>
      </c>
      <c r="L447" s="91">
        <f t="shared" si="58"/>
        <v>627018.51501368824</v>
      </c>
      <c r="M447" s="94">
        <f t="shared" si="59"/>
        <v>1326.3227222222224</v>
      </c>
      <c r="N447" s="93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  <c r="AA447" s="78"/>
      <c r="AB447" s="78"/>
    </row>
    <row r="448" spans="2:28" x14ac:dyDescent="0.25">
      <c r="B448" s="51"/>
      <c r="C448" s="98">
        <v>420</v>
      </c>
      <c r="D448" s="98">
        <v>0.12</v>
      </c>
      <c r="E448" s="103">
        <v>2.9401967592592593</v>
      </c>
      <c r="F448" s="94">
        <v>29.574000000000002</v>
      </c>
      <c r="G448" s="94">
        <v>0.88200000000000001</v>
      </c>
      <c r="H448" s="89">
        <f t="shared" si="56"/>
        <v>11.239942129629629</v>
      </c>
      <c r="I448" s="52">
        <f t="shared" si="54"/>
        <v>-0.12459580691761721</v>
      </c>
      <c r="J448" s="52">
        <f t="shared" si="55"/>
        <v>-29.5737375366202</v>
      </c>
      <c r="K448" s="91">
        <f t="shared" si="57"/>
        <v>3063293.5989536257</v>
      </c>
      <c r="L448" s="91">
        <f t="shared" si="58"/>
        <v>627012.79260348249</v>
      </c>
      <c r="M448" s="94">
        <f t="shared" si="59"/>
        <v>1328.0957222222225</v>
      </c>
      <c r="N448" s="93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  <c r="AA448" s="78"/>
      <c r="AB448" s="78"/>
    </row>
    <row r="449" spans="2:28" x14ac:dyDescent="0.25">
      <c r="B449" s="51"/>
      <c r="C449" s="98">
        <v>421</v>
      </c>
      <c r="D449" s="98">
        <v>1.5</v>
      </c>
      <c r="E449" s="103">
        <v>0.59869212962962959</v>
      </c>
      <c r="F449" s="94">
        <v>45.722000000000001</v>
      </c>
      <c r="G449" s="94">
        <v>1.4850000000000001</v>
      </c>
      <c r="H449" s="89">
        <f t="shared" si="56"/>
        <v>8.8984375</v>
      </c>
      <c r="I449" s="52">
        <f t="shared" si="54"/>
        <v>-38.099377040330943</v>
      </c>
      <c r="J449" s="52">
        <f t="shared" si="55"/>
        <v>-25.277237846305592</v>
      </c>
      <c r="K449" s="91">
        <f t="shared" si="57"/>
        <v>3063255.6241723923</v>
      </c>
      <c r="L449" s="91">
        <f t="shared" si="58"/>
        <v>627017.08910317288</v>
      </c>
      <c r="M449" s="94">
        <f t="shared" si="59"/>
        <v>1327.3187222222223</v>
      </c>
      <c r="N449" s="93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  <c r="AA449" s="78"/>
      <c r="AB449" s="78"/>
    </row>
    <row r="450" spans="2:28" x14ac:dyDescent="0.25">
      <c r="B450" s="51"/>
      <c r="C450" s="98">
        <v>422</v>
      </c>
      <c r="D450" s="98">
        <v>1.5</v>
      </c>
      <c r="E450" s="103">
        <v>3.4707986111111113</v>
      </c>
      <c r="F450" s="94">
        <v>33.28</v>
      </c>
      <c r="G450" s="94">
        <v>2.2480000000000002</v>
      </c>
      <c r="H450" s="89">
        <f t="shared" si="56"/>
        <v>11.770543981481481</v>
      </c>
      <c r="I450" s="52">
        <f t="shared" si="54"/>
        <v>7.1991722627418309</v>
      </c>
      <c r="J450" s="52">
        <f t="shared" si="55"/>
        <v>-32.492003919908797</v>
      </c>
      <c r="K450" s="91">
        <f t="shared" si="57"/>
        <v>3063300.9227216952</v>
      </c>
      <c r="L450" s="91">
        <f t="shared" si="58"/>
        <v>627009.87433709926</v>
      </c>
      <c r="M450" s="94">
        <f t="shared" si="59"/>
        <v>1328.0817222222224</v>
      </c>
      <c r="N450" s="93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  <c r="AA450" s="78"/>
      <c r="AB450" s="78"/>
    </row>
    <row r="451" spans="2:28" x14ac:dyDescent="0.25">
      <c r="B451" s="51"/>
      <c r="C451" s="98">
        <v>423</v>
      </c>
      <c r="D451" s="98">
        <v>1.5</v>
      </c>
      <c r="E451" s="103">
        <v>0.73081018518518526</v>
      </c>
      <c r="F451" s="94">
        <v>36.392000000000003</v>
      </c>
      <c r="G451" s="94">
        <v>1.486</v>
      </c>
      <c r="H451" s="89">
        <f t="shared" si="56"/>
        <v>9.030555555555555</v>
      </c>
      <c r="I451" s="52">
        <f t="shared" si="54"/>
        <v>-29.165561384125169</v>
      </c>
      <c r="J451" s="52">
        <f t="shared" si="55"/>
        <v>-21.765745867045933</v>
      </c>
      <c r="K451" s="91">
        <f t="shared" si="57"/>
        <v>3063264.5579880485</v>
      </c>
      <c r="L451" s="91">
        <f t="shared" si="58"/>
        <v>627020.60059515212</v>
      </c>
      <c r="M451" s="94">
        <f t="shared" si="59"/>
        <v>1327.3197222222225</v>
      </c>
      <c r="N451" s="93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  <c r="AA451" s="78"/>
      <c r="AB451" s="78"/>
    </row>
    <row r="452" spans="2:28" x14ac:dyDescent="0.25">
      <c r="B452" s="51"/>
      <c r="C452" s="98">
        <v>424</v>
      </c>
      <c r="D452" s="98">
        <v>1.5</v>
      </c>
      <c r="E452" s="103">
        <v>3.5459027777777776</v>
      </c>
      <c r="F452" s="94">
        <v>48.655999999999999</v>
      </c>
      <c r="G452" s="94">
        <v>2.2280000000000002</v>
      </c>
      <c r="H452" s="89">
        <f t="shared" si="56"/>
        <v>11.845648148148149</v>
      </c>
      <c r="I452" s="52">
        <f t="shared" si="54"/>
        <v>12.014326614303858</v>
      </c>
      <c r="J452" s="52">
        <f t="shared" si="55"/>
        <v>-47.149361522769638</v>
      </c>
      <c r="K452" s="91">
        <f t="shared" si="57"/>
        <v>3063305.7378760469</v>
      </c>
      <c r="L452" s="91">
        <f t="shared" si="58"/>
        <v>626995.21697949641</v>
      </c>
      <c r="M452" s="94">
        <f t="shared" si="59"/>
        <v>1328.0617222222224</v>
      </c>
      <c r="N452" s="93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  <c r="AA452" s="78"/>
      <c r="AB452" s="78"/>
    </row>
    <row r="453" spans="2:28" x14ac:dyDescent="0.25">
      <c r="B453" s="51"/>
      <c r="C453" s="98">
        <v>425</v>
      </c>
      <c r="D453" s="98">
        <v>1.5</v>
      </c>
      <c r="E453" s="103">
        <v>2.3915972222222219</v>
      </c>
      <c r="F453" s="94">
        <v>25.111000000000001</v>
      </c>
      <c r="G453" s="94">
        <v>0.59099999999999997</v>
      </c>
      <c r="H453" s="89">
        <f t="shared" si="56"/>
        <v>10.691342592592592</v>
      </c>
      <c r="I453" s="52">
        <f t="shared" si="54"/>
        <v>-5.8227375141897291</v>
      </c>
      <c r="J453" s="52">
        <f t="shared" si="55"/>
        <v>-24.426584878792362</v>
      </c>
      <c r="K453" s="91">
        <f t="shared" si="57"/>
        <v>3063287.9008119185</v>
      </c>
      <c r="L453" s="91">
        <f t="shared" si="58"/>
        <v>627017.93975614035</v>
      </c>
      <c r="M453" s="94">
        <f t="shared" si="59"/>
        <v>1326.4247222222223</v>
      </c>
      <c r="N453" s="93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  <c r="AA453" s="78"/>
      <c r="AB453" s="78"/>
    </row>
    <row r="454" spans="2:28" x14ac:dyDescent="0.25">
      <c r="B454" s="51"/>
      <c r="C454" s="98">
        <v>426</v>
      </c>
      <c r="D454" s="98">
        <v>1.45</v>
      </c>
      <c r="E454" s="103">
        <v>1.2722800925925926</v>
      </c>
      <c r="F454" s="94">
        <v>39.68</v>
      </c>
      <c r="G454" s="94">
        <v>1.496</v>
      </c>
      <c r="H454" s="89">
        <f t="shared" si="56"/>
        <v>9.5720254629629622</v>
      </c>
      <c r="I454" s="52">
        <f t="shared" si="54"/>
        <v>-25.649503337966355</v>
      </c>
      <c r="J454" s="52">
        <f t="shared" si="55"/>
        <v>-30.275491383554005</v>
      </c>
      <c r="K454" s="91">
        <f t="shared" si="57"/>
        <v>3063268.0740460944</v>
      </c>
      <c r="L454" s="91">
        <f t="shared" si="58"/>
        <v>627012.09084963566</v>
      </c>
      <c r="M454" s="94">
        <f t="shared" si="59"/>
        <v>1327.3797222222224</v>
      </c>
      <c r="N454" s="93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  <c r="AA454" s="78"/>
      <c r="AB454" s="78"/>
    </row>
    <row r="455" spans="2:28" x14ac:dyDescent="0.25">
      <c r="B455" s="51"/>
      <c r="C455" s="98">
        <v>427</v>
      </c>
      <c r="D455" s="98">
        <v>1.45</v>
      </c>
      <c r="E455" s="103">
        <v>2.3015972222222221</v>
      </c>
      <c r="F455" s="94">
        <v>25.675999999999998</v>
      </c>
      <c r="G455" s="94">
        <v>1.847</v>
      </c>
      <c r="H455" s="89">
        <f t="shared" si="56"/>
        <v>10.601342592592593</v>
      </c>
      <c r="I455" s="52">
        <f t="shared" si="54"/>
        <v>-6.89087637869304</v>
      </c>
      <c r="J455" s="52">
        <f t="shared" si="55"/>
        <v>-24.734041294005518</v>
      </c>
      <c r="K455" s="91">
        <f t="shared" si="57"/>
        <v>3063286.8326730537</v>
      </c>
      <c r="L455" s="91">
        <f t="shared" si="58"/>
        <v>627017.6322997252</v>
      </c>
      <c r="M455" s="94">
        <f t="shared" si="59"/>
        <v>1327.7307222222223</v>
      </c>
      <c r="N455" s="93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  <c r="AA455" s="78"/>
      <c r="AB455" s="78"/>
    </row>
    <row r="456" spans="2:28" x14ac:dyDescent="0.25">
      <c r="B456" s="51"/>
      <c r="C456" s="98">
        <v>428</v>
      </c>
      <c r="D456" s="98">
        <v>2.15</v>
      </c>
      <c r="E456" s="103">
        <v>6.5043055555555549</v>
      </c>
      <c r="F456" s="94">
        <v>17.959</v>
      </c>
      <c r="G456" s="94">
        <v>-0.10100000000000001</v>
      </c>
      <c r="H456" s="89">
        <f t="shared" si="56"/>
        <v>14.804050925925925</v>
      </c>
      <c r="I456" s="52">
        <f t="shared" si="54"/>
        <v>17.898539466864456</v>
      </c>
      <c r="J456" s="52">
        <f t="shared" si="55"/>
        <v>-1.4724014238975012</v>
      </c>
      <c r="K456" s="91">
        <f t="shared" si="57"/>
        <v>3063311.6220888994</v>
      </c>
      <c r="L456" s="91">
        <f t="shared" si="58"/>
        <v>627040.89393959532</v>
      </c>
      <c r="M456" s="94">
        <f t="shared" si="59"/>
        <v>1325.0827222222222</v>
      </c>
      <c r="N456" s="93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  <c r="AA456" s="78"/>
      <c r="AB456" s="78"/>
    </row>
    <row r="457" spans="2:28" x14ac:dyDescent="0.25">
      <c r="B457" s="51"/>
      <c r="C457" s="98">
        <v>429</v>
      </c>
      <c r="D457" s="98">
        <v>2.1</v>
      </c>
      <c r="E457" s="103">
        <v>1.5974189814814814</v>
      </c>
      <c r="F457" s="94">
        <v>43.73</v>
      </c>
      <c r="G457" s="94">
        <v>2.1019999999999999</v>
      </c>
      <c r="H457" s="89">
        <f t="shared" si="56"/>
        <v>9.8971643518518526</v>
      </c>
      <c r="I457" s="52">
        <f t="shared" si="54"/>
        <v>-23.475545463669178</v>
      </c>
      <c r="J457" s="52">
        <f t="shared" si="55"/>
        <v>-36.894602114444886</v>
      </c>
      <c r="K457" s="91">
        <f t="shared" si="57"/>
        <v>3063270.248003969</v>
      </c>
      <c r="L457" s="91">
        <f t="shared" si="58"/>
        <v>627005.47173890471</v>
      </c>
      <c r="M457" s="94">
        <f t="shared" si="59"/>
        <v>1327.3357222222226</v>
      </c>
      <c r="N457" s="93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  <c r="AA457" s="78"/>
      <c r="AB457" s="78"/>
    </row>
    <row r="458" spans="2:28" x14ac:dyDescent="0.25">
      <c r="B458" s="51"/>
      <c r="C458" s="98">
        <v>430</v>
      </c>
      <c r="D458" s="98">
        <v>0.12</v>
      </c>
      <c r="E458" s="103">
        <v>3.3301620370370371</v>
      </c>
      <c r="F458" s="94">
        <v>28.425999999999998</v>
      </c>
      <c r="G458" s="94">
        <v>0.88400000000000001</v>
      </c>
      <c r="H458" s="89">
        <f t="shared" si="56"/>
        <v>11.629907407407408</v>
      </c>
      <c r="I458" s="52">
        <f t="shared" si="54"/>
        <v>4.5045100332514396</v>
      </c>
      <c r="J458" s="52">
        <f t="shared" si="55"/>
        <v>-28.066828559000694</v>
      </c>
      <c r="K458" s="91">
        <f t="shared" si="57"/>
        <v>3063298.228059466</v>
      </c>
      <c r="L458" s="91">
        <f t="shared" si="58"/>
        <v>627014.29951246013</v>
      </c>
      <c r="M458" s="94">
        <f t="shared" si="59"/>
        <v>1328.0977222222225</v>
      </c>
      <c r="N458" s="93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  <c r="AA458" s="78"/>
      <c r="AB458" s="78"/>
    </row>
    <row r="459" spans="2:28" x14ac:dyDescent="0.25">
      <c r="B459" s="51"/>
      <c r="C459" s="98">
        <v>431</v>
      </c>
      <c r="D459" s="98">
        <v>1.5</v>
      </c>
      <c r="E459" s="103">
        <v>5.6969560185185184</v>
      </c>
      <c r="F459" s="94">
        <v>18.184999999999999</v>
      </c>
      <c r="G459" s="94">
        <v>8.5999999999999993E-2</v>
      </c>
      <c r="H459" s="89">
        <f t="shared" si="56"/>
        <v>13.996701388888889</v>
      </c>
      <c r="I459" s="52">
        <f t="shared" si="54"/>
        <v>16.602588399713156</v>
      </c>
      <c r="J459" s="52">
        <f t="shared" si="55"/>
        <v>-7.4194530411419182</v>
      </c>
      <c r="K459" s="91">
        <f t="shared" si="57"/>
        <v>3063310.3261378324</v>
      </c>
      <c r="L459" s="91">
        <f t="shared" si="58"/>
        <v>627034.946887978</v>
      </c>
      <c r="M459" s="94">
        <f t="shared" si="59"/>
        <v>1325.9197222222224</v>
      </c>
      <c r="N459" s="93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  <c r="AA459" s="78"/>
      <c r="AB459" s="78"/>
    </row>
    <row r="460" spans="2:28" x14ac:dyDescent="0.25">
      <c r="B460" s="51"/>
      <c r="C460" s="98">
        <v>432</v>
      </c>
      <c r="D460" s="98">
        <v>1.5</v>
      </c>
      <c r="E460" s="103">
        <v>6.0755324074074073</v>
      </c>
      <c r="F460" s="94">
        <v>18.036000000000001</v>
      </c>
      <c r="G460" s="94">
        <v>-0.36699999999999999</v>
      </c>
      <c r="H460" s="89">
        <f t="shared" si="56"/>
        <v>14.375277777777779</v>
      </c>
      <c r="I460" s="52">
        <f t="shared" si="54"/>
        <v>17.421981238497036</v>
      </c>
      <c r="J460" s="52">
        <f t="shared" si="55"/>
        <v>-4.6660331894937599</v>
      </c>
      <c r="K460" s="91">
        <f t="shared" si="57"/>
        <v>3063311.1455306709</v>
      </c>
      <c r="L460" s="91">
        <f t="shared" si="58"/>
        <v>627037.70030782965</v>
      </c>
      <c r="M460" s="94">
        <f t="shared" si="59"/>
        <v>1325.4667222222224</v>
      </c>
      <c r="N460" s="93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  <c r="AA460" s="78"/>
      <c r="AB460" s="78"/>
    </row>
    <row r="461" spans="2:28" x14ac:dyDescent="0.25">
      <c r="B461" s="51"/>
      <c r="C461" s="98">
        <v>433</v>
      </c>
      <c r="D461" s="98">
        <v>2</v>
      </c>
      <c r="E461" s="103">
        <v>6.2855555555555549</v>
      </c>
      <c r="F461" s="94">
        <v>18.326000000000001</v>
      </c>
      <c r="G461" s="94">
        <v>-0.222</v>
      </c>
      <c r="H461" s="89">
        <f t="shared" si="56"/>
        <v>14.585300925925925</v>
      </c>
      <c r="I461" s="52">
        <f t="shared" si="54"/>
        <v>18.050203530756892</v>
      </c>
      <c r="J461" s="52">
        <f t="shared" si="55"/>
        <v>-3.1674009058297994</v>
      </c>
      <c r="K461" s="91">
        <f t="shared" si="57"/>
        <v>3063311.7737529632</v>
      </c>
      <c r="L461" s="91">
        <f t="shared" si="58"/>
        <v>627039.1989401133</v>
      </c>
      <c r="M461" s="94">
        <f t="shared" si="59"/>
        <v>1325.1117222222224</v>
      </c>
      <c r="N461" s="93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  <c r="AA461" s="78"/>
      <c r="AB461" s="78"/>
    </row>
    <row r="462" spans="2:28" x14ac:dyDescent="0.25">
      <c r="B462" s="51"/>
      <c r="C462" s="98">
        <v>434</v>
      </c>
      <c r="D462" s="98">
        <v>2</v>
      </c>
      <c r="E462" s="103">
        <v>6.3744791666666663</v>
      </c>
      <c r="F462" s="94">
        <v>16.614000000000001</v>
      </c>
      <c r="G462" s="94">
        <v>-0.20200000000000001</v>
      </c>
      <c r="H462" s="89">
        <f t="shared" si="56"/>
        <v>14.674224537037038</v>
      </c>
      <c r="I462" s="52">
        <f t="shared" si="54"/>
        <v>16.459551344423744</v>
      </c>
      <c r="J462" s="52">
        <f t="shared" si="55"/>
        <v>-2.2601251160673668</v>
      </c>
      <c r="K462" s="91">
        <f t="shared" si="57"/>
        <v>3063310.1831007772</v>
      </c>
      <c r="L462" s="91">
        <f t="shared" si="58"/>
        <v>627040.10621590307</v>
      </c>
      <c r="M462" s="94">
        <f t="shared" si="59"/>
        <v>1325.1317222222224</v>
      </c>
      <c r="N462" s="93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  <c r="AA462" s="78"/>
      <c r="AB462" s="78"/>
    </row>
    <row r="463" spans="2:28" x14ac:dyDescent="0.25">
      <c r="B463" s="51"/>
      <c r="C463" s="98">
        <v>435</v>
      </c>
      <c r="D463" s="98">
        <v>2</v>
      </c>
      <c r="E463" s="103">
        <v>6.0112615740740738</v>
      </c>
      <c r="F463" s="94">
        <v>17</v>
      </c>
      <c r="G463" s="94">
        <v>0.11</v>
      </c>
      <c r="H463" s="89">
        <f t="shared" si="56"/>
        <v>14.311006944444443</v>
      </c>
      <c r="I463" s="52">
        <f t="shared" si="54"/>
        <v>16.296912664272501</v>
      </c>
      <c r="J463" s="52">
        <f t="shared" si="55"/>
        <v>-4.8384540519751269</v>
      </c>
      <c r="K463" s="91">
        <f t="shared" si="57"/>
        <v>3063310.0204620967</v>
      </c>
      <c r="L463" s="91">
        <f t="shared" si="58"/>
        <v>627037.52788696717</v>
      </c>
      <c r="M463" s="94">
        <f t="shared" si="59"/>
        <v>1325.4437222222223</v>
      </c>
      <c r="N463" s="93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  <c r="AA463" s="78"/>
      <c r="AB463" s="78"/>
    </row>
    <row r="464" spans="2:28" x14ac:dyDescent="0.25">
      <c r="B464" s="51"/>
      <c r="C464" s="98">
        <v>436</v>
      </c>
      <c r="D464" s="98">
        <v>2</v>
      </c>
      <c r="E464" s="103">
        <v>5.9286921296296295</v>
      </c>
      <c r="F464" s="94">
        <v>13.446</v>
      </c>
      <c r="G464" s="94">
        <v>-0.498</v>
      </c>
      <c r="H464" s="89">
        <f t="shared" si="56"/>
        <v>14.2284375</v>
      </c>
      <c r="I464" s="52">
        <f t="shared" si="54"/>
        <v>12.749856151475704</v>
      </c>
      <c r="J464" s="52">
        <f t="shared" si="55"/>
        <v>-4.2703728311093796</v>
      </c>
      <c r="K464" s="91">
        <f t="shared" si="57"/>
        <v>3063306.4734055842</v>
      </c>
      <c r="L464" s="91">
        <f t="shared" si="58"/>
        <v>627038.09596818802</v>
      </c>
      <c r="M464" s="94">
        <f t="shared" si="59"/>
        <v>1324.8357222222223</v>
      </c>
      <c r="N464" s="93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  <c r="AA464" s="78"/>
      <c r="AB464" s="78"/>
    </row>
    <row r="465" spans="2:28" x14ac:dyDescent="0.25">
      <c r="B465" s="51"/>
      <c r="C465" s="98">
        <v>437</v>
      </c>
      <c r="D465" s="98">
        <v>1.5</v>
      </c>
      <c r="E465" s="103">
        <v>3.6212615740740741</v>
      </c>
      <c r="F465" s="94">
        <v>43.09</v>
      </c>
      <c r="G465" s="94">
        <v>2.472</v>
      </c>
      <c r="H465" s="89">
        <f t="shared" si="56"/>
        <v>11.921006944444445</v>
      </c>
      <c r="I465" s="52">
        <f t="shared" si="54"/>
        <v>11.952499070250338</v>
      </c>
      <c r="J465" s="52">
        <f t="shared" si="55"/>
        <v>-41.399104651860107</v>
      </c>
      <c r="K465" s="91">
        <f t="shared" si="57"/>
        <v>3063305.6760485028</v>
      </c>
      <c r="L465" s="91">
        <f t="shared" si="58"/>
        <v>627000.96723636729</v>
      </c>
      <c r="M465" s="94">
        <f t="shared" si="59"/>
        <v>1328.3057222222224</v>
      </c>
      <c r="N465" s="93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  <c r="AA465" s="78"/>
      <c r="AB465" s="78"/>
    </row>
    <row r="466" spans="2:28" x14ac:dyDescent="0.25">
      <c r="B466" s="51"/>
      <c r="C466" s="98">
        <v>438</v>
      </c>
      <c r="D466" s="98">
        <v>1.5</v>
      </c>
      <c r="E466" s="103">
        <v>5.441736111111112</v>
      </c>
      <c r="F466" s="94">
        <v>13.278</v>
      </c>
      <c r="G466" s="94">
        <v>-0.185</v>
      </c>
      <c r="H466" s="89">
        <f t="shared" si="56"/>
        <v>13.741481481481483</v>
      </c>
      <c r="I466" s="52">
        <f t="shared" si="54"/>
        <v>11.475322686855876</v>
      </c>
      <c r="J466" s="52">
        <f t="shared" si="55"/>
        <v>-6.6799890144019587</v>
      </c>
      <c r="K466" s="91">
        <f t="shared" si="57"/>
        <v>3063305.1988721197</v>
      </c>
      <c r="L466" s="91">
        <f t="shared" si="58"/>
        <v>627035.68635200476</v>
      </c>
      <c r="M466" s="94">
        <f t="shared" si="59"/>
        <v>1325.6487222222224</v>
      </c>
      <c r="N466" s="93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  <c r="AA466" s="78"/>
      <c r="AB466" s="78"/>
    </row>
    <row r="467" spans="2:28" x14ac:dyDescent="0.25">
      <c r="B467" s="51"/>
      <c r="C467" s="98">
        <v>439</v>
      </c>
      <c r="D467" s="98">
        <v>1.5</v>
      </c>
      <c r="E467" s="103">
        <v>3.7062152777777775</v>
      </c>
      <c r="F467" s="94">
        <v>38.386000000000003</v>
      </c>
      <c r="G467" s="94">
        <v>2.5449999999999999</v>
      </c>
      <c r="H467" s="89">
        <f t="shared" si="56"/>
        <v>12.005960648148148</v>
      </c>
      <c r="I467" s="52">
        <f t="shared" si="54"/>
        <v>11.953040244994344</v>
      </c>
      <c r="J467" s="52">
        <f t="shared" si="55"/>
        <v>-36.47752492839318</v>
      </c>
      <c r="K467" s="91">
        <f t="shared" si="57"/>
        <v>3063305.6765896776</v>
      </c>
      <c r="L467" s="91">
        <f t="shared" si="58"/>
        <v>627005.88881609077</v>
      </c>
      <c r="M467" s="94">
        <f t="shared" si="59"/>
        <v>1328.3787222222225</v>
      </c>
      <c r="N467" s="93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  <c r="AA467" s="78"/>
      <c r="AB467" s="78"/>
    </row>
    <row r="468" spans="2:28" x14ac:dyDescent="0.25">
      <c r="B468" s="51"/>
      <c r="C468" s="98">
        <v>440</v>
      </c>
      <c r="D468" s="98">
        <v>1.5</v>
      </c>
      <c r="E468" s="103">
        <v>5.7798726851851852</v>
      </c>
      <c r="F468" s="94">
        <v>10.039</v>
      </c>
      <c r="G468" s="94">
        <v>-0.23699999999999999</v>
      </c>
      <c r="H468" s="89">
        <f t="shared" si="56"/>
        <v>14.079618055555557</v>
      </c>
      <c r="I468" s="52">
        <f t="shared" si="54"/>
        <v>9.3021348881506309</v>
      </c>
      <c r="J468" s="52">
        <f t="shared" si="55"/>
        <v>-3.7751566222675921</v>
      </c>
      <c r="K468" s="91">
        <f t="shared" si="57"/>
        <v>3063303.0256843208</v>
      </c>
      <c r="L468" s="91">
        <f t="shared" si="58"/>
        <v>627038.59118439688</v>
      </c>
      <c r="M468" s="94">
        <f t="shared" si="59"/>
        <v>1325.5967222222223</v>
      </c>
      <c r="N468" s="93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  <c r="AA468" s="78"/>
      <c r="AB468" s="78"/>
    </row>
    <row r="469" spans="2:28" x14ac:dyDescent="0.25">
      <c r="B469" s="51"/>
      <c r="C469" s="98">
        <v>441</v>
      </c>
      <c r="D469" s="98">
        <v>1.5</v>
      </c>
      <c r="E469" s="103">
        <v>3.3164583333333328</v>
      </c>
      <c r="F469" s="94">
        <v>26.832000000000001</v>
      </c>
      <c r="G469" s="94">
        <v>2.2080000000000002</v>
      </c>
      <c r="H469" s="89">
        <f t="shared" si="56"/>
        <v>11.616203703703704</v>
      </c>
      <c r="I469" s="52">
        <f t="shared" si="54"/>
        <v>4.0997737262793672</v>
      </c>
      <c r="J469" s="52">
        <f t="shared" si="55"/>
        <v>-26.516939480138152</v>
      </c>
      <c r="K469" s="91">
        <f t="shared" si="57"/>
        <v>3063297.823323159</v>
      </c>
      <c r="L469" s="91">
        <f t="shared" si="58"/>
        <v>627015.84940153908</v>
      </c>
      <c r="M469" s="94">
        <f t="shared" si="59"/>
        <v>1328.0417222222225</v>
      </c>
      <c r="N469" s="93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  <c r="AA469" s="78"/>
      <c r="AB469" s="78"/>
    </row>
    <row r="470" spans="2:28" x14ac:dyDescent="0.25">
      <c r="B470" s="51"/>
      <c r="C470" s="98">
        <v>442</v>
      </c>
      <c r="D470" s="98">
        <v>1.5</v>
      </c>
      <c r="E470" s="103">
        <v>4.9632754629629634</v>
      </c>
      <c r="F470" s="94">
        <v>12.058999999999999</v>
      </c>
      <c r="G470" s="94">
        <v>0.41899999999999998</v>
      </c>
      <c r="H470" s="89">
        <f t="shared" si="56"/>
        <v>13.263020833333334</v>
      </c>
      <c r="I470" s="52">
        <f t="shared" si="54"/>
        <v>9.0054597576034094</v>
      </c>
      <c r="J470" s="52">
        <f t="shared" si="55"/>
        <v>-8.020048351112699</v>
      </c>
      <c r="K470" s="91">
        <f t="shared" si="57"/>
        <v>3063302.7290091901</v>
      </c>
      <c r="L470" s="91">
        <f t="shared" si="58"/>
        <v>627034.34629266802</v>
      </c>
      <c r="M470" s="94">
        <f t="shared" si="59"/>
        <v>1326.2527222222225</v>
      </c>
      <c r="N470" s="93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  <c r="AA470" s="78"/>
      <c r="AB470" s="78"/>
    </row>
    <row r="471" spans="2:28" x14ac:dyDescent="0.25">
      <c r="B471" s="51"/>
      <c r="C471" s="98">
        <v>443</v>
      </c>
      <c r="D471" s="98">
        <v>1.5</v>
      </c>
      <c r="E471" s="103">
        <v>4.2672916666666669</v>
      </c>
      <c r="F471" s="94">
        <v>10.340999999999999</v>
      </c>
      <c r="G471" s="94">
        <v>0.14699999999999999</v>
      </c>
      <c r="H471" s="89">
        <f t="shared" si="56"/>
        <v>12.567037037037037</v>
      </c>
      <c r="I471" s="52">
        <f t="shared" si="54"/>
        <v>5.4199046196060587</v>
      </c>
      <c r="J471" s="52">
        <f t="shared" si="55"/>
        <v>-8.8068674859096703</v>
      </c>
      <c r="K471" s="91">
        <f t="shared" si="57"/>
        <v>3063299.143454052</v>
      </c>
      <c r="L471" s="91">
        <f t="shared" si="58"/>
        <v>627033.5594735333</v>
      </c>
      <c r="M471" s="94">
        <f t="shared" si="59"/>
        <v>1325.9807222222223</v>
      </c>
      <c r="N471" s="93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  <c r="AA471" s="78"/>
      <c r="AB471" s="78"/>
    </row>
    <row r="472" spans="2:28" x14ac:dyDescent="0.25">
      <c r="B472" s="51"/>
      <c r="C472" s="98">
        <v>444</v>
      </c>
      <c r="D472" s="98">
        <v>1.5</v>
      </c>
      <c r="E472" s="103">
        <v>3.2925925925925927</v>
      </c>
      <c r="F472" s="94">
        <v>22.422999999999998</v>
      </c>
      <c r="G472" s="94">
        <v>1.859</v>
      </c>
      <c r="H472" s="89">
        <f t="shared" si="56"/>
        <v>11.592337962962963</v>
      </c>
      <c r="I472" s="52">
        <f t="shared" si="54"/>
        <v>3.2044091581490362</v>
      </c>
      <c r="J472" s="52">
        <f t="shared" si="55"/>
        <v>-22.192852249027627</v>
      </c>
      <c r="K472" s="91">
        <f t="shared" si="57"/>
        <v>3063296.9279585909</v>
      </c>
      <c r="L472" s="91">
        <f t="shared" si="58"/>
        <v>627020.17348877015</v>
      </c>
      <c r="M472" s="94">
        <f t="shared" si="59"/>
        <v>1327.6927222222223</v>
      </c>
      <c r="N472" s="93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  <c r="AA472" s="78"/>
      <c r="AB472" s="78"/>
    </row>
    <row r="473" spans="2:28" x14ac:dyDescent="0.25">
      <c r="B473" s="51"/>
      <c r="C473" s="98">
        <v>445</v>
      </c>
      <c r="D473" s="98">
        <v>1.5</v>
      </c>
      <c r="E473" s="103">
        <v>4.0658912037037043</v>
      </c>
      <c r="F473" s="94">
        <v>8.2319999999999993</v>
      </c>
      <c r="G473" s="94">
        <v>-0.74299999999999999</v>
      </c>
      <c r="H473" s="89">
        <f t="shared" si="56"/>
        <v>12.365636574074074</v>
      </c>
      <c r="I473" s="52">
        <f t="shared" si="54"/>
        <v>3.7084531245845813</v>
      </c>
      <c r="J473" s="52">
        <f t="shared" si="55"/>
        <v>-7.3493672804370611</v>
      </c>
      <c r="K473" s="91">
        <f t="shared" si="57"/>
        <v>3063297.432002557</v>
      </c>
      <c r="L473" s="91">
        <f t="shared" si="58"/>
        <v>627035.01697373868</v>
      </c>
      <c r="M473" s="94">
        <f t="shared" si="59"/>
        <v>1325.0907222222224</v>
      </c>
      <c r="N473" s="93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  <c r="AA473" s="78"/>
      <c r="AB473" s="78"/>
    </row>
    <row r="474" spans="2:28" x14ac:dyDescent="0.25">
      <c r="B474" s="51"/>
      <c r="C474" s="98">
        <v>446</v>
      </c>
      <c r="D474" s="98">
        <v>1.5</v>
      </c>
      <c r="E474" s="103">
        <v>2.659039351851852</v>
      </c>
      <c r="F474" s="94">
        <v>23.931000000000001</v>
      </c>
      <c r="G474" s="94">
        <v>1.96</v>
      </c>
      <c r="H474" s="89">
        <f t="shared" si="56"/>
        <v>10.958784722222223</v>
      </c>
      <c r="I474" s="52">
        <f t="shared" si="54"/>
        <v>-2.9119641224498203</v>
      </c>
      <c r="J474" s="52">
        <f t="shared" si="55"/>
        <v>-23.753172965933732</v>
      </c>
      <c r="K474" s="91">
        <f t="shared" si="57"/>
        <v>3063290.8115853099</v>
      </c>
      <c r="L474" s="91">
        <f t="shared" si="58"/>
        <v>627018.61316805321</v>
      </c>
      <c r="M474" s="94">
        <f t="shared" si="59"/>
        <v>1327.7937222222224</v>
      </c>
      <c r="N474" s="93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  <c r="AA474" s="78"/>
      <c r="AB474" s="78"/>
    </row>
    <row r="475" spans="2:28" x14ac:dyDescent="0.25">
      <c r="B475" s="51"/>
      <c r="C475" s="98">
        <v>447</v>
      </c>
      <c r="D475" s="98">
        <v>1.5</v>
      </c>
      <c r="E475" s="103">
        <v>3.0260532407407408</v>
      </c>
      <c r="F475" s="94">
        <v>7.4409999999999998</v>
      </c>
      <c r="G475" s="94">
        <v>-0.216</v>
      </c>
      <c r="H475" s="89">
        <f t="shared" si="56"/>
        <v>11.325798611111111</v>
      </c>
      <c r="I475" s="52">
        <f t="shared" si="54"/>
        <v>0.23621539095401764</v>
      </c>
      <c r="J475" s="52">
        <f t="shared" si="55"/>
        <v>-7.4372497127013588</v>
      </c>
      <c r="K475" s="91">
        <f t="shared" si="57"/>
        <v>3063293.9597648233</v>
      </c>
      <c r="L475" s="91">
        <f t="shared" si="58"/>
        <v>627034.92909130652</v>
      </c>
      <c r="M475" s="94">
        <f t="shared" si="59"/>
        <v>1325.6177222222225</v>
      </c>
      <c r="N475" s="93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  <c r="AA475" s="78"/>
      <c r="AB475" s="78"/>
    </row>
    <row r="476" spans="2:28" x14ac:dyDescent="0.25">
      <c r="B476" s="51"/>
      <c r="C476" s="98">
        <v>448</v>
      </c>
      <c r="D476" s="98">
        <v>1.3</v>
      </c>
      <c r="E476" s="103">
        <v>2.9565509259259257</v>
      </c>
      <c r="F476" s="94">
        <v>25.683</v>
      </c>
      <c r="G476" s="94">
        <v>1.96</v>
      </c>
      <c r="H476" s="89">
        <f t="shared" si="56"/>
        <v>11.256296296296297</v>
      </c>
      <c r="I476" s="52">
        <f t="shared" si="54"/>
        <v>6.7735917032933468E-2</v>
      </c>
      <c r="J476" s="52">
        <f t="shared" si="55"/>
        <v>-25.682910677054181</v>
      </c>
      <c r="K476" s="91">
        <f t="shared" si="57"/>
        <v>3063293.7912853495</v>
      </c>
      <c r="L476" s="91">
        <f t="shared" si="58"/>
        <v>627016.68343034212</v>
      </c>
      <c r="M476" s="94">
        <f t="shared" si="59"/>
        <v>1327.9937222222225</v>
      </c>
      <c r="N476" s="93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  <c r="AA476" s="78"/>
      <c r="AB476" s="78"/>
    </row>
    <row r="477" spans="2:28" x14ac:dyDescent="0.25">
      <c r="B477" s="51"/>
      <c r="C477" s="98">
        <v>449</v>
      </c>
      <c r="D477" s="98">
        <v>1.5</v>
      </c>
      <c r="E477" s="103">
        <v>3.0944907407407407</v>
      </c>
      <c r="F477" s="94">
        <v>9.82</v>
      </c>
      <c r="G477" s="94">
        <v>0.185</v>
      </c>
      <c r="H477" s="89">
        <f t="shared" si="56"/>
        <v>11.394236111111111</v>
      </c>
      <c r="I477" s="52">
        <f t="shared" si="54"/>
        <v>0.59293877784412552</v>
      </c>
      <c r="J477" s="52">
        <f t="shared" si="55"/>
        <v>-9.8020826157367562</v>
      </c>
      <c r="K477" s="91">
        <f t="shared" si="57"/>
        <v>3063294.3164882106</v>
      </c>
      <c r="L477" s="91">
        <f t="shared" si="58"/>
        <v>627032.56425840338</v>
      </c>
      <c r="M477" s="94">
        <f t="shared" si="59"/>
        <v>1326.0187222222223</v>
      </c>
      <c r="N477" s="93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  <c r="AA477" s="78"/>
      <c r="AB477" s="78"/>
    </row>
    <row r="478" spans="2:28" x14ac:dyDescent="0.25">
      <c r="B478" s="51"/>
      <c r="C478" s="98">
        <v>450</v>
      </c>
      <c r="D478" s="98">
        <v>1.5</v>
      </c>
      <c r="E478" s="103">
        <v>3.6187615740740746</v>
      </c>
      <c r="F478" s="94">
        <v>11.170999999999999</v>
      </c>
      <c r="G478" s="94">
        <v>-0.98199999999999998</v>
      </c>
      <c r="H478" s="89">
        <f t="shared" si="56"/>
        <v>11.918506944444445</v>
      </c>
      <c r="I478" s="52">
        <f t="shared" si="54"/>
        <v>3.0874216098827705</v>
      </c>
      <c r="J478" s="52">
        <f t="shared" si="55"/>
        <v>-10.735877644740036</v>
      </c>
      <c r="K478" s="91">
        <f t="shared" si="57"/>
        <v>3063296.8109710426</v>
      </c>
      <c r="L478" s="91">
        <f t="shared" si="58"/>
        <v>627031.63046337443</v>
      </c>
      <c r="M478" s="94">
        <f t="shared" si="59"/>
        <v>1324.8517222222224</v>
      </c>
      <c r="N478" s="93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  <c r="AA478" s="78"/>
      <c r="AB478" s="78"/>
    </row>
    <row r="479" spans="2:28" x14ac:dyDescent="0.25">
      <c r="B479" s="51"/>
      <c r="C479" s="98">
        <v>451</v>
      </c>
      <c r="D479" s="98">
        <v>1.5</v>
      </c>
      <c r="E479" s="103">
        <v>4.3934027777777782</v>
      </c>
      <c r="F479" s="94">
        <v>13.196999999999999</v>
      </c>
      <c r="G479" s="94">
        <v>0.82699999999999996</v>
      </c>
      <c r="H479" s="89">
        <f t="shared" si="56"/>
        <v>12.693148148148149</v>
      </c>
      <c r="I479" s="52">
        <f t="shared" si="54"/>
        <v>7.5005735767786232</v>
      </c>
      <c r="J479" s="52">
        <f t="shared" si="55"/>
        <v>-10.858278179312331</v>
      </c>
      <c r="K479" s="91">
        <f t="shared" si="57"/>
        <v>3063301.2241230095</v>
      </c>
      <c r="L479" s="91">
        <f t="shared" si="58"/>
        <v>627031.50806283986</v>
      </c>
      <c r="M479" s="94">
        <f t="shared" si="59"/>
        <v>1326.6607222222224</v>
      </c>
      <c r="N479" s="93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  <c r="AA479" s="78"/>
      <c r="AB479" s="78"/>
    </row>
    <row r="480" spans="2:28" x14ac:dyDescent="0.25">
      <c r="B480" s="51"/>
      <c r="C480" s="98">
        <v>452</v>
      </c>
      <c r="D480" s="98">
        <v>1.5</v>
      </c>
      <c r="E480" s="103">
        <v>2.0435532407407409</v>
      </c>
      <c r="F480" s="94">
        <v>33.091999999999999</v>
      </c>
      <c r="G480" s="94">
        <v>2.335</v>
      </c>
      <c r="H480" s="89">
        <f t="shared" si="56"/>
        <v>10.343298611111111</v>
      </c>
      <c r="I480" s="52">
        <f t="shared" si="54"/>
        <v>-12.268298015170041</v>
      </c>
      <c r="J480" s="52">
        <f t="shared" si="55"/>
        <v>-30.733846615921259</v>
      </c>
      <c r="K480" s="91">
        <f t="shared" si="57"/>
        <v>3063281.4552514176</v>
      </c>
      <c r="L480" s="91">
        <f t="shared" si="58"/>
        <v>627011.63249440328</v>
      </c>
      <c r="M480" s="94">
        <f t="shared" si="59"/>
        <v>1328.1687222222224</v>
      </c>
      <c r="N480" s="93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  <c r="AA480" s="78"/>
      <c r="AB480" s="78"/>
    </row>
    <row r="481" spans="2:28" x14ac:dyDescent="0.25">
      <c r="B481" s="51"/>
      <c r="C481" s="98">
        <v>453</v>
      </c>
      <c r="D481" s="98">
        <v>1.5</v>
      </c>
      <c r="E481" s="103">
        <v>3.8630208333333336</v>
      </c>
      <c r="F481" s="94">
        <v>14.826000000000001</v>
      </c>
      <c r="G481" s="94">
        <v>1.087</v>
      </c>
      <c r="H481" s="89">
        <f t="shared" si="56"/>
        <v>12.162766203703704</v>
      </c>
      <c r="I481" s="52">
        <f t="shared" si="54"/>
        <v>5.5314507335802885</v>
      </c>
      <c r="J481" s="52">
        <f t="shared" si="55"/>
        <v>-13.75548358953527</v>
      </c>
      <c r="K481" s="91">
        <f t="shared" si="57"/>
        <v>3063299.2550001661</v>
      </c>
      <c r="L481" s="91">
        <f t="shared" si="58"/>
        <v>627028.61085742968</v>
      </c>
      <c r="M481" s="94">
        <f t="shared" si="59"/>
        <v>1326.9207222222224</v>
      </c>
      <c r="N481" s="93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  <c r="AA481" s="78"/>
      <c r="AB481" s="78"/>
    </row>
    <row r="482" spans="2:28" x14ac:dyDescent="0.25">
      <c r="B482" s="51"/>
      <c r="C482" s="98">
        <v>454</v>
      </c>
      <c r="D482" s="98">
        <v>1.5</v>
      </c>
      <c r="E482" s="103">
        <v>1.7102430555555554</v>
      </c>
      <c r="F482" s="94">
        <v>14.826000000000001</v>
      </c>
      <c r="G482" s="94">
        <v>1.0569999999999999</v>
      </c>
      <c r="H482" s="89">
        <f t="shared" si="56"/>
        <v>10.009988425925926</v>
      </c>
      <c r="I482" s="52">
        <f t="shared" si="54"/>
        <v>-7.3592147430072661</v>
      </c>
      <c r="J482" s="52">
        <f t="shared" si="55"/>
        <v>-12.870595726939158</v>
      </c>
      <c r="K482" s="91">
        <f t="shared" si="57"/>
        <v>3063286.3643346895</v>
      </c>
      <c r="L482" s="91">
        <f t="shared" si="58"/>
        <v>627029.49574529228</v>
      </c>
      <c r="M482" s="94">
        <f t="shared" si="59"/>
        <v>1326.8907222222224</v>
      </c>
      <c r="N482" s="93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  <c r="AA482" s="78"/>
      <c r="AB482" s="78"/>
    </row>
    <row r="483" spans="2:28" x14ac:dyDescent="0.25">
      <c r="B483" s="51"/>
      <c r="C483" s="98">
        <v>455</v>
      </c>
      <c r="D483" s="98">
        <v>1.5</v>
      </c>
      <c r="E483" s="103">
        <v>4.311770833333334</v>
      </c>
      <c r="F483" s="94">
        <v>16.335000000000001</v>
      </c>
      <c r="G483" s="94">
        <v>1.0409999999999999</v>
      </c>
      <c r="H483" s="89">
        <f t="shared" si="56"/>
        <v>12.611516203703705</v>
      </c>
      <c r="I483" s="52">
        <f t="shared" si="54"/>
        <v>8.8191602419176895</v>
      </c>
      <c r="J483" s="52">
        <f t="shared" si="55"/>
        <v>-13.749714092568556</v>
      </c>
      <c r="K483" s="91">
        <f t="shared" si="57"/>
        <v>3063302.5427096747</v>
      </c>
      <c r="L483" s="91">
        <f t="shared" si="58"/>
        <v>627028.61662692658</v>
      </c>
      <c r="M483" s="94">
        <f t="shared" si="59"/>
        <v>1326.8747222222223</v>
      </c>
      <c r="N483" s="93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  <c r="AA483" s="78"/>
      <c r="AB483" s="78"/>
    </row>
    <row r="484" spans="2:28" x14ac:dyDescent="0.25">
      <c r="B484" s="51"/>
      <c r="C484" s="98">
        <v>456</v>
      </c>
      <c r="D484" s="98">
        <v>1.5</v>
      </c>
      <c r="E484" s="103">
        <v>2.3267708333333332</v>
      </c>
      <c r="F484" s="94">
        <v>17.474</v>
      </c>
      <c r="G484" s="94">
        <v>1.2549999999999999</v>
      </c>
      <c r="H484" s="89">
        <f t="shared" si="56"/>
        <v>10.626516203703703</v>
      </c>
      <c r="I484" s="52">
        <f t="shared" si="54"/>
        <v>-4.5118833915971042</v>
      </c>
      <c r="J484" s="52">
        <f t="shared" si="55"/>
        <v>-16.881456816893209</v>
      </c>
      <c r="K484" s="91">
        <f t="shared" si="57"/>
        <v>3063289.2116660411</v>
      </c>
      <c r="L484" s="91">
        <f t="shared" si="58"/>
        <v>627025.48488420225</v>
      </c>
      <c r="M484" s="94">
        <f t="shared" si="59"/>
        <v>1327.0887222222225</v>
      </c>
      <c r="N484" s="93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  <c r="AA484" s="78"/>
      <c r="AB484" s="78"/>
    </row>
    <row r="485" spans="2:28" x14ac:dyDescent="0.25">
      <c r="B485" s="51"/>
      <c r="C485" s="98">
        <v>457</v>
      </c>
      <c r="D485" s="98">
        <v>1.5</v>
      </c>
      <c r="E485" s="103">
        <v>5.5672916666666676</v>
      </c>
      <c r="F485" s="94">
        <v>16.922999999999998</v>
      </c>
      <c r="G485" s="94">
        <v>0.60399999999999998</v>
      </c>
      <c r="H485" s="89">
        <f t="shared" si="56"/>
        <v>13.867037037037038</v>
      </c>
      <c r="I485" s="52">
        <f t="shared" si="54"/>
        <v>15.052793187532155</v>
      </c>
      <c r="J485" s="52">
        <f t="shared" si="55"/>
        <v>-7.7331330166618422</v>
      </c>
      <c r="K485" s="91">
        <f t="shared" si="57"/>
        <v>3063308.7763426201</v>
      </c>
      <c r="L485" s="91">
        <f t="shared" si="58"/>
        <v>627034.63320800255</v>
      </c>
      <c r="M485" s="94">
        <f t="shared" si="59"/>
        <v>1326.4377222222224</v>
      </c>
      <c r="N485" s="93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  <c r="AA485" s="78"/>
      <c r="AB485" s="78"/>
    </row>
    <row r="486" spans="2:28" x14ac:dyDescent="0.25">
      <c r="B486" s="51"/>
      <c r="C486" s="98">
        <v>458</v>
      </c>
      <c r="D486" s="98">
        <v>1.5</v>
      </c>
      <c r="E486" s="103">
        <v>2.2135185185185184</v>
      </c>
      <c r="F486" s="94">
        <v>23.634</v>
      </c>
      <c r="G486" s="94">
        <v>1.464</v>
      </c>
      <c r="H486" s="89">
        <f t="shared" si="56"/>
        <v>10.51326388888889</v>
      </c>
      <c r="I486" s="52">
        <f t="shared" si="54"/>
        <v>-7.1783126469116638</v>
      </c>
      <c r="J486" s="52">
        <f t="shared" si="55"/>
        <v>-22.517499495796333</v>
      </c>
      <c r="K486" s="91">
        <f t="shared" si="57"/>
        <v>3063286.5452367859</v>
      </c>
      <c r="L486" s="91">
        <f t="shared" si="58"/>
        <v>627019.8488415234</v>
      </c>
      <c r="M486" s="94">
        <f t="shared" si="59"/>
        <v>1327.2977222222223</v>
      </c>
      <c r="N486" s="93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  <c r="AA486" s="78"/>
      <c r="AB486" s="78"/>
    </row>
    <row r="487" spans="2:28" x14ac:dyDescent="0.25">
      <c r="B487" s="51"/>
      <c r="C487" s="98">
        <v>459</v>
      </c>
      <c r="D487" s="98">
        <v>1.5</v>
      </c>
      <c r="E487" s="103">
        <v>4.3149652777777776</v>
      </c>
      <c r="F487" s="94">
        <v>22.465</v>
      </c>
      <c r="G487" s="94">
        <v>0.90400000000000003</v>
      </c>
      <c r="H487" s="89">
        <f t="shared" si="56"/>
        <v>12.614710648148147</v>
      </c>
      <c r="I487" s="52">
        <f t="shared" si="54"/>
        <v>12.153999086542004</v>
      </c>
      <c r="J487" s="52">
        <f t="shared" si="55"/>
        <v>-18.893293286357888</v>
      </c>
      <c r="K487" s="91">
        <f t="shared" si="57"/>
        <v>3063305.8775485191</v>
      </c>
      <c r="L487" s="91">
        <f t="shared" si="58"/>
        <v>627023.47304773284</v>
      </c>
      <c r="M487" s="94">
        <f t="shared" si="59"/>
        <v>1326.7377222222224</v>
      </c>
      <c r="N487" s="93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  <c r="AA487" s="78"/>
      <c r="AB487" s="78"/>
    </row>
    <row r="488" spans="2:28" x14ac:dyDescent="0.25">
      <c r="B488" s="51"/>
      <c r="C488" s="98">
        <v>460</v>
      </c>
      <c r="D488" s="98">
        <v>1.5</v>
      </c>
      <c r="E488" s="103">
        <v>1.4503125000000001</v>
      </c>
      <c r="F488" s="94">
        <v>26.547999999999998</v>
      </c>
      <c r="G488" s="94">
        <v>1.542</v>
      </c>
      <c r="H488" s="89">
        <f t="shared" si="56"/>
        <v>9.7500578703703713</v>
      </c>
      <c r="I488" s="52">
        <f t="shared" si="54"/>
        <v>-15.60400223711996</v>
      </c>
      <c r="J488" s="52">
        <f t="shared" si="55"/>
        <v>-21.478161424664709</v>
      </c>
      <c r="K488" s="91">
        <f t="shared" si="57"/>
        <v>3063278.1195471953</v>
      </c>
      <c r="L488" s="91">
        <f t="shared" si="58"/>
        <v>627020.88817959453</v>
      </c>
      <c r="M488" s="94">
        <f t="shared" si="59"/>
        <v>1327.3757222222223</v>
      </c>
      <c r="N488" s="93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  <c r="AA488" s="78"/>
      <c r="AB488" s="78"/>
    </row>
    <row r="489" spans="2:28" x14ac:dyDescent="0.25">
      <c r="B489" s="51"/>
      <c r="C489" s="98">
        <v>461</v>
      </c>
      <c r="D489" s="98">
        <v>1.5</v>
      </c>
      <c r="E489" s="103">
        <v>4.0979976851851854</v>
      </c>
      <c r="F489" s="94">
        <v>24.614999999999998</v>
      </c>
      <c r="G489" s="94">
        <v>1.3080000000000001</v>
      </c>
      <c r="H489" s="89">
        <f t="shared" si="56"/>
        <v>12.397743055555555</v>
      </c>
      <c r="I489" s="52">
        <f t="shared" si="54"/>
        <v>11.383404239835565</v>
      </c>
      <c r="J489" s="52">
        <f t="shared" si="55"/>
        <v>-21.824672572858763</v>
      </c>
      <c r="K489" s="91">
        <f t="shared" si="57"/>
        <v>3063305.1069536726</v>
      </c>
      <c r="L489" s="91">
        <f t="shared" si="58"/>
        <v>627020.54166844627</v>
      </c>
      <c r="M489" s="94">
        <f t="shared" si="59"/>
        <v>1327.1417222222224</v>
      </c>
      <c r="N489" s="93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  <c r="AA489" s="78"/>
      <c r="AB489" s="78"/>
    </row>
    <row r="490" spans="2:28" x14ac:dyDescent="0.25">
      <c r="B490" s="51"/>
      <c r="C490" s="98">
        <v>462</v>
      </c>
      <c r="D490" s="98">
        <v>1.5</v>
      </c>
      <c r="E490" s="103">
        <v>1.5756712962962964</v>
      </c>
      <c r="F490" s="94">
        <v>36.646999999999998</v>
      </c>
      <c r="G490" s="94">
        <v>1.595</v>
      </c>
      <c r="H490" s="89">
        <f t="shared" si="56"/>
        <v>9.8754166666666663</v>
      </c>
      <c r="I490" s="52">
        <f t="shared" si="54"/>
        <v>-19.954022184603012</v>
      </c>
      <c r="J490" s="52">
        <f t="shared" si="55"/>
        <v>-30.738243405509866</v>
      </c>
      <c r="K490" s="91">
        <f t="shared" si="57"/>
        <v>3063273.7695272481</v>
      </c>
      <c r="L490" s="91">
        <f t="shared" si="58"/>
        <v>627011.62809761369</v>
      </c>
      <c r="M490" s="94">
        <f t="shared" si="59"/>
        <v>1327.4287222222224</v>
      </c>
      <c r="N490" s="93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  <c r="AA490" s="78"/>
      <c r="AB490" s="78"/>
    </row>
    <row r="491" spans="2:28" x14ac:dyDescent="0.25">
      <c r="B491" s="51"/>
      <c r="C491" s="98">
        <v>463</v>
      </c>
      <c r="D491" s="98">
        <v>1.5</v>
      </c>
      <c r="E491" s="103">
        <v>4.455810185185185</v>
      </c>
      <c r="F491" s="94">
        <v>31.734000000000002</v>
      </c>
      <c r="G491" s="94">
        <v>1.0669999999999999</v>
      </c>
      <c r="H491" s="89">
        <f t="shared" si="56"/>
        <v>12.755555555555556</v>
      </c>
      <c r="I491" s="52">
        <f t="shared" si="54"/>
        <v>18.712471223426711</v>
      </c>
      <c r="J491" s="52">
        <f t="shared" si="55"/>
        <v>-25.629868839157709</v>
      </c>
      <c r="K491" s="91">
        <f t="shared" si="57"/>
        <v>3063312.436020656</v>
      </c>
      <c r="L491" s="91">
        <f t="shared" si="58"/>
        <v>627016.73647218</v>
      </c>
      <c r="M491" s="94">
        <f t="shared" si="59"/>
        <v>1326.9007222222224</v>
      </c>
      <c r="N491" s="93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  <c r="AA491" s="78"/>
      <c r="AB491" s="78"/>
    </row>
    <row r="492" spans="2:28" x14ac:dyDescent="0.25">
      <c r="B492" s="51"/>
      <c r="C492" s="98">
        <v>464</v>
      </c>
      <c r="D492" s="98">
        <v>1.5</v>
      </c>
      <c r="E492" s="103">
        <v>4.7890509259259257</v>
      </c>
      <c r="F492" s="94">
        <v>33.048000000000002</v>
      </c>
      <c r="G492" s="94">
        <v>0.34</v>
      </c>
      <c r="H492" s="89">
        <f t="shared" si="56"/>
        <v>13.088796296296296</v>
      </c>
      <c r="I492" s="52">
        <f t="shared" si="54"/>
        <v>23.011409327153402</v>
      </c>
      <c r="J492" s="52">
        <f t="shared" si="55"/>
        <v>-23.720146390319716</v>
      </c>
      <c r="K492" s="91">
        <f t="shared" si="57"/>
        <v>3063316.7349587595</v>
      </c>
      <c r="L492" s="91">
        <f t="shared" si="58"/>
        <v>627018.64619462879</v>
      </c>
      <c r="M492" s="94">
        <f t="shared" si="59"/>
        <v>1326.1737222222223</v>
      </c>
      <c r="N492" s="93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  <c r="AA492" s="78"/>
      <c r="AB492" s="78"/>
    </row>
    <row r="493" spans="2:28" x14ac:dyDescent="0.25">
      <c r="B493" s="51"/>
      <c r="C493" s="98">
        <v>465</v>
      </c>
      <c r="D493" s="98">
        <v>1.5</v>
      </c>
      <c r="E493" s="103">
        <v>0.80660879629629623</v>
      </c>
      <c r="F493" s="94">
        <v>38.273000000000003</v>
      </c>
      <c r="G493" s="94">
        <v>1.3819999999999999</v>
      </c>
      <c r="H493" s="89">
        <f t="shared" si="56"/>
        <v>9.1063541666666659</v>
      </c>
      <c r="I493" s="52">
        <f t="shared" si="54"/>
        <v>-29.930918159010304</v>
      </c>
      <c r="J493" s="52">
        <f t="shared" si="55"/>
        <v>-23.852938333853711</v>
      </c>
      <c r="K493" s="91">
        <f t="shared" si="57"/>
        <v>3063263.7926312736</v>
      </c>
      <c r="L493" s="91">
        <f t="shared" si="58"/>
        <v>627018.51340268529</v>
      </c>
      <c r="M493" s="94">
        <f t="shared" si="59"/>
        <v>1327.2157222222224</v>
      </c>
      <c r="N493" s="93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  <c r="AA493" s="78"/>
      <c r="AB493" s="78"/>
    </row>
    <row r="494" spans="2:28" x14ac:dyDescent="0.25">
      <c r="B494" s="51"/>
      <c r="C494" s="98">
        <v>466</v>
      </c>
      <c r="D494" s="98">
        <v>1.5</v>
      </c>
      <c r="E494" s="103">
        <v>4.6319675925925932</v>
      </c>
      <c r="F494" s="94">
        <v>35.494</v>
      </c>
      <c r="G494" s="94">
        <v>0.90800000000000003</v>
      </c>
      <c r="H494" s="89">
        <f t="shared" si="56"/>
        <v>12.931712962962964</v>
      </c>
      <c r="I494" s="52">
        <f t="shared" si="54"/>
        <v>22.986016123902019</v>
      </c>
      <c r="J494" s="52">
        <f t="shared" si="55"/>
        <v>-27.045648425425419</v>
      </c>
      <c r="K494" s="91">
        <f t="shared" si="57"/>
        <v>3063316.7095655566</v>
      </c>
      <c r="L494" s="91">
        <f t="shared" si="58"/>
        <v>627015.3206925937</v>
      </c>
      <c r="M494" s="94">
        <f t="shared" si="59"/>
        <v>1326.7417222222223</v>
      </c>
      <c r="N494" s="93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  <c r="AA494" s="78"/>
      <c r="AB494" s="78"/>
    </row>
    <row r="495" spans="2:28" x14ac:dyDescent="0.25">
      <c r="B495" s="51"/>
      <c r="C495" s="98">
        <v>467</v>
      </c>
      <c r="D495" s="98">
        <v>1.5</v>
      </c>
      <c r="E495" s="103">
        <v>0.81202546296296296</v>
      </c>
      <c r="F495" s="94">
        <v>32.713000000000001</v>
      </c>
      <c r="G495" s="94">
        <v>0.73299999999999998</v>
      </c>
      <c r="H495" s="89">
        <f t="shared" si="56"/>
        <v>9.1117708333333329</v>
      </c>
      <c r="I495" s="52">
        <f t="shared" si="54"/>
        <v>-25.536465909638338</v>
      </c>
      <c r="J495" s="52">
        <f t="shared" si="55"/>
        <v>-20.445764300849188</v>
      </c>
      <c r="K495" s="91">
        <f t="shared" si="57"/>
        <v>3063268.1870835228</v>
      </c>
      <c r="L495" s="91">
        <f t="shared" si="58"/>
        <v>627021.92057671829</v>
      </c>
      <c r="M495" s="94">
        <f t="shared" si="59"/>
        <v>1326.5667222222223</v>
      </c>
      <c r="N495" s="93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  <c r="AA495" s="78"/>
      <c r="AB495" s="78"/>
    </row>
    <row r="496" spans="2:28" x14ac:dyDescent="0.25">
      <c r="B496" s="51"/>
      <c r="C496" s="98">
        <v>468</v>
      </c>
      <c r="D496" s="98">
        <v>1.5</v>
      </c>
      <c r="E496" s="103">
        <v>3.988321759259259</v>
      </c>
      <c r="F496" s="94">
        <v>35.299999999999997</v>
      </c>
      <c r="G496" s="94">
        <v>1.635</v>
      </c>
      <c r="H496" s="89">
        <f t="shared" si="56"/>
        <v>12.28806712962963</v>
      </c>
      <c r="I496" s="52">
        <f t="shared" si="54"/>
        <v>14.870170102292539</v>
      </c>
      <c r="J496" s="52">
        <f t="shared" si="55"/>
        <v>-32.015122069560896</v>
      </c>
      <c r="K496" s="91">
        <f t="shared" si="57"/>
        <v>3063308.593719535</v>
      </c>
      <c r="L496" s="91">
        <f t="shared" si="58"/>
        <v>627010.35121894965</v>
      </c>
      <c r="M496" s="94">
        <f t="shared" si="59"/>
        <v>1327.4687222222224</v>
      </c>
      <c r="N496" s="93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  <c r="AA496" s="78"/>
      <c r="AB496" s="78"/>
    </row>
    <row r="497" spans="2:28" x14ac:dyDescent="0.25">
      <c r="B497" s="51"/>
      <c r="C497" s="98">
        <v>469</v>
      </c>
      <c r="D497" s="98">
        <v>1.5</v>
      </c>
      <c r="E497" s="103">
        <v>0.98494212962962968</v>
      </c>
      <c r="F497" s="94">
        <v>22.84</v>
      </c>
      <c r="G497" s="94">
        <v>0.106</v>
      </c>
      <c r="H497" s="89">
        <f t="shared" si="56"/>
        <v>9.2846875000000004</v>
      </c>
      <c r="I497" s="52">
        <f t="shared" si="54"/>
        <v>-16.749584854175048</v>
      </c>
      <c r="J497" s="52">
        <f t="shared" si="55"/>
        <v>-15.527942787529517</v>
      </c>
      <c r="K497" s="91">
        <f t="shared" si="57"/>
        <v>3063276.9739645785</v>
      </c>
      <c r="L497" s="91">
        <f t="shared" si="58"/>
        <v>627026.83839823166</v>
      </c>
      <c r="M497" s="94">
        <f t="shared" si="59"/>
        <v>1325.9397222222224</v>
      </c>
      <c r="N497" s="93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  <c r="AA497" s="78"/>
      <c r="AB497" s="78"/>
    </row>
    <row r="498" spans="2:28" x14ac:dyDescent="0.25">
      <c r="B498" s="51"/>
      <c r="C498" s="98"/>
      <c r="D498" s="98"/>
      <c r="E498" s="103"/>
      <c r="F498" s="94"/>
      <c r="G498" s="94"/>
      <c r="H498" s="93"/>
      <c r="I498" s="94"/>
      <c r="J498" s="93"/>
      <c r="K498" s="93"/>
      <c r="L498" s="94"/>
      <c r="M498" s="93"/>
      <c r="N498" s="93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  <c r="AA498" s="78"/>
      <c r="AB498" s="78"/>
    </row>
    <row r="499" spans="2:28" x14ac:dyDescent="0.25">
      <c r="B499" s="51"/>
      <c r="C499" s="98"/>
      <c r="D499" s="98"/>
      <c r="E499" s="103"/>
      <c r="F499" s="94"/>
      <c r="G499" s="94"/>
      <c r="H499" s="93"/>
      <c r="I499" s="94"/>
      <c r="J499" s="93"/>
      <c r="K499" s="93"/>
      <c r="L499" s="94"/>
      <c r="M499" s="93"/>
      <c r="N499" s="93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  <c r="AA499" s="78"/>
      <c r="AB499" s="78"/>
    </row>
    <row r="500" spans="2:28" x14ac:dyDescent="0.25">
      <c r="B500" s="51" t="s">
        <v>48</v>
      </c>
      <c r="C500" s="98" t="s">
        <v>47</v>
      </c>
      <c r="D500" s="98"/>
      <c r="E500" s="103">
        <v>0</v>
      </c>
      <c r="F500" s="94"/>
      <c r="G500" s="94"/>
      <c r="H500" s="92">
        <f>IF('Gales Table Minor Traverse'!V10&lt;(180/24), 'Gales Table Minor Traverse'!V10+(180/24), 'Gales Table Minor Traverse'!V10-(180/24))</f>
        <v>11.472384259259259</v>
      </c>
      <c r="I500" s="91"/>
      <c r="J500" s="92"/>
      <c r="K500" s="51">
        <f>'Gales Table Minor Traverse'!S10</f>
        <v>3063212.1129176714</v>
      </c>
      <c r="L500" s="51">
        <f>'Gales Table Minor Traverse'!T10</f>
        <v>627013.9558949311</v>
      </c>
      <c r="M500" s="94">
        <f>'Level Transfer Minor Traverse'!I36</f>
        <v>1327.569888888889</v>
      </c>
      <c r="N500" s="93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  <c r="AA500" s="78"/>
      <c r="AB500" s="78"/>
    </row>
    <row r="501" spans="2:28" x14ac:dyDescent="0.25">
      <c r="B501" s="51">
        <v>1.31</v>
      </c>
      <c r="C501" s="98">
        <v>470</v>
      </c>
      <c r="D501" s="98">
        <v>1.3</v>
      </c>
      <c r="E501" s="103">
        <v>1.7575115740740741</v>
      </c>
      <c r="F501" s="94">
        <v>29.311</v>
      </c>
      <c r="G501" s="94">
        <v>0.62</v>
      </c>
      <c r="H501" s="89">
        <f>IF($H$500+E501&lt;360/24,$H$500+E501,$H$500+E501-360/24)</f>
        <v>13.229895833333334</v>
      </c>
      <c r="I501" s="52">
        <f t="shared" ref="I501:I564" si="60">F501*COS(RADIANS(H501*24))</f>
        <v>21.616383256459343</v>
      </c>
      <c r="J501" s="52">
        <f t="shared" ref="J501:J564" si="61">F501*SIN(RADIANS(H501*24))</f>
        <v>-19.795623150329572</v>
      </c>
      <c r="K501" s="91">
        <f>$K$500+I501</f>
        <v>3063233.7293009278</v>
      </c>
      <c r="L501" s="91">
        <f>$L$500+J501</f>
        <v>626994.1602717808</v>
      </c>
      <c r="M501" s="94">
        <f>$M$500+$B$501+G501-D501</f>
        <v>1328.1998888888888</v>
      </c>
      <c r="N501" s="93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  <c r="AA501" s="78"/>
      <c r="AB501" s="78"/>
    </row>
    <row r="502" spans="2:28" x14ac:dyDescent="0.25">
      <c r="B502" s="51"/>
      <c r="C502" s="98">
        <v>471</v>
      </c>
      <c r="D502" s="98">
        <v>1.3</v>
      </c>
      <c r="E502" s="103">
        <v>1.1484953703703704</v>
      </c>
      <c r="F502" s="94">
        <v>37.781999999999996</v>
      </c>
      <c r="G502" s="94">
        <v>0.61299999999999999</v>
      </c>
      <c r="H502" s="89">
        <f t="shared" ref="H502:H565" si="62">IF($H$500+E502&lt;360/24,$H$500+E502,$H$500+E502-360/24)</f>
        <v>12.620879629629631</v>
      </c>
      <c r="I502" s="52">
        <f t="shared" si="60"/>
        <v>20.522832244600945</v>
      </c>
      <c r="J502" s="52">
        <f t="shared" si="61"/>
        <v>-31.7221197378102</v>
      </c>
      <c r="K502" s="91">
        <f t="shared" ref="K502:K565" si="63">$K$500+I502</f>
        <v>3063232.6357499161</v>
      </c>
      <c r="L502" s="91">
        <f t="shared" ref="L502:L565" si="64">$L$500+J502</f>
        <v>626982.23377519334</v>
      </c>
      <c r="M502" s="94">
        <f t="shared" ref="M502:M565" si="65">$M$500+$B$501+G502-D502</f>
        <v>1328.192888888889</v>
      </c>
      <c r="N502" s="93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  <c r="AA502" s="78"/>
      <c r="AB502" s="78"/>
    </row>
    <row r="503" spans="2:28" x14ac:dyDescent="0.25">
      <c r="B503" s="51"/>
      <c r="C503" s="98">
        <v>472</v>
      </c>
      <c r="D503" s="98">
        <v>1.3</v>
      </c>
      <c r="E503" s="103">
        <v>14.649560185185186</v>
      </c>
      <c r="F503" s="94">
        <v>16.774000000000001</v>
      </c>
      <c r="G503" s="94">
        <v>0.255</v>
      </c>
      <c r="H503" s="89">
        <f t="shared" si="62"/>
        <v>11.121944444444445</v>
      </c>
      <c r="I503" s="52">
        <f t="shared" si="60"/>
        <v>-0.89932236111695407</v>
      </c>
      <c r="J503" s="52">
        <f t="shared" si="61"/>
        <v>-16.749874485822126</v>
      </c>
      <c r="K503" s="91">
        <f t="shared" si="63"/>
        <v>3063211.2135953102</v>
      </c>
      <c r="L503" s="91">
        <f t="shared" si="64"/>
        <v>626997.20602044533</v>
      </c>
      <c r="M503" s="94">
        <f t="shared" si="65"/>
        <v>1327.8348888888891</v>
      </c>
      <c r="N503" s="93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  <c r="AA503" s="78"/>
      <c r="AB503" s="78"/>
    </row>
    <row r="504" spans="2:28" x14ac:dyDescent="0.25">
      <c r="B504" s="51"/>
      <c r="C504" s="98">
        <v>473</v>
      </c>
      <c r="D504" s="98">
        <v>1.3</v>
      </c>
      <c r="E504" s="103">
        <v>6.0000810185185189</v>
      </c>
      <c r="F504" s="94">
        <v>35.436999999999998</v>
      </c>
      <c r="G504" s="94">
        <v>1.046</v>
      </c>
      <c r="H504" s="89">
        <f t="shared" si="62"/>
        <v>2.4724652777777791</v>
      </c>
      <c r="I504" s="52">
        <f t="shared" si="60"/>
        <v>18.071275851909906</v>
      </c>
      <c r="J504" s="52">
        <f t="shared" si="61"/>
        <v>30.482945364320976</v>
      </c>
      <c r="K504" s="91">
        <f t="shared" si="63"/>
        <v>3063230.1841935231</v>
      </c>
      <c r="L504" s="91">
        <f t="shared" si="64"/>
        <v>627044.43884029542</v>
      </c>
      <c r="M504" s="94">
        <f t="shared" si="65"/>
        <v>1328.625888888889</v>
      </c>
      <c r="N504" s="93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  <c r="AA504" s="78"/>
      <c r="AB504" s="78"/>
    </row>
    <row r="505" spans="2:28" x14ac:dyDescent="0.25">
      <c r="B505" s="51"/>
      <c r="C505" s="98">
        <v>474</v>
      </c>
      <c r="D505" s="98">
        <v>1.3</v>
      </c>
      <c r="E505" s="103">
        <v>14.237060185185186</v>
      </c>
      <c r="F505" s="94">
        <v>18.850000000000001</v>
      </c>
      <c r="G505" s="94">
        <v>0.28499999999999998</v>
      </c>
      <c r="H505" s="89">
        <f t="shared" si="62"/>
        <v>10.709444444444443</v>
      </c>
      <c r="I505" s="52">
        <f t="shared" si="60"/>
        <v>-4.2317785833036305</v>
      </c>
      <c r="J505" s="52">
        <f t="shared" si="61"/>
        <v>-18.368847269817799</v>
      </c>
      <c r="K505" s="91">
        <f t="shared" si="63"/>
        <v>3063207.881139088</v>
      </c>
      <c r="L505" s="91">
        <f t="shared" si="64"/>
        <v>626995.58704766131</v>
      </c>
      <c r="M505" s="94">
        <f t="shared" si="65"/>
        <v>1327.864888888889</v>
      </c>
      <c r="N505" s="93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  <c r="AA505" s="78"/>
      <c r="AB505" s="78"/>
    </row>
    <row r="506" spans="2:28" x14ac:dyDescent="0.25">
      <c r="B506" s="51"/>
      <c r="C506" s="98">
        <v>475</v>
      </c>
      <c r="D506" s="98">
        <v>1.3</v>
      </c>
      <c r="E506" s="103">
        <v>14.83048611111111</v>
      </c>
      <c r="F506" s="94">
        <v>37.74</v>
      </c>
      <c r="G506" s="94">
        <v>0.99199999999999999</v>
      </c>
      <c r="H506" s="89">
        <f t="shared" si="62"/>
        <v>11.302870370370371</v>
      </c>
      <c r="I506" s="52">
        <f t="shared" si="60"/>
        <v>0.83573262587219732</v>
      </c>
      <c r="J506" s="52">
        <f t="shared" si="61"/>
        <v>-37.730745433638774</v>
      </c>
      <c r="K506" s="91">
        <f t="shared" si="63"/>
        <v>3063212.9486502972</v>
      </c>
      <c r="L506" s="91">
        <f t="shared" si="64"/>
        <v>626976.22514949751</v>
      </c>
      <c r="M506" s="94">
        <f t="shared" si="65"/>
        <v>1328.5718888888889</v>
      </c>
      <c r="N506" s="93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  <c r="AA506" s="78"/>
      <c r="AB506" s="78"/>
    </row>
    <row r="507" spans="2:28" x14ac:dyDescent="0.25">
      <c r="B507" s="51"/>
      <c r="C507" s="98">
        <v>476</v>
      </c>
      <c r="D507" s="98">
        <v>1.3</v>
      </c>
      <c r="E507" s="103">
        <v>3.0096990740740743</v>
      </c>
      <c r="F507" s="94">
        <v>8.9369999999999994</v>
      </c>
      <c r="G507" s="94">
        <v>-0.42799999999999999</v>
      </c>
      <c r="H507" s="89">
        <f t="shared" si="62"/>
        <v>14.482083333333334</v>
      </c>
      <c r="I507" s="52">
        <f t="shared" si="60"/>
        <v>8.7275141220570038</v>
      </c>
      <c r="J507" s="52">
        <f t="shared" si="61"/>
        <v>-1.9236595980826625</v>
      </c>
      <c r="K507" s="91">
        <f t="shared" si="63"/>
        <v>3063220.8404317936</v>
      </c>
      <c r="L507" s="91">
        <f t="shared" si="64"/>
        <v>627012.032235333</v>
      </c>
      <c r="M507" s="94">
        <f t="shared" si="65"/>
        <v>1327.1518888888888</v>
      </c>
      <c r="N507" s="93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  <c r="AA507" s="78"/>
      <c r="AB507" s="78"/>
    </row>
    <row r="508" spans="2:28" x14ac:dyDescent="0.25">
      <c r="B508" s="51"/>
      <c r="C508" s="98">
        <v>477</v>
      </c>
      <c r="D508" s="98">
        <v>2</v>
      </c>
      <c r="E508" s="103">
        <v>4.0118402777777771</v>
      </c>
      <c r="F508" s="94">
        <v>38.540999999999997</v>
      </c>
      <c r="G508" s="94">
        <v>-0.5</v>
      </c>
      <c r="H508" s="89">
        <f t="shared" si="62"/>
        <v>0.48422453703703638</v>
      </c>
      <c r="I508" s="52">
        <f t="shared" si="60"/>
        <v>37.750914034097342</v>
      </c>
      <c r="J508" s="52">
        <f t="shared" si="61"/>
        <v>7.763837362425364</v>
      </c>
      <c r="K508" s="91">
        <f t="shared" si="63"/>
        <v>3063249.8638317054</v>
      </c>
      <c r="L508" s="91">
        <f t="shared" si="64"/>
        <v>627021.71973229351</v>
      </c>
      <c r="M508" s="94">
        <f t="shared" si="65"/>
        <v>1326.3798888888889</v>
      </c>
      <c r="N508" s="93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  <c r="AA508" s="78"/>
      <c r="AB508" s="78"/>
    </row>
    <row r="509" spans="2:28" x14ac:dyDescent="0.25">
      <c r="B509" s="51"/>
      <c r="C509" s="98">
        <v>478</v>
      </c>
      <c r="D509" s="98">
        <v>1.3</v>
      </c>
      <c r="E509" s="103">
        <v>4.2975810185185184</v>
      </c>
      <c r="F509" s="94">
        <v>33.613</v>
      </c>
      <c r="G509" s="94">
        <v>-1.165</v>
      </c>
      <c r="H509" s="89">
        <f t="shared" si="62"/>
        <v>0.76996527777777857</v>
      </c>
      <c r="I509" s="52">
        <f t="shared" si="60"/>
        <v>31.879879022727064</v>
      </c>
      <c r="J509" s="52">
        <f t="shared" si="61"/>
        <v>10.653970269166649</v>
      </c>
      <c r="K509" s="91">
        <f t="shared" si="63"/>
        <v>3063243.9927966944</v>
      </c>
      <c r="L509" s="91">
        <f t="shared" si="64"/>
        <v>627024.60986520024</v>
      </c>
      <c r="M509" s="94">
        <f t="shared" si="65"/>
        <v>1326.414888888889</v>
      </c>
      <c r="N509" s="93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  <c r="AA509" s="78"/>
      <c r="AB509" s="78"/>
    </row>
    <row r="510" spans="2:28" x14ac:dyDescent="0.25">
      <c r="B510" s="51"/>
      <c r="C510" s="98">
        <v>479</v>
      </c>
      <c r="D510" s="98">
        <v>1.3</v>
      </c>
      <c r="E510" s="103">
        <v>4.2179861111111112</v>
      </c>
      <c r="F510" s="94">
        <v>8.3879999999999999</v>
      </c>
      <c r="G510" s="94">
        <v>-0.47399999999999998</v>
      </c>
      <c r="H510" s="89">
        <f t="shared" si="62"/>
        <v>0.69037037037037052</v>
      </c>
      <c r="I510" s="52">
        <f t="shared" si="60"/>
        <v>8.0397097689714254</v>
      </c>
      <c r="J510" s="52">
        <f t="shared" si="61"/>
        <v>2.3919888859912</v>
      </c>
      <c r="K510" s="91">
        <f t="shared" si="63"/>
        <v>3063220.1526274406</v>
      </c>
      <c r="L510" s="91">
        <f t="shared" si="64"/>
        <v>627016.34788381704</v>
      </c>
      <c r="M510" s="94">
        <f t="shared" si="65"/>
        <v>1327.105888888889</v>
      </c>
      <c r="N510" s="93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  <c r="AA510" s="78"/>
      <c r="AB510" s="78"/>
    </row>
    <row r="511" spans="2:28" x14ac:dyDescent="0.25">
      <c r="B511" s="51"/>
      <c r="C511" s="98">
        <v>480</v>
      </c>
      <c r="D511" s="98">
        <v>1.3</v>
      </c>
      <c r="E511" s="103">
        <v>12.703877314814815</v>
      </c>
      <c r="F511" s="94">
        <v>5.2809999999999997</v>
      </c>
      <c r="G511" s="94">
        <v>-0.01</v>
      </c>
      <c r="H511" s="89">
        <f t="shared" si="62"/>
        <v>9.1762615740740756</v>
      </c>
      <c r="I511" s="52">
        <f t="shared" si="60"/>
        <v>-4.0318049671634864</v>
      </c>
      <c r="J511" s="52">
        <f t="shared" si="61"/>
        <v>-3.4107931198998043</v>
      </c>
      <c r="K511" s="91">
        <f t="shared" si="63"/>
        <v>3063208.0811127042</v>
      </c>
      <c r="L511" s="91">
        <f t="shared" si="64"/>
        <v>627010.54510181118</v>
      </c>
      <c r="M511" s="94">
        <f t="shared" si="65"/>
        <v>1327.569888888889</v>
      </c>
      <c r="N511" s="93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  <c r="AA511" s="78"/>
      <c r="AB511" s="78"/>
    </row>
    <row r="512" spans="2:28" x14ac:dyDescent="0.25">
      <c r="B512" s="51"/>
      <c r="C512" s="98">
        <v>481</v>
      </c>
      <c r="D512" s="98">
        <v>1.3</v>
      </c>
      <c r="E512" s="103">
        <v>10.71238425925926</v>
      </c>
      <c r="F512" s="94">
        <v>4.9180000000000001</v>
      </c>
      <c r="G512" s="94">
        <v>-0.505</v>
      </c>
      <c r="H512" s="89">
        <f t="shared" si="62"/>
        <v>7.1847685185185171</v>
      </c>
      <c r="I512" s="52">
        <f t="shared" si="60"/>
        <v>-4.8751881685415972</v>
      </c>
      <c r="J512" s="52">
        <f t="shared" si="61"/>
        <v>0.64750623264338014</v>
      </c>
      <c r="K512" s="91">
        <f t="shared" si="63"/>
        <v>3063207.2377295028</v>
      </c>
      <c r="L512" s="91">
        <f t="shared" si="64"/>
        <v>627014.60340116371</v>
      </c>
      <c r="M512" s="94">
        <f t="shared" si="65"/>
        <v>1327.0748888888888</v>
      </c>
      <c r="N512" s="93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  <c r="AA512" s="78"/>
      <c r="AB512" s="78"/>
    </row>
    <row r="513" spans="2:28" x14ac:dyDescent="0.25">
      <c r="B513" s="51"/>
      <c r="C513" s="98">
        <v>482</v>
      </c>
      <c r="D513" s="98">
        <v>1.3</v>
      </c>
      <c r="E513" s="103">
        <v>2.9481365740740739</v>
      </c>
      <c r="F513" s="94">
        <v>35.122999999999998</v>
      </c>
      <c r="G513" s="94">
        <v>-0.45</v>
      </c>
      <c r="H513" s="89">
        <f t="shared" si="62"/>
        <v>14.420520833333333</v>
      </c>
      <c r="I513" s="52">
        <f t="shared" si="60"/>
        <v>34.09337022034061</v>
      </c>
      <c r="J513" s="52">
        <f t="shared" si="61"/>
        <v>-8.4419924199676952</v>
      </c>
      <c r="K513" s="91">
        <f t="shared" si="63"/>
        <v>3063246.2062878916</v>
      </c>
      <c r="L513" s="91">
        <f t="shared" si="64"/>
        <v>627005.5139025111</v>
      </c>
      <c r="M513" s="94">
        <f t="shared" si="65"/>
        <v>1327.1298888888889</v>
      </c>
      <c r="N513" s="93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  <c r="AA513" s="78"/>
      <c r="AB513" s="78"/>
    </row>
    <row r="514" spans="2:28" x14ac:dyDescent="0.25">
      <c r="B514" s="51"/>
      <c r="C514" s="98">
        <v>483</v>
      </c>
      <c r="D514" s="98">
        <v>1.3</v>
      </c>
      <c r="E514" s="103">
        <v>3.1585532407407406</v>
      </c>
      <c r="F514" s="94">
        <v>43.231999999999999</v>
      </c>
      <c r="G514" s="94">
        <v>-0.17499999999999999</v>
      </c>
      <c r="H514" s="89">
        <f t="shared" si="62"/>
        <v>14.6309375</v>
      </c>
      <c r="I514" s="52">
        <f t="shared" si="60"/>
        <v>42.716430416047075</v>
      </c>
      <c r="J514" s="52">
        <f t="shared" si="61"/>
        <v>-6.6567557046212968</v>
      </c>
      <c r="K514" s="91">
        <f t="shared" si="63"/>
        <v>3063254.8293480873</v>
      </c>
      <c r="L514" s="91">
        <f t="shared" si="64"/>
        <v>627007.29913922644</v>
      </c>
      <c r="M514" s="94">
        <f t="shared" si="65"/>
        <v>1327.404888888889</v>
      </c>
      <c r="N514" s="93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  <c r="AA514" s="78"/>
      <c r="AB514" s="78"/>
    </row>
    <row r="515" spans="2:28" x14ac:dyDescent="0.25">
      <c r="B515" s="51"/>
      <c r="C515" s="98">
        <v>484</v>
      </c>
      <c r="D515" s="98">
        <v>1.3</v>
      </c>
      <c r="E515" s="103">
        <v>4.6840740740740738</v>
      </c>
      <c r="F515" s="94">
        <v>34.323999999999998</v>
      </c>
      <c r="G515" s="94">
        <v>-1.397</v>
      </c>
      <c r="H515" s="89">
        <f t="shared" si="62"/>
        <v>1.1564583333333331</v>
      </c>
      <c r="I515" s="52">
        <f t="shared" si="60"/>
        <v>30.37492088158616</v>
      </c>
      <c r="J515" s="52">
        <f t="shared" si="61"/>
        <v>15.984403568396935</v>
      </c>
      <c r="K515" s="91">
        <f t="shared" si="63"/>
        <v>3063242.4878385533</v>
      </c>
      <c r="L515" s="91">
        <f t="shared" si="64"/>
        <v>627029.94029849954</v>
      </c>
      <c r="M515" s="94">
        <f t="shared" si="65"/>
        <v>1326.182888888889</v>
      </c>
      <c r="N515" s="93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  <c r="AA515" s="78"/>
      <c r="AB515" s="78"/>
    </row>
    <row r="516" spans="2:28" x14ac:dyDescent="0.25">
      <c r="B516" s="51"/>
      <c r="C516" s="98">
        <v>485</v>
      </c>
      <c r="D516" s="98">
        <v>1.3</v>
      </c>
      <c r="E516" s="103">
        <v>8.3319560185185182</v>
      </c>
      <c r="F516" s="94">
        <v>26.67</v>
      </c>
      <c r="G516" s="94">
        <v>-0.47899999999999998</v>
      </c>
      <c r="H516" s="89">
        <f t="shared" si="62"/>
        <v>4.8043402777777757</v>
      </c>
      <c r="I516" s="52">
        <f t="shared" si="60"/>
        <v>-11.399387651908183</v>
      </c>
      <c r="J516" s="52">
        <f t="shared" si="61"/>
        <v>24.111052676345832</v>
      </c>
      <c r="K516" s="91">
        <f t="shared" si="63"/>
        <v>3063200.7135300194</v>
      </c>
      <c r="L516" s="91">
        <f t="shared" si="64"/>
        <v>627038.06694760744</v>
      </c>
      <c r="M516" s="94">
        <f t="shared" si="65"/>
        <v>1327.1008888888889</v>
      </c>
      <c r="N516" s="93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  <c r="AA516" s="78"/>
      <c r="AB516" s="78"/>
    </row>
    <row r="517" spans="2:28" x14ac:dyDescent="0.25">
      <c r="B517" s="51"/>
      <c r="C517" s="98">
        <v>486</v>
      </c>
      <c r="D517" s="98">
        <v>1.3</v>
      </c>
      <c r="E517" s="103">
        <v>9.0420370370370371</v>
      </c>
      <c r="F517" s="94">
        <v>9.0980000000000008</v>
      </c>
      <c r="G517" s="94">
        <v>-1.431</v>
      </c>
      <c r="H517" s="89">
        <f t="shared" si="62"/>
        <v>5.5144212962962982</v>
      </c>
      <c r="I517" s="52">
        <f t="shared" si="60"/>
        <v>-6.1284814328462272</v>
      </c>
      <c r="J517" s="52">
        <f t="shared" si="61"/>
        <v>6.7242337353232351</v>
      </c>
      <c r="K517" s="91">
        <f t="shared" si="63"/>
        <v>3063205.9844362387</v>
      </c>
      <c r="L517" s="91">
        <f t="shared" si="64"/>
        <v>627020.68012866646</v>
      </c>
      <c r="M517" s="94">
        <f t="shared" si="65"/>
        <v>1326.1488888888889</v>
      </c>
      <c r="N517" s="93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  <c r="AA517" s="78"/>
      <c r="AB517" s="78"/>
    </row>
    <row r="518" spans="2:28" x14ac:dyDescent="0.25">
      <c r="B518" s="51"/>
      <c r="C518" s="98">
        <v>487</v>
      </c>
      <c r="D518" s="98">
        <v>1.3</v>
      </c>
      <c r="E518" s="103">
        <v>13.383819444444445</v>
      </c>
      <c r="F518" s="94">
        <v>30.44</v>
      </c>
      <c r="G518" s="94">
        <v>-0.20399999999999999</v>
      </c>
      <c r="H518" s="89">
        <f t="shared" si="62"/>
        <v>9.8562037037037058</v>
      </c>
      <c r="I518" s="52">
        <f t="shared" si="60"/>
        <v>-16.779296700842053</v>
      </c>
      <c r="J518" s="52">
        <f t="shared" si="61"/>
        <v>-25.397810973095915</v>
      </c>
      <c r="K518" s="91">
        <f t="shared" si="63"/>
        <v>3063195.3336209706</v>
      </c>
      <c r="L518" s="91">
        <f t="shared" si="64"/>
        <v>626988.55808395799</v>
      </c>
      <c r="M518" s="94">
        <f t="shared" si="65"/>
        <v>1327.375888888889</v>
      </c>
      <c r="N518" s="93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  <c r="AA518" s="78"/>
      <c r="AB518" s="78"/>
    </row>
    <row r="519" spans="2:28" x14ac:dyDescent="0.25">
      <c r="B519" s="51"/>
      <c r="C519" s="98">
        <v>488</v>
      </c>
      <c r="D519" s="98">
        <v>1.3</v>
      </c>
      <c r="E519" s="103">
        <v>13.465474537037037</v>
      </c>
      <c r="F519" s="94">
        <v>10.249000000000001</v>
      </c>
      <c r="G519" s="94">
        <v>0.14499999999999999</v>
      </c>
      <c r="H519" s="89">
        <f t="shared" si="62"/>
        <v>9.9378587962962968</v>
      </c>
      <c r="I519" s="52">
        <f t="shared" si="60"/>
        <v>-5.353774369131993</v>
      </c>
      <c r="J519" s="52">
        <f t="shared" si="61"/>
        <v>-8.739513773913588</v>
      </c>
      <c r="K519" s="91">
        <f t="shared" si="63"/>
        <v>3063206.7591433022</v>
      </c>
      <c r="L519" s="91">
        <f t="shared" si="64"/>
        <v>627005.21638115717</v>
      </c>
      <c r="M519" s="94">
        <f t="shared" si="65"/>
        <v>1327.7248888888889</v>
      </c>
      <c r="N519" s="93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  <c r="AA519" s="78"/>
      <c r="AB519" s="78"/>
    </row>
    <row r="520" spans="2:28" x14ac:dyDescent="0.25">
      <c r="B520" s="51"/>
      <c r="C520" s="98">
        <v>489</v>
      </c>
      <c r="D520" s="98">
        <v>1.3</v>
      </c>
      <c r="E520" s="103">
        <v>0.98550925925925936</v>
      </c>
      <c r="F520" s="94">
        <v>47.741</v>
      </c>
      <c r="G520" s="94">
        <v>1.3919999999999999</v>
      </c>
      <c r="H520" s="89">
        <f t="shared" si="62"/>
        <v>12.457893518518519</v>
      </c>
      <c r="I520" s="52">
        <f t="shared" si="60"/>
        <v>23.137603156819839</v>
      </c>
      <c r="J520" s="52">
        <f t="shared" si="61"/>
        <v>-41.759482769276737</v>
      </c>
      <c r="K520" s="91">
        <f t="shared" si="63"/>
        <v>3063235.2505208282</v>
      </c>
      <c r="L520" s="91">
        <f t="shared" si="64"/>
        <v>626972.19641216181</v>
      </c>
      <c r="M520" s="94">
        <f t="shared" si="65"/>
        <v>1328.971888888889</v>
      </c>
      <c r="N520" s="93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  <c r="AA520" s="78"/>
      <c r="AB520" s="78"/>
    </row>
    <row r="521" spans="2:28" x14ac:dyDescent="0.25">
      <c r="B521" s="51"/>
      <c r="C521" s="98">
        <v>490</v>
      </c>
      <c r="D521" s="98">
        <v>1.3</v>
      </c>
      <c r="E521" s="103">
        <v>0.44172453703703707</v>
      </c>
      <c r="F521" s="94">
        <v>5.9329999999999998</v>
      </c>
      <c r="G521" s="94">
        <v>-0.17</v>
      </c>
      <c r="H521" s="89">
        <f t="shared" si="62"/>
        <v>11.914108796296297</v>
      </c>
      <c r="I521" s="52">
        <f t="shared" si="60"/>
        <v>1.6292449048225186</v>
      </c>
      <c r="J521" s="52">
        <f t="shared" si="61"/>
        <v>-5.7049145515169508</v>
      </c>
      <c r="K521" s="91">
        <f t="shared" si="63"/>
        <v>3063213.7421625764</v>
      </c>
      <c r="L521" s="91">
        <f t="shared" si="64"/>
        <v>627008.25098037964</v>
      </c>
      <c r="M521" s="94">
        <f t="shared" si="65"/>
        <v>1327.4098888888889</v>
      </c>
      <c r="N521" s="93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  <c r="AA521" s="78"/>
      <c r="AB521" s="78"/>
    </row>
    <row r="522" spans="2:28" x14ac:dyDescent="0.25">
      <c r="B522" s="51"/>
      <c r="C522" s="98">
        <v>491</v>
      </c>
      <c r="D522" s="98">
        <v>1.3</v>
      </c>
      <c r="E522" s="103">
        <v>3.1516435185185188</v>
      </c>
      <c r="F522" s="94">
        <v>12.868</v>
      </c>
      <c r="G522" s="94">
        <v>-0.72499999999999998</v>
      </c>
      <c r="H522" s="89">
        <f t="shared" si="62"/>
        <v>14.624027777777778</v>
      </c>
      <c r="I522" s="52">
        <f t="shared" si="60"/>
        <v>12.708752732258247</v>
      </c>
      <c r="J522" s="52">
        <f t="shared" si="61"/>
        <v>-2.0181744201923029</v>
      </c>
      <c r="K522" s="91">
        <f t="shared" si="63"/>
        <v>3063224.8216704037</v>
      </c>
      <c r="L522" s="91">
        <f t="shared" si="64"/>
        <v>627011.93772051088</v>
      </c>
      <c r="M522" s="94">
        <f t="shared" si="65"/>
        <v>1326.854888888889</v>
      </c>
      <c r="N522" s="93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  <c r="AA522" s="78"/>
      <c r="AB522" s="78"/>
    </row>
    <row r="523" spans="2:28" x14ac:dyDescent="0.25">
      <c r="B523" s="51"/>
      <c r="C523" s="98">
        <v>492</v>
      </c>
      <c r="D523" s="98">
        <v>1.3</v>
      </c>
      <c r="E523" s="103">
        <v>2.9729166666666669</v>
      </c>
      <c r="F523" s="94">
        <v>13.523</v>
      </c>
      <c r="G523" s="94">
        <v>-1.196</v>
      </c>
      <c r="H523" s="89">
        <f t="shared" si="62"/>
        <v>14.445300925925926</v>
      </c>
      <c r="I523" s="52">
        <f t="shared" si="60"/>
        <v>13.15960378017928</v>
      </c>
      <c r="J523" s="52">
        <f t="shared" si="61"/>
        <v>-3.1138974531431218</v>
      </c>
      <c r="K523" s="91">
        <f t="shared" si="63"/>
        <v>3063225.2725214516</v>
      </c>
      <c r="L523" s="91">
        <f t="shared" si="64"/>
        <v>627010.84199747792</v>
      </c>
      <c r="M523" s="94">
        <f t="shared" si="65"/>
        <v>1326.383888888889</v>
      </c>
      <c r="N523" s="93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  <c r="AA523" s="78"/>
      <c r="AB523" s="78"/>
    </row>
    <row r="524" spans="2:28" x14ac:dyDescent="0.25">
      <c r="B524" s="51"/>
      <c r="C524" s="98">
        <v>493</v>
      </c>
      <c r="D524" s="98">
        <v>1.3</v>
      </c>
      <c r="E524" s="103">
        <v>1.2168055555555555</v>
      </c>
      <c r="F524" s="94">
        <v>7.4340000000000002</v>
      </c>
      <c r="G524" s="94">
        <v>-0.97899999999999998</v>
      </c>
      <c r="H524" s="89">
        <f t="shared" si="62"/>
        <v>12.689189814814815</v>
      </c>
      <c r="I524" s="52">
        <f t="shared" si="60"/>
        <v>4.2149994564917943</v>
      </c>
      <c r="J524" s="52">
        <f t="shared" si="61"/>
        <v>-6.1235721259550688</v>
      </c>
      <c r="K524" s="91">
        <f t="shared" si="63"/>
        <v>3063216.3279171279</v>
      </c>
      <c r="L524" s="91">
        <f t="shared" si="64"/>
        <v>627007.83232280519</v>
      </c>
      <c r="M524" s="94">
        <f t="shared" si="65"/>
        <v>1326.6008888888889</v>
      </c>
      <c r="N524" s="93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  <c r="AA524" s="78"/>
      <c r="AB524" s="78"/>
    </row>
    <row r="525" spans="2:28" x14ac:dyDescent="0.25">
      <c r="B525" s="51"/>
      <c r="C525" s="98">
        <v>494</v>
      </c>
      <c r="D525" s="98">
        <v>1.3</v>
      </c>
      <c r="E525" s="103">
        <v>1.0566898148148149</v>
      </c>
      <c r="F525" s="94">
        <v>9.7490000000000006</v>
      </c>
      <c r="G525" s="94">
        <v>-0.14799999999999999</v>
      </c>
      <c r="H525" s="89">
        <f t="shared" si="62"/>
        <v>12.529074074074074</v>
      </c>
      <c r="I525" s="52">
        <f t="shared" si="60"/>
        <v>4.9769577791730528</v>
      </c>
      <c r="J525" s="52">
        <f t="shared" si="61"/>
        <v>-8.3828928338807263</v>
      </c>
      <c r="K525" s="91">
        <f t="shared" si="63"/>
        <v>3063217.0898754508</v>
      </c>
      <c r="L525" s="91">
        <f t="shared" si="64"/>
        <v>627005.5730020972</v>
      </c>
      <c r="M525" s="94">
        <f t="shared" si="65"/>
        <v>1327.431888888889</v>
      </c>
      <c r="N525" s="93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  <c r="AA525" s="78"/>
      <c r="AB525" s="78"/>
    </row>
    <row r="526" spans="2:28" x14ac:dyDescent="0.25">
      <c r="B526" s="51"/>
      <c r="C526" s="98">
        <v>495</v>
      </c>
      <c r="D526" s="98">
        <v>1.3</v>
      </c>
      <c r="E526" s="103">
        <v>2.447384259259259</v>
      </c>
      <c r="F526" s="94">
        <v>13.951000000000001</v>
      </c>
      <c r="G526" s="94">
        <v>-0.16600000000000001</v>
      </c>
      <c r="H526" s="89">
        <f t="shared" si="62"/>
        <v>13.919768518518518</v>
      </c>
      <c r="I526" s="52">
        <f t="shared" si="60"/>
        <v>12.547011307260693</v>
      </c>
      <c r="J526" s="52">
        <f t="shared" si="61"/>
        <v>-6.0994186817656919</v>
      </c>
      <c r="K526" s="91">
        <f t="shared" si="63"/>
        <v>3063224.6599289789</v>
      </c>
      <c r="L526" s="91">
        <f t="shared" si="64"/>
        <v>627007.85647624929</v>
      </c>
      <c r="M526" s="94">
        <f t="shared" si="65"/>
        <v>1327.413888888889</v>
      </c>
      <c r="N526" s="93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  <c r="AA526" s="78"/>
      <c r="AB526" s="78"/>
    </row>
    <row r="527" spans="2:28" x14ac:dyDescent="0.25">
      <c r="B527" s="51"/>
      <c r="C527" s="98">
        <v>496</v>
      </c>
      <c r="D527" s="98">
        <v>1.3</v>
      </c>
      <c r="E527" s="103">
        <v>2.9334259259259259</v>
      </c>
      <c r="F527" s="94">
        <v>17.878</v>
      </c>
      <c r="G527" s="94">
        <v>-0.21199999999999999</v>
      </c>
      <c r="H527" s="89">
        <f t="shared" si="62"/>
        <v>14.405810185185185</v>
      </c>
      <c r="I527" s="52">
        <f t="shared" si="60"/>
        <v>17.327099166984663</v>
      </c>
      <c r="J527" s="52">
        <f t="shared" si="61"/>
        <v>-4.4039208050871421</v>
      </c>
      <c r="K527" s="91">
        <f t="shared" si="63"/>
        <v>3063229.4400168383</v>
      </c>
      <c r="L527" s="91">
        <f t="shared" si="64"/>
        <v>627009.55197412602</v>
      </c>
      <c r="M527" s="94">
        <f t="shared" si="65"/>
        <v>1327.367888888889</v>
      </c>
      <c r="N527" s="93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  <c r="AA527" s="78"/>
      <c r="AB527" s="78"/>
    </row>
    <row r="528" spans="2:28" x14ac:dyDescent="0.25">
      <c r="B528" s="51"/>
      <c r="C528" s="98">
        <v>497</v>
      </c>
      <c r="D528" s="98">
        <v>1.3</v>
      </c>
      <c r="E528" s="103">
        <v>2.8292939814814813</v>
      </c>
      <c r="F528" s="94">
        <v>22.649000000000001</v>
      </c>
      <c r="G528" s="94">
        <v>-7.4999999999999997E-2</v>
      </c>
      <c r="H528" s="89">
        <f t="shared" si="62"/>
        <v>14.30167824074074</v>
      </c>
      <c r="I528" s="52">
        <f t="shared" si="60"/>
        <v>21.686925845404286</v>
      </c>
      <c r="J528" s="52">
        <f t="shared" si="61"/>
        <v>-6.5310373123980572</v>
      </c>
      <c r="K528" s="91">
        <f t="shared" si="63"/>
        <v>3063233.7998435167</v>
      </c>
      <c r="L528" s="91">
        <f t="shared" si="64"/>
        <v>627007.42485761875</v>
      </c>
      <c r="M528" s="94">
        <f t="shared" si="65"/>
        <v>1327.5048888888889</v>
      </c>
      <c r="N528" s="93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  <c r="AA528" s="78"/>
      <c r="AB528" s="78"/>
    </row>
    <row r="529" spans="2:28" x14ac:dyDescent="0.25">
      <c r="B529" s="51"/>
      <c r="C529" s="98">
        <v>498</v>
      </c>
      <c r="D529" s="98">
        <v>1.3</v>
      </c>
      <c r="E529" s="103">
        <v>3.320150462962963</v>
      </c>
      <c r="F529" s="94">
        <v>23.337</v>
      </c>
      <c r="G529" s="94">
        <v>-1.026</v>
      </c>
      <c r="H529" s="89">
        <f t="shared" si="62"/>
        <v>14.792534722222221</v>
      </c>
      <c r="I529" s="52">
        <f t="shared" si="60"/>
        <v>23.248933698888223</v>
      </c>
      <c r="J529" s="52">
        <f t="shared" si="61"/>
        <v>-2.0255001517401947</v>
      </c>
      <c r="K529" s="91">
        <f t="shared" si="63"/>
        <v>3063235.3618513704</v>
      </c>
      <c r="L529" s="91">
        <f t="shared" si="64"/>
        <v>627011.93039477931</v>
      </c>
      <c r="M529" s="94">
        <f t="shared" si="65"/>
        <v>1326.5538888888889</v>
      </c>
      <c r="N529" s="93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  <c r="AA529" s="78"/>
      <c r="AB529" s="78"/>
    </row>
    <row r="530" spans="2:28" x14ac:dyDescent="0.25">
      <c r="B530" s="51"/>
      <c r="C530" s="98">
        <v>499</v>
      </c>
      <c r="D530" s="98">
        <v>1.3</v>
      </c>
      <c r="E530" s="103">
        <v>3.5763773148148146</v>
      </c>
      <c r="F530" s="94">
        <v>23.626999999999999</v>
      </c>
      <c r="G530" s="94">
        <v>-1.4279999999999999</v>
      </c>
      <c r="H530" s="89">
        <f t="shared" si="62"/>
        <v>4.8761574074074332E-2</v>
      </c>
      <c r="I530" s="52">
        <f t="shared" si="60"/>
        <v>23.622071711323077</v>
      </c>
      <c r="J530" s="52">
        <f t="shared" si="61"/>
        <v>0.48255265527194147</v>
      </c>
      <c r="K530" s="91">
        <f t="shared" si="63"/>
        <v>3063235.7349893828</v>
      </c>
      <c r="L530" s="91">
        <f t="shared" si="64"/>
        <v>627014.43844758638</v>
      </c>
      <c r="M530" s="94">
        <f t="shared" si="65"/>
        <v>1326.1518888888888</v>
      </c>
      <c r="N530" s="93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  <c r="AA530" s="78"/>
      <c r="AB530" s="78"/>
    </row>
    <row r="531" spans="2:28" x14ac:dyDescent="0.25">
      <c r="B531" s="51"/>
      <c r="C531" s="98">
        <v>500</v>
      </c>
      <c r="D531" s="98">
        <v>1.3</v>
      </c>
      <c r="E531" s="103">
        <v>3.7183449074074075</v>
      </c>
      <c r="F531" s="94">
        <v>22.379000000000001</v>
      </c>
      <c r="G531" s="94">
        <v>-0.95199999999999996</v>
      </c>
      <c r="H531" s="89">
        <f t="shared" si="62"/>
        <v>0.19072916666666728</v>
      </c>
      <c r="I531" s="52">
        <f t="shared" si="60"/>
        <v>22.307617606160239</v>
      </c>
      <c r="J531" s="52">
        <f t="shared" si="61"/>
        <v>1.7860116845445924</v>
      </c>
      <c r="K531" s="91">
        <f t="shared" si="63"/>
        <v>3063234.4205352776</v>
      </c>
      <c r="L531" s="91">
        <f t="shared" si="64"/>
        <v>627015.74190661567</v>
      </c>
      <c r="M531" s="94">
        <f t="shared" si="65"/>
        <v>1326.6278888888889</v>
      </c>
      <c r="N531" s="93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  <c r="AA531" s="78"/>
      <c r="AB531" s="78"/>
    </row>
    <row r="532" spans="2:28" x14ac:dyDescent="0.25">
      <c r="B532" s="51"/>
      <c r="C532" s="98">
        <v>501</v>
      </c>
      <c r="D532" s="98">
        <v>1.3</v>
      </c>
      <c r="E532" s="103">
        <v>3.4308333333333332</v>
      </c>
      <c r="F532" s="94">
        <v>33.816000000000003</v>
      </c>
      <c r="G532" s="94">
        <v>-0.78</v>
      </c>
      <c r="H532" s="89">
        <f t="shared" si="62"/>
        <v>14.903217592592593</v>
      </c>
      <c r="I532" s="52">
        <f t="shared" si="60"/>
        <v>33.788215485135822</v>
      </c>
      <c r="J532" s="52">
        <f t="shared" si="61"/>
        <v>-1.3705292153135844</v>
      </c>
      <c r="K532" s="91">
        <f t="shared" si="63"/>
        <v>3063245.9011331564</v>
      </c>
      <c r="L532" s="91">
        <f t="shared" si="64"/>
        <v>627012.58536571579</v>
      </c>
      <c r="M532" s="94">
        <f t="shared" si="65"/>
        <v>1326.799888888889</v>
      </c>
      <c r="N532" s="93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  <c r="AA532" s="78"/>
      <c r="AB532" s="78"/>
    </row>
    <row r="533" spans="2:28" x14ac:dyDescent="0.25">
      <c r="B533" s="51"/>
      <c r="C533" s="98">
        <v>502</v>
      </c>
      <c r="D533" s="98">
        <v>1.3</v>
      </c>
      <c r="E533" s="103">
        <v>3.771909722222222</v>
      </c>
      <c r="F533" s="94">
        <v>32.843000000000004</v>
      </c>
      <c r="G533" s="94">
        <v>-1.5960000000000001</v>
      </c>
      <c r="H533" s="89">
        <f t="shared" si="62"/>
        <v>0.24429398148148174</v>
      </c>
      <c r="I533" s="52">
        <f t="shared" si="60"/>
        <v>32.671194693100183</v>
      </c>
      <c r="J533" s="52">
        <f t="shared" si="61"/>
        <v>3.3549495265268012</v>
      </c>
      <c r="K533" s="91">
        <f t="shared" si="63"/>
        <v>3063244.7841123645</v>
      </c>
      <c r="L533" s="91">
        <f t="shared" si="64"/>
        <v>627017.31084445759</v>
      </c>
      <c r="M533" s="94">
        <f t="shared" si="65"/>
        <v>1325.9838888888889</v>
      </c>
      <c r="N533" s="93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  <c r="AA533" s="78"/>
      <c r="AB533" s="78"/>
    </row>
    <row r="534" spans="2:28" x14ac:dyDescent="0.25">
      <c r="B534" s="51"/>
      <c r="C534" s="98">
        <v>503</v>
      </c>
      <c r="D534" s="98">
        <v>1.3</v>
      </c>
      <c r="E534" s="103">
        <v>3.8916666666666666</v>
      </c>
      <c r="F534" s="94">
        <v>34.366999999999997</v>
      </c>
      <c r="G534" s="94">
        <v>-1.01</v>
      </c>
      <c r="H534" s="89">
        <f t="shared" si="62"/>
        <v>0.3640509259259268</v>
      </c>
      <c r="I534" s="52">
        <f t="shared" si="60"/>
        <v>33.968185109724544</v>
      </c>
      <c r="J534" s="52">
        <f t="shared" si="61"/>
        <v>5.2204491522748899</v>
      </c>
      <c r="K534" s="91">
        <f t="shared" si="63"/>
        <v>3063246.081102781</v>
      </c>
      <c r="L534" s="91">
        <f t="shared" si="64"/>
        <v>627019.17634408339</v>
      </c>
      <c r="M534" s="94">
        <f t="shared" si="65"/>
        <v>1326.569888888889</v>
      </c>
      <c r="N534" s="93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  <c r="AA534" s="78"/>
      <c r="AB534" s="78"/>
    </row>
    <row r="535" spans="2:28" x14ac:dyDescent="0.25">
      <c r="B535" s="51"/>
      <c r="C535" s="98">
        <v>504</v>
      </c>
      <c r="D535" s="98">
        <v>1.3</v>
      </c>
      <c r="E535" s="103">
        <v>3.8523958333333335</v>
      </c>
      <c r="F535" s="94">
        <v>41.209000000000003</v>
      </c>
      <c r="G535" s="94">
        <v>-1.4730000000000001</v>
      </c>
      <c r="H535" s="89">
        <f t="shared" si="62"/>
        <v>0.32478009259259366</v>
      </c>
      <c r="I535" s="52">
        <f t="shared" si="60"/>
        <v>40.828242754372049</v>
      </c>
      <c r="J535" s="52">
        <f t="shared" si="61"/>
        <v>5.5889421709359848</v>
      </c>
      <c r="K535" s="91">
        <f t="shared" si="63"/>
        <v>3063252.941160426</v>
      </c>
      <c r="L535" s="91">
        <f t="shared" si="64"/>
        <v>627019.54483710206</v>
      </c>
      <c r="M535" s="94">
        <f t="shared" si="65"/>
        <v>1326.106888888889</v>
      </c>
      <c r="N535" s="93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  <c r="AA535" s="78"/>
      <c r="AB535" s="78"/>
    </row>
    <row r="536" spans="2:28" x14ac:dyDescent="0.25">
      <c r="B536" s="51"/>
      <c r="C536" s="98">
        <v>505</v>
      </c>
      <c r="D536" s="98">
        <v>1.3</v>
      </c>
      <c r="E536" s="103">
        <v>3.6248611111111115</v>
      </c>
      <c r="F536" s="94">
        <v>42.820999999999998</v>
      </c>
      <c r="G536" s="94">
        <v>-0.30199999999999999</v>
      </c>
      <c r="H536" s="89">
        <f t="shared" si="62"/>
        <v>9.7245370370369955E-2</v>
      </c>
      <c r="I536" s="52">
        <f t="shared" si="60"/>
        <v>42.785479272988205</v>
      </c>
      <c r="J536" s="52">
        <f t="shared" si="61"/>
        <v>1.7437902341442639</v>
      </c>
      <c r="K536" s="91">
        <f t="shared" si="63"/>
        <v>3063254.8983969446</v>
      </c>
      <c r="L536" s="91">
        <f t="shared" si="64"/>
        <v>627015.69968516519</v>
      </c>
      <c r="M536" s="94">
        <f t="shared" si="65"/>
        <v>1327.277888888889</v>
      </c>
      <c r="N536" s="93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  <c r="AA536" s="78"/>
      <c r="AB536" s="78"/>
    </row>
    <row r="537" spans="2:28" x14ac:dyDescent="0.25">
      <c r="B537" s="51"/>
      <c r="C537" s="98">
        <v>506</v>
      </c>
      <c r="D537" s="98">
        <v>1.3</v>
      </c>
      <c r="E537" s="103">
        <v>3.4570138888888886</v>
      </c>
      <c r="F537" s="94">
        <v>36.969000000000001</v>
      </c>
      <c r="G537" s="94">
        <v>-0.161</v>
      </c>
      <c r="H537" s="89">
        <f t="shared" si="62"/>
        <v>14.929398148148149</v>
      </c>
      <c r="I537" s="52">
        <f t="shared" si="60"/>
        <v>36.952834637118045</v>
      </c>
      <c r="J537" s="52">
        <f t="shared" si="61"/>
        <v>-1.0931483347692905</v>
      </c>
      <c r="K537" s="91">
        <f t="shared" si="63"/>
        <v>3063249.0657523084</v>
      </c>
      <c r="L537" s="91">
        <f t="shared" si="64"/>
        <v>627012.86274659634</v>
      </c>
      <c r="M537" s="94">
        <f t="shared" si="65"/>
        <v>1327.4188888888889</v>
      </c>
      <c r="N537" s="93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  <c r="AA537" s="78"/>
      <c r="AB537" s="78"/>
    </row>
    <row r="538" spans="2:28" x14ac:dyDescent="0.25">
      <c r="B538" s="51"/>
      <c r="C538" s="98">
        <v>507</v>
      </c>
      <c r="D538" s="98">
        <v>1.3</v>
      </c>
      <c r="E538" s="103">
        <v>3.4352199074074075</v>
      </c>
      <c r="F538" s="94">
        <v>33.649000000000001</v>
      </c>
      <c r="G538" s="94">
        <v>-0.79600000000000004</v>
      </c>
      <c r="H538" s="89">
        <f t="shared" si="62"/>
        <v>14.907604166666667</v>
      </c>
      <c r="I538" s="52">
        <f t="shared" si="60"/>
        <v>33.623801775129465</v>
      </c>
      <c r="J538" s="52">
        <f t="shared" si="61"/>
        <v>-1.3019812543968241</v>
      </c>
      <c r="K538" s="91">
        <f t="shared" si="63"/>
        <v>3063245.7367194467</v>
      </c>
      <c r="L538" s="91">
        <f t="shared" si="64"/>
        <v>627012.65391367674</v>
      </c>
      <c r="M538" s="94">
        <f t="shared" si="65"/>
        <v>1326.7838888888889</v>
      </c>
      <c r="N538" s="93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  <c r="AA538" s="78"/>
      <c r="AB538" s="78"/>
    </row>
    <row r="539" spans="2:28" x14ac:dyDescent="0.25">
      <c r="B539" s="51"/>
      <c r="C539" s="98">
        <v>508</v>
      </c>
      <c r="D539" s="98">
        <v>1.3</v>
      </c>
      <c r="E539" s="103">
        <v>3.3021990740740739</v>
      </c>
      <c r="F539" s="94">
        <v>33.232999999999997</v>
      </c>
      <c r="G539" s="94">
        <v>-0.129</v>
      </c>
      <c r="H539" s="89">
        <f t="shared" si="62"/>
        <v>14.774583333333332</v>
      </c>
      <c r="I539" s="52">
        <f t="shared" si="60"/>
        <v>33.084964413737062</v>
      </c>
      <c r="J539" s="52">
        <f t="shared" si="61"/>
        <v>-3.133276039826661</v>
      </c>
      <c r="K539" s="91">
        <f t="shared" si="63"/>
        <v>3063245.1978820851</v>
      </c>
      <c r="L539" s="91">
        <f t="shared" si="64"/>
        <v>627010.82261889125</v>
      </c>
      <c r="M539" s="94">
        <f t="shared" si="65"/>
        <v>1327.450888888889</v>
      </c>
      <c r="N539" s="93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  <c r="AA539" s="78"/>
      <c r="AB539" s="78"/>
    </row>
    <row r="540" spans="2:28" x14ac:dyDescent="0.25">
      <c r="B540" s="51"/>
      <c r="C540" s="98">
        <v>509</v>
      </c>
      <c r="D540" s="98">
        <v>1.3</v>
      </c>
      <c r="E540" s="103">
        <v>3.1124421296296299</v>
      </c>
      <c r="F540" s="94">
        <v>28.463000000000001</v>
      </c>
      <c r="G540" s="94">
        <v>-0.123</v>
      </c>
      <c r="H540" s="89">
        <f t="shared" si="62"/>
        <v>14.584826388888889</v>
      </c>
      <c r="I540" s="52">
        <f t="shared" si="60"/>
        <v>28.033668709141502</v>
      </c>
      <c r="J540" s="52">
        <f t="shared" si="61"/>
        <v>-4.9250165183581585</v>
      </c>
      <c r="K540" s="91">
        <f t="shared" si="63"/>
        <v>3063240.1465863804</v>
      </c>
      <c r="L540" s="91">
        <f t="shared" si="64"/>
        <v>627009.03087841277</v>
      </c>
      <c r="M540" s="94">
        <f t="shared" si="65"/>
        <v>1327.4568888888889</v>
      </c>
      <c r="N540" s="93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  <c r="AA540" s="78"/>
      <c r="AB540" s="78"/>
    </row>
    <row r="541" spans="2:28" x14ac:dyDescent="0.25">
      <c r="B541" s="51"/>
      <c r="C541" s="98">
        <v>510</v>
      </c>
      <c r="D541" s="98">
        <v>1.3</v>
      </c>
      <c r="E541" s="103">
        <v>3.1046643518518522</v>
      </c>
      <c r="F541" s="94">
        <v>24.919</v>
      </c>
      <c r="G541" s="94">
        <v>-0.91200000000000003</v>
      </c>
      <c r="H541" s="89">
        <f t="shared" si="62"/>
        <v>14.577048611111111</v>
      </c>
      <c r="I541" s="52">
        <f t="shared" si="60"/>
        <v>24.528948015846545</v>
      </c>
      <c r="J541" s="52">
        <f t="shared" si="61"/>
        <v>-4.3917274774168158</v>
      </c>
      <c r="K541" s="91">
        <f t="shared" si="63"/>
        <v>3063236.6418656874</v>
      </c>
      <c r="L541" s="91">
        <f t="shared" si="64"/>
        <v>627009.56416745367</v>
      </c>
      <c r="M541" s="94">
        <f t="shared" si="65"/>
        <v>1326.6678888888889</v>
      </c>
      <c r="N541" s="93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  <c r="AA541" s="78"/>
      <c r="AB541" s="78"/>
    </row>
    <row r="542" spans="2:28" x14ac:dyDescent="0.25">
      <c r="B542" s="51"/>
      <c r="C542" s="98">
        <v>511</v>
      </c>
      <c r="D542" s="98">
        <v>1.3</v>
      </c>
      <c r="E542" s="103">
        <v>3.4245833333333331</v>
      </c>
      <c r="F542" s="94">
        <v>27.96</v>
      </c>
      <c r="G542" s="94">
        <v>-0.996</v>
      </c>
      <c r="H542" s="89">
        <f t="shared" si="62"/>
        <v>14.896967592592592</v>
      </c>
      <c r="I542" s="52">
        <f t="shared" si="60"/>
        <v>27.933964574887185</v>
      </c>
      <c r="J542" s="52">
        <f t="shared" si="61"/>
        <v>-1.206326294560411</v>
      </c>
      <c r="K542" s="91">
        <f t="shared" si="63"/>
        <v>3063240.0468822462</v>
      </c>
      <c r="L542" s="91">
        <f t="shared" si="64"/>
        <v>627012.74956863653</v>
      </c>
      <c r="M542" s="94">
        <f t="shared" si="65"/>
        <v>1326.5838888888889</v>
      </c>
      <c r="N542" s="93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  <c r="AA542" s="78"/>
      <c r="AB542" s="78"/>
    </row>
    <row r="543" spans="2:28" x14ac:dyDescent="0.25">
      <c r="B543" s="51"/>
      <c r="C543" s="98">
        <v>512</v>
      </c>
      <c r="D543" s="98">
        <v>1.3</v>
      </c>
      <c r="E543" s="103">
        <v>2.7846759259259257</v>
      </c>
      <c r="F543" s="94">
        <v>30.529</v>
      </c>
      <c r="G543" s="94">
        <v>-1.7000000000000001E-2</v>
      </c>
      <c r="H543" s="89">
        <f t="shared" si="62"/>
        <v>14.257060185185185</v>
      </c>
      <c r="I543" s="52">
        <f t="shared" si="60"/>
        <v>29.062577083375984</v>
      </c>
      <c r="J543" s="52">
        <f t="shared" si="61"/>
        <v>-9.3480722222728456</v>
      </c>
      <c r="K543" s="91">
        <f t="shared" si="63"/>
        <v>3063241.1754947547</v>
      </c>
      <c r="L543" s="91">
        <f t="shared" si="64"/>
        <v>627004.60782270879</v>
      </c>
      <c r="M543" s="94">
        <f t="shared" si="65"/>
        <v>1327.5628888888889</v>
      </c>
      <c r="N543" s="93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  <c r="AA543" s="78"/>
      <c r="AB543" s="78"/>
    </row>
    <row r="544" spans="2:28" x14ac:dyDescent="0.25">
      <c r="B544" s="51"/>
      <c r="C544" s="98">
        <v>513</v>
      </c>
      <c r="D544" s="98">
        <v>1.3</v>
      </c>
      <c r="E544" s="103">
        <v>2.4097569444444447</v>
      </c>
      <c r="F544" s="94">
        <v>25.481999999999999</v>
      </c>
      <c r="G544" s="94">
        <v>3.6999999999999998E-2</v>
      </c>
      <c r="H544" s="89">
        <f t="shared" si="62"/>
        <v>13.882141203703704</v>
      </c>
      <c r="I544" s="52">
        <f t="shared" si="60"/>
        <v>22.739131734530147</v>
      </c>
      <c r="J544" s="52">
        <f t="shared" si="61"/>
        <v>-11.500617894690871</v>
      </c>
      <c r="K544" s="91">
        <f t="shared" si="63"/>
        <v>3063234.8520494062</v>
      </c>
      <c r="L544" s="91">
        <f t="shared" si="64"/>
        <v>627002.45527703641</v>
      </c>
      <c r="M544" s="94">
        <f t="shared" si="65"/>
        <v>1327.616888888889</v>
      </c>
      <c r="N544" s="93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  <c r="AA544" s="78"/>
      <c r="AB544" s="78"/>
    </row>
    <row r="545" spans="2:28" x14ac:dyDescent="0.25">
      <c r="B545" s="51"/>
      <c r="C545" s="98">
        <v>514</v>
      </c>
      <c r="D545" s="98">
        <v>1.3</v>
      </c>
      <c r="E545" s="103">
        <v>1.1478935185185184</v>
      </c>
      <c r="F545" s="94">
        <v>18.614000000000001</v>
      </c>
      <c r="G545" s="94">
        <v>-3.2000000000000001E-2</v>
      </c>
      <c r="H545" s="89">
        <f t="shared" si="62"/>
        <v>12.620277777777778</v>
      </c>
      <c r="I545" s="52">
        <f t="shared" si="60"/>
        <v>10.10701197769658</v>
      </c>
      <c r="J545" s="52">
        <f t="shared" si="61"/>
        <v>-15.631036590152871</v>
      </c>
      <c r="K545" s="91">
        <f t="shared" si="63"/>
        <v>3063222.219929649</v>
      </c>
      <c r="L545" s="91">
        <f t="shared" si="64"/>
        <v>626998.3248583409</v>
      </c>
      <c r="M545" s="94">
        <f t="shared" si="65"/>
        <v>1327.547888888889</v>
      </c>
      <c r="N545" s="93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  <c r="AA545" s="78"/>
      <c r="AB545" s="78"/>
    </row>
    <row r="546" spans="2:28" x14ac:dyDescent="0.25">
      <c r="B546" s="51"/>
      <c r="C546" s="98">
        <v>515</v>
      </c>
      <c r="D546" s="98">
        <v>1.3</v>
      </c>
      <c r="E546" s="103">
        <v>0.3179745370370371</v>
      </c>
      <c r="F546" s="94">
        <v>20.079000000000001</v>
      </c>
      <c r="G546" s="94">
        <v>0.436</v>
      </c>
      <c r="H546" s="89">
        <f t="shared" si="62"/>
        <v>11.790358796296296</v>
      </c>
      <c r="I546" s="52">
        <f t="shared" si="60"/>
        <v>4.5060734054314313</v>
      </c>
      <c r="J546" s="52">
        <f t="shared" si="61"/>
        <v>-19.566848071798983</v>
      </c>
      <c r="K546" s="91">
        <f t="shared" si="63"/>
        <v>3063216.6189910769</v>
      </c>
      <c r="L546" s="91">
        <f t="shared" si="64"/>
        <v>626994.38904685935</v>
      </c>
      <c r="M546" s="94">
        <f t="shared" si="65"/>
        <v>1328.0158888888889</v>
      </c>
      <c r="N546" s="93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  <c r="AA546" s="78"/>
      <c r="AB546" s="78"/>
    </row>
    <row r="547" spans="2:28" x14ac:dyDescent="0.25">
      <c r="B547" s="51"/>
      <c r="C547" s="98">
        <v>516</v>
      </c>
      <c r="D547" s="98">
        <v>1.3</v>
      </c>
      <c r="E547" s="103">
        <v>1.4890509259259257</v>
      </c>
      <c r="F547" s="94">
        <v>22.109000000000002</v>
      </c>
      <c r="G547" s="94">
        <v>0.55200000000000005</v>
      </c>
      <c r="H547" s="89">
        <f t="shared" si="62"/>
        <v>12.961435185185184</v>
      </c>
      <c r="I547" s="52">
        <f t="shared" si="60"/>
        <v>14.526476789804862</v>
      </c>
      <c r="J547" s="52">
        <f t="shared" si="61"/>
        <v>-16.667013921973567</v>
      </c>
      <c r="K547" s="91">
        <f t="shared" si="63"/>
        <v>3063226.6393944612</v>
      </c>
      <c r="L547" s="91">
        <f t="shared" si="64"/>
        <v>626997.2888810091</v>
      </c>
      <c r="M547" s="94">
        <f t="shared" si="65"/>
        <v>1328.1318888888889</v>
      </c>
      <c r="N547" s="93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  <c r="AA547" s="78"/>
      <c r="AB547" s="78"/>
    </row>
    <row r="548" spans="2:28" x14ac:dyDescent="0.25">
      <c r="B548" s="51"/>
      <c r="C548" s="98">
        <v>517</v>
      </c>
      <c r="D548" s="98">
        <v>1.5</v>
      </c>
      <c r="E548" s="103">
        <v>2.6764467592592593</v>
      </c>
      <c r="F548" s="94">
        <v>32.29</v>
      </c>
      <c r="G548" s="94">
        <v>0.68500000000000005</v>
      </c>
      <c r="H548" s="89">
        <f t="shared" si="62"/>
        <v>14.148831018518518</v>
      </c>
      <c r="I548" s="52">
        <f t="shared" si="60"/>
        <v>30.259320477215155</v>
      </c>
      <c r="J548" s="52">
        <f t="shared" si="61"/>
        <v>-11.270209592424958</v>
      </c>
      <c r="K548" s="91">
        <f t="shared" si="63"/>
        <v>3063242.3722381485</v>
      </c>
      <c r="L548" s="91">
        <f t="shared" si="64"/>
        <v>627002.68568533869</v>
      </c>
      <c r="M548" s="94">
        <f t="shared" si="65"/>
        <v>1328.0648888888888</v>
      </c>
      <c r="N548" s="93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  <c r="AA548" s="78"/>
      <c r="AB548" s="78"/>
    </row>
    <row r="549" spans="2:28" x14ac:dyDescent="0.25">
      <c r="B549" s="51"/>
      <c r="C549" s="98">
        <v>518</v>
      </c>
      <c r="D549" s="98">
        <v>1.3</v>
      </c>
      <c r="E549" s="103">
        <v>1.1520833333333333</v>
      </c>
      <c r="F549" s="94">
        <v>30.073</v>
      </c>
      <c r="G549" s="94">
        <v>0.63500000000000001</v>
      </c>
      <c r="H549" s="89">
        <f t="shared" si="62"/>
        <v>12.624467592592593</v>
      </c>
      <c r="I549" s="52">
        <f t="shared" si="60"/>
        <v>16.373304573433263</v>
      </c>
      <c r="J549" s="52">
        <f t="shared" si="61"/>
        <v>-25.224992098028284</v>
      </c>
      <c r="K549" s="91">
        <f t="shared" si="63"/>
        <v>3063228.4862222448</v>
      </c>
      <c r="L549" s="91">
        <f t="shared" si="64"/>
        <v>626988.73090283305</v>
      </c>
      <c r="M549" s="94">
        <f t="shared" si="65"/>
        <v>1328.2148888888889</v>
      </c>
      <c r="N549" s="93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  <c r="AA549" s="78"/>
      <c r="AB549" s="78"/>
    </row>
    <row r="550" spans="2:28" x14ac:dyDescent="0.25">
      <c r="B550" s="51"/>
      <c r="C550" s="98">
        <v>519</v>
      </c>
      <c r="D550" s="98">
        <v>1.3</v>
      </c>
      <c r="E550" s="103">
        <v>0.38593750000000004</v>
      </c>
      <c r="F550" s="94">
        <v>30.285</v>
      </c>
      <c r="G550" s="94">
        <v>0.61299999999999999</v>
      </c>
      <c r="H550" s="89">
        <f t="shared" si="62"/>
        <v>11.85832175925926</v>
      </c>
      <c r="I550" s="52">
        <f t="shared" si="60"/>
        <v>7.6337784296072853</v>
      </c>
      <c r="J550" s="52">
        <f t="shared" si="61"/>
        <v>-29.307109237993135</v>
      </c>
      <c r="K550" s="91">
        <f t="shared" si="63"/>
        <v>3063219.746696101</v>
      </c>
      <c r="L550" s="91">
        <f t="shared" si="64"/>
        <v>626984.64878569311</v>
      </c>
      <c r="M550" s="94">
        <f t="shared" si="65"/>
        <v>1328.192888888889</v>
      </c>
      <c r="N550" s="93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  <c r="AA550" s="78"/>
      <c r="AB550" s="78"/>
    </row>
    <row r="551" spans="2:28" x14ac:dyDescent="0.25">
      <c r="B551" s="51"/>
      <c r="C551" s="98">
        <v>520</v>
      </c>
      <c r="D551" s="98">
        <v>1.3</v>
      </c>
      <c r="E551" s="103">
        <v>0.90637731481481476</v>
      </c>
      <c r="F551" s="94">
        <v>48.674999999999997</v>
      </c>
      <c r="G551" s="94">
        <v>0.90800000000000003</v>
      </c>
      <c r="H551" s="89">
        <f t="shared" si="62"/>
        <v>12.378761574074074</v>
      </c>
      <c r="I551" s="52">
        <f t="shared" si="60"/>
        <v>22.166295410468031</v>
      </c>
      <c r="J551" s="52">
        <f t="shared" si="61"/>
        <v>-43.334870171443498</v>
      </c>
      <c r="K551" s="91">
        <f t="shared" si="63"/>
        <v>3063234.279213082</v>
      </c>
      <c r="L551" s="91">
        <f t="shared" si="64"/>
        <v>626970.6210247596</v>
      </c>
      <c r="M551" s="94">
        <f t="shared" si="65"/>
        <v>1328.4878888888888</v>
      </c>
      <c r="N551" s="93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  <c r="AA551" s="78"/>
      <c r="AB551" s="78"/>
    </row>
    <row r="552" spans="2:28" x14ac:dyDescent="0.25">
      <c r="B552" s="51"/>
      <c r="C552" s="98">
        <v>521</v>
      </c>
      <c r="D552" s="98">
        <v>1.3</v>
      </c>
      <c r="E552" s="103">
        <v>0.91866898148148146</v>
      </c>
      <c r="F552" s="94">
        <v>52.231000000000002</v>
      </c>
      <c r="G552" s="94">
        <v>1.863</v>
      </c>
      <c r="H552" s="89">
        <f t="shared" si="62"/>
        <v>12.391053240740741</v>
      </c>
      <c r="I552" s="52">
        <f t="shared" si="60"/>
        <v>24.024778954498913</v>
      </c>
      <c r="J552" s="52">
        <f t="shared" si="61"/>
        <v>-46.37766010901656</v>
      </c>
      <c r="K552" s="91">
        <f t="shared" si="63"/>
        <v>3063236.1376966261</v>
      </c>
      <c r="L552" s="91">
        <f t="shared" si="64"/>
        <v>626967.57823482214</v>
      </c>
      <c r="M552" s="94">
        <f t="shared" si="65"/>
        <v>1329.442888888889</v>
      </c>
      <c r="N552" s="93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  <c r="AA552" s="78"/>
      <c r="AB552" s="78"/>
    </row>
    <row r="553" spans="2:28" x14ac:dyDescent="0.25">
      <c r="B553" s="51"/>
      <c r="C553" s="98">
        <v>522</v>
      </c>
      <c r="D553" s="98">
        <v>1.3</v>
      </c>
      <c r="E553" s="103">
        <v>0.70263888888888881</v>
      </c>
      <c r="F553" s="94">
        <v>53.463999999999999</v>
      </c>
      <c r="G553" s="94">
        <v>1.86</v>
      </c>
      <c r="H553" s="89">
        <f t="shared" si="62"/>
        <v>12.175023148148147</v>
      </c>
      <c r="I553" s="52">
        <f t="shared" si="60"/>
        <v>20.201359798280386</v>
      </c>
      <c r="J553" s="52">
        <f t="shared" si="61"/>
        <v>-49.500549070696387</v>
      </c>
      <c r="K553" s="91">
        <f t="shared" si="63"/>
        <v>3063232.3142774696</v>
      </c>
      <c r="L553" s="91">
        <f t="shared" si="64"/>
        <v>626964.45534586045</v>
      </c>
      <c r="M553" s="94">
        <f t="shared" si="65"/>
        <v>1329.4398888888888</v>
      </c>
      <c r="N553" s="93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  <c r="AA553" s="78"/>
      <c r="AB553" s="78"/>
    </row>
    <row r="554" spans="2:28" x14ac:dyDescent="0.25">
      <c r="B554" s="51"/>
      <c r="C554" s="98">
        <v>523</v>
      </c>
      <c r="D554" s="98">
        <v>1.3</v>
      </c>
      <c r="E554" s="103">
        <v>4.5334722222222217</v>
      </c>
      <c r="F554" s="94">
        <v>7.492</v>
      </c>
      <c r="G554" s="94">
        <v>-0.51700000000000002</v>
      </c>
      <c r="H554" s="89">
        <f t="shared" si="62"/>
        <v>1.0058564814814801</v>
      </c>
      <c r="I554" s="52">
        <f t="shared" si="60"/>
        <v>6.8367865470848468</v>
      </c>
      <c r="J554" s="52">
        <f t="shared" si="61"/>
        <v>3.0640518451226728</v>
      </c>
      <c r="K554" s="91">
        <f t="shared" si="63"/>
        <v>3063218.9497042187</v>
      </c>
      <c r="L554" s="91">
        <f t="shared" si="64"/>
        <v>627017.01994677621</v>
      </c>
      <c r="M554" s="94">
        <f t="shared" si="65"/>
        <v>1327.0628888888889</v>
      </c>
      <c r="N554" s="93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  <c r="AA554" s="78"/>
      <c r="AB554" s="78"/>
    </row>
    <row r="555" spans="2:28" x14ac:dyDescent="0.25">
      <c r="B555" s="51"/>
      <c r="C555" s="98">
        <v>524</v>
      </c>
      <c r="D555" s="98">
        <v>1.3</v>
      </c>
      <c r="E555" s="103">
        <v>5.3916550925925932</v>
      </c>
      <c r="F555" s="94">
        <v>8.1739999999999995</v>
      </c>
      <c r="G555" s="94">
        <v>-1.7929999999999999</v>
      </c>
      <c r="H555" s="89">
        <f t="shared" si="62"/>
        <v>1.8640393518518508</v>
      </c>
      <c r="I555" s="52">
        <f t="shared" si="60"/>
        <v>5.8063663704981039</v>
      </c>
      <c r="J555" s="52">
        <f t="shared" si="61"/>
        <v>5.7532934543223737</v>
      </c>
      <c r="K555" s="91">
        <f t="shared" si="63"/>
        <v>3063217.919284042</v>
      </c>
      <c r="L555" s="91">
        <f t="shared" si="64"/>
        <v>627019.7091883854</v>
      </c>
      <c r="M555" s="94">
        <f t="shared" si="65"/>
        <v>1325.7868888888891</v>
      </c>
      <c r="N555" s="93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  <c r="AA555" s="78"/>
      <c r="AB555" s="78"/>
    </row>
    <row r="556" spans="2:28" x14ac:dyDescent="0.25">
      <c r="B556" s="51"/>
      <c r="C556" s="98">
        <v>525</v>
      </c>
      <c r="D556" s="98">
        <v>1.3</v>
      </c>
      <c r="E556" s="103">
        <v>4.8420833333333331</v>
      </c>
      <c r="F556" s="94">
        <v>16.295000000000002</v>
      </c>
      <c r="G556" s="94">
        <v>-1.8520000000000001</v>
      </c>
      <c r="H556" s="89">
        <f t="shared" si="62"/>
        <v>1.3144675925925924</v>
      </c>
      <c r="I556" s="52">
        <f t="shared" si="60"/>
        <v>13.886749569770812</v>
      </c>
      <c r="J556" s="52">
        <f t="shared" si="61"/>
        <v>8.5255622328659495</v>
      </c>
      <c r="K556" s="91">
        <f t="shared" si="63"/>
        <v>3063225.9996672412</v>
      </c>
      <c r="L556" s="91">
        <f t="shared" si="64"/>
        <v>627022.48145716393</v>
      </c>
      <c r="M556" s="94">
        <f t="shared" si="65"/>
        <v>1325.7278888888889</v>
      </c>
      <c r="N556" s="93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  <c r="AA556" s="78"/>
      <c r="AB556" s="78"/>
    </row>
    <row r="557" spans="2:28" x14ac:dyDescent="0.25">
      <c r="B557" s="51"/>
      <c r="C557" s="98">
        <v>526</v>
      </c>
      <c r="D557" s="98">
        <v>1.3</v>
      </c>
      <c r="E557" s="103">
        <v>4.3660995370370372</v>
      </c>
      <c r="F557" s="94">
        <v>17.295999999999999</v>
      </c>
      <c r="G557" s="94">
        <v>-0.85</v>
      </c>
      <c r="H557" s="89">
        <f t="shared" si="62"/>
        <v>0.83848379629629655</v>
      </c>
      <c r="I557" s="52">
        <f t="shared" si="60"/>
        <v>16.240123358021719</v>
      </c>
      <c r="J557" s="52">
        <f t="shared" si="61"/>
        <v>5.9506310015188593</v>
      </c>
      <c r="K557" s="91">
        <f t="shared" si="63"/>
        <v>3063228.3530410295</v>
      </c>
      <c r="L557" s="91">
        <f t="shared" si="64"/>
        <v>627019.9065259326</v>
      </c>
      <c r="M557" s="94">
        <f t="shared" si="65"/>
        <v>1326.729888888889</v>
      </c>
      <c r="N557" s="93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  <c r="AA557" s="78"/>
      <c r="AB557" s="78"/>
    </row>
    <row r="558" spans="2:28" x14ac:dyDescent="0.25">
      <c r="B558" s="51"/>
      <c r="C558" s="98">
        <v>527</v>
      </c>
      <c r="D558" s="98">
        <v>1.3</v>
      </c>
      <c r="E558" s="103">
        <v>4.3640393518518517</v>
      </c>
      <c r="F558" s="94">
        <v>28.43</v>
      </c>
      <c r="G558" s="94">
        <v>-1.1850000000000001</v>
      </c>
      <c r="H558" s="89">
        <f t="shared" si="62"/>
        <v>0.83642361111111185</v>
      </c>
      <c r="I558" s="52">
        <f t="shared" si="60"/>
        <v>26.702852049247376</v>
      </c>
      <c r="J558" s="52">
        <f t="shared" si="61"/>
        <v>9.7582064149107417</v>
      </c>
      <c r="K558" s="91">
        <f t="shared" si="63"/>
        <v>3063238.8157697208</v>
      </c>
      <c r="L558" s="91">
        <f t="shared" si="64"/>
        <v>627023.71410134598</v>
      </c>
      <c r="M558" s="94">
        <f t="shared" si="65"/>
        <v>1326.394888888889</v>
      </c>
      <c r="N558" s="93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  <c r="AA558" s="78"/>
      <c r="AB558" s="78"/>
    </row>
    <row r="559" spans="2:28" x14ac:dyDescent="0.25">
      <c r="B559" s="51"/>
      <c r="C559" s="98">
        <v>528</v>
      </c>
      <c r="D559" s="98">
        <v>1.3</v>
      </c>
      <c r="E559" s="103">
        <v>4.5499074074074075</v>
      </c>
      <c r="F559" s="94">
        <v>29.103999999999999</v>
      </c>
      <c r="G559" s="94">
        <v>-1.4039999999999999</v>
      </c>
      <c r="H559" s="89">
        <f t="shared" si="62"/>
        <v>1.0222916666666677</v>
      </c>
      <c r="I559" s="52">
        <f t="shared" si="60"/>
        <v>26.476135212441672</v>
      </c>
      <c r="J559" s="52">
        <f t="shared" si="61"/>
        <v>12.085407738777624</v>
      </c>
      <c r="K559" s="91">
        <f t="shared" si="63"/>
        <v>3063238.5890528839</v>
      </c>
      <c r="L559" s="91">
        <f t="shared" si="64"/>
        <v>627026.04130266991</v>
      </c>
      <c r="M559" s="94">
        <f t="shared" si="65"/>
        <v>1326.1758888888889</v>
      </c>
      <c r="N559" s="93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  <c r="AA559" s="78"/>
      <c r="AB559" s="78"/>
    </row>
    <row r="560" spans="2:28" x14ac:dyDescent="0.25">
      <c r="B560" s="51"/>
      <c r="C560" s="98">
        <v>529</v>
      </c>
      <c r="D560" s="98">
        <v>1.3</v>
      </c>
      <c r="E560" s="103">
        <v>4.6491898148148145</v>
      </c>
      <c r="F560" s="94">
        <v>29.030999999999999</v>
      </c>
      <c r="G560" s="94">
        <v>-2.302</v>
      </c>
      <c r="H560" s="89">
        <f t="shared" si="62"/>
        <v>1.1215740740740756</v>
      </c>
      <c r="I560" s="52">
        <f t="shared" si="60"/>
        <v>25.885697412216558</v>
      </c>
      <c r="J560" s="52">
        <f t="shared" si="61"/>
        <v>13.142664512311232</v>
      </c>
      <c r="K560" s="91">
        <f t="shared" si="63"/>
        <v>3063237.9986150838</v>
      </c>
      <c r="L560" s="91">
        <f t="shared" si="64"/>
        <v>627027.09855944337</v>
      </c>
      <c r="M560" s="94">
        <f t="shared" si="65"/>
        <v>1325.277888888889</v>
      </c>
      <c r="N560" s="93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  <c r="AA560" s="78"/>
      <c r="AB560" s="78"/>
    </row>
    <row r="561" spans="2:28" x14ac:dyDescent="0.25">
      <c r="B561" s="51"/>
      <c r="C561" s="98">
        <v>530</v>
      </c>
      <c r="D561" s="98">
        <v>1.3</v>
      </c>
      <c r="E561" s="103">
        <v>4.6884027777777781</v>
      </c>
      <c r="F561" s="94">
        <v>24.175000000000001</v>
      </c>
      <c r="G561" s="94">
        <v>-1.9790000000000001</v>
      </c>
      <c r="H561" s="89">
        <f t="shared" si="62"/>
        <v>1.1607870370370392</v>
      </c>
      <c r="I561" s="52">
        <f t="shared" si="60"/>
        <v>21.373145387037304</v>
      </c>
      <c r="J561" s="52">
        <f t="shared" si="61"/>
        <v>11.296870419039335</v>
      </c>
      <c r="K561" s="91">
        <f t="shared" si="63"/>
        <v>3063233.4860630585</v>
      </c>
      <c r="L561" s="91">
        <f t="shared" si="64"/>
        <v>627025.25276535016</v>
      </c>
      <c r="M561" s="94">
        <f t="shared" si="65"/>
        <v>1325.6008888888889</v>
      </c>
      <c r="N561" s="93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  <c r="AA561" s="78"/>
      <c r="AB561" s="78"/>
    </row>
    <row r="562" spans="2:28" x14ac:dyDescent="0.25">
      <c r="B562" s="51"/>
      <c r="C562" s="98">
        <v>531</v>
      </c>
      <c r="D562" s="98">
        <v>1.3</v>
      </c>
      <c r="E562" s="103">
        <v>13.652928240740742</v>
      </c>
      <c r="F562" s="94">
        <v>14.525</v>
      </c>
      <c r="G562" s="94">
        <v>3.1E-2</v>
      </c>
      <c r="H562" s="89">
        <f t="shared" si="62"/>
        <v>10.1253125</v>
      </c>
      <c r="I562" s="52">
        <f t="shared" si="60"/>
        <v>-6.5925178654361662</v>
      </c>
      <c r="J562" s="52">
        <f t="shared" si="61"/>
        <v>-12.942732833289305</v>
      </c>
      <c r="K562" s="91">
        <f t="shared" si="63"/>
        <v>3063205.5203998061</v>
      </c>
      <c r="L562" s="91">
        <f t="shared" si="64"/>
        <v>627001.01316209778</v>
      </c>
      <c r="M562" s="94">
        <f t="shared" si="65"/>
        <v>1327.6108888888889</v>
      </c>
      <c r="N562" s="93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  <c r="AA562" s="78"/>
      <c r="AB562" s="78"/>
    </row>
    <row r="563" spans="2:28" x14ac:dyDescent="0.25">
      <c r="B563" s="51"/>
      <c r="C563" s="98">
        <v>532</v>
      </c>
      <c r="D563" s="98">
        <v>1.5</v>
      </c>
      <c r="E563" s="103">
        <v>13.680949074074073</v>
      </c>
      <c r="F563" s="94">
        <v>16.134</v>
      </c>
      <c r="G563" s="94">
        <v>-5.5E-2</v>
      </c>
      <c r="H563" s="89">
        <f t="shared" si="62"/>
        <v>10.153333333333332</v>
      </c>
      <c r="I563" s="52">
        <f t="shared" si="60"/>
        <v>-7.1535590149086623</v>
      </c>
      <c r="J563" s="52">
        <f t="shared" si="61"/>
        <v>-14.461415885736052</v>
      </c>
      <c r="K563" s="91">
        <f t="shared" si="63"/>
        <v>3063204.9593586563</v>
      </c>
      <c r="L563" s="91">
        <f t="shared" si="64"/>
        <v>626999.49447904539</v>
      </c>
      <c r="M563" s="94">
        <f t="shared" si="65"/>
        <v>1327.3248888888888</v>
      </c>
      <c r="N563" s="93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  <c r="AA563" s="78"/>
      <c r="AB563" s="78"/>
    </row>
    <row r="564" spans="2:28" x14ac:dyDescent="0.25">
      <c r="B564" s="51"/>
      <c r="C564" s="98">
        <v>533</v>
      </c>
      <c r="D564" s="98">
        <v>1.5</v>
      </c>
      <c r="E564" s="103">
        <v>14.392916666666666</v>
      </c>
      <c r="F564" s="94">
        <v>22.614999999999998</v>
      </c>
      <c r="G564" s="94">
        <v>0.36799999999999999</v>
      </c>
      <c r="H564" s="89">
        <f t="shared" si="62"/>
        <v>10.865300925925926</v>
      </c>
      <c r="I564" s="52">
        <f t="shared" si="60"/>
        <v>-3.6284836339768494</v>
      </c>
      <c r="J564" s="52">
        <f t="shared" si="61"/>
        <v>-22.322014504026335</v>
      </c>
      <c r="K564" s="91">
        <f t="shared" si="63"/>
        <v>3063208.4844340375</v>
      </c>
      <c r="L564" s="91">
        <f t="shared" si="64"/>
        <v>626991.63388042711</v>
      </c>
      <c r="M564" s="94">
        <f t="shared" si="65"/>
        <v>1327.7478888888888</v>
      </c>
      <c r="N564" s="93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  <c r="AA564" s="78"/>
      <c r="AB564" s="78"/>
    </row>
    <row r="565" spans="2:28" x14ac:dyDescent="0.25">
      <c r="B565" s="51"/>
      <c r="C565" s="98">
        <v>534</v>
      </c>
      <c r="D565" s="98">
        <v>1.5</v>
      </c>
      <c r="E565" s="103">
        <v>14.260787037037037</v>
      </c>
      <c r="F565" s="94">
        <v>23.463000000000001</v>
      </c>
      <c r="G565" s="94">
        <v>7.6999999999999999E-2</v>
      </c>
      <c r="H565" s="89">
        <f t="shared" si="62"/>
        <v>10.733171296296298</v>
      </c>
      <c r="I565" s="52">
        <f t="shared" ref="I565" si="66">F565*COS(RADIANS(H565*24))</f>
        <v>-5.039890345394392</v>
      </c>
      <c r="J565" s="52">
        <f t="shared" ref="J565" si="67">F565*SIN(RADIANS(H565*24))</f>
        <v>-22.915319642248075</v>
      </c>
      <c r="K565" s="91">
        <f t="shared" si="63"/>
        <v>3063207.0730273263</v>
      </c>
      <c r="L565" s="91">
        <f t="shared" si="64"/>
        <v>626991.04057528882</v>
      </c>
      <c r="M565" s="94">
        <f t="shared" si="65"/>
        <v>1327.4568888888889</v>
      </c>
      <c r="N565" s="93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  <c r="AA565" s="78"/>
      <c r="AB565" s="78"/>
    </row>
    <row r="566" spans="2:28" x14ac:dyDescent="0.25">
      <c r="B566" s="51"/>
      <c r="C566" s="98"/>
      <c r="D566" s="98"/>
      <c r="E566" s="103"/>
      <c r="F566" s="94"/>
      <c r="G566" s="94"/>
      <c r="H566" s="93"/>
      <c r="I566" s="94"/>
      <c r="J566" s="93"/>
      <c r="K566" s="93"/>
      <c r="L566" s="94"/>
      <c r="M566" s="93"/>
      <c r="N566" s="93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  <c r="AA566" s="78"/>
      <c r="AB566" s="78"/>
    </row>
    <row r="567" spans="2:28" x14ac:dyDescent="0.25">
      <c r="B567" s="51"/>
      <c r="C567" s="98"/>
      <c r="D567" s="98"/>
      <c r="E567" s="103"/>
      <c r="F567" s="94"/>
      <c r="G567" s="94"/>
      <c r="H567" s="93"/>
      <c r="I567" s="94"/>
      <c r="J567" s="93"/>
      <c r="K567" s="93"/>
      <c r="L567" s="94"/>
      <c r="M567" s="93"/>
      <c r="N567" s="93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  <c r="AA567" s="78"/>
      <c r="AB567" s="78"/>
    </row>
    <row r="568" spans="2:28" x14ac:dyDescent="0.25">
      <c r="B568" s="51" t="s">
        <v>47</v>
      </c>
      <c r="C568" s="98" t="s">
        <v>15</v>
      </c>
      <c r="D568" s="98"/>
      <c r="E568" s="103">
        <v>0</v>
      </c>
      <c r="F568" s="94"/>
      <c r="G568" s="94"/>
      <c r="H568" s="92">
        <f>IF('Gales Table Minor Traverse'!V9&lt;(180/24), 'Gales Table Minor Traverse'!V9+(180/24), 'Gales Table Minor Traverse'!V9-(180/24))</f>
        <v>12.832303240740741</v>
      </c>
      <c r="I568" s="91"/>
      <c r="J568" s="92"/>
      <c r="K568" s="51">
        <f>'Gales Table Minor Traverse'!S9</f>
        <v>3063218.8432439584</v>
      </c>
      <c r="L568" s="51">
        <f>'Gales Table Minor Traverse'!T9</f>
        <v>626941.91914579761</v>
      </c>
      <c r="M568" s="94">
        <f>'Level Transfer Minor Traverse'!I39</f>
        <v>1329.6010555555556</v>
      </c>
      <c r="N568" s="93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  <c r="AA568" s="78"/>
      <c r="AB568" s="78"/>
    </row>
    <row r="569" spans="2:28" x14ac:dyDescent="0.25">
      <c r="B569" s="51">
        <v>1.349</v>
      </c>
      <c r="C569" s="98">
        <v>535</v>
      </c>
      <c r="D569" s="98">
        <v>1.3</v>
      </c>
      <c r="E569" s="103">
        <v>14.861087962962964</v>
      </c>
      <c r="F569" s="94">
        <v>12.891999999999999</v>
      </c>
      <c r="G569" s="94">
        <v>0.70599999999999996</v>
      </c>
      <c r="H569" s="89">
        <f>IF($H$568+E569&lt;360/24,$H$568+E569,$H$568+E569-360/24)</f>
        <v>12.693391203703705</v>
      </c>
      <c r="I569" s="52">
        <f t="shared" ref="I569:I583" si="68">F569*COS(RADIANS(H569*24))</f>
        <v>7.3283053752973295</v>
      </c>
      <c r="J569" s="52">
        <f t="shared" ref="J569:J583" si="69">F569*SIN(RADIANS(H569*24))</f>
        <v>-10.606583065548879</v>
      </c>
      <c r="K569" s="91">
        <f>$K$568+I569</f>
        <v>3063226.1715493337</v>
      </c>
      <c r="L569" s="91">
        <f>$L$568+J569</f>
        <v>626931.31256273203</v>
      </c>
      <c r="M569" s="94">
        <f>$M$568+$B$569+G569-D569</f>
        <v>1330.3560555555555</v>
      </c>
      <c r="N569" s="93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  <c r="AA569" s="78"/>
      <c r="AB569" s="78"/>
    </row>
    <row r="570" spans="2:28" x14ac:dyDescent="0.25">
      <c r="B570" s="51"/>
      <c r="C570" s="98">
        <v>536</v>
      </c>
      <c r="D570" s="98">
        <v>1.3</v>
      </c>
      <c r="E570" s="103">
        <v>0.53490740740740739</v>
      </c>
      <c r="F570" s="94">
        <v>14.016</v>
      </c>
      <c r="G570" s="94">
        <v>0.77600000000000002</v>
      </c>
      <c r="H570" s="89">
        <f t="shared" ref="H570:H583" si="70">IF($H$568+E570&lt;360/24,$H$568+E570,$H$568+E570-360/24)</f>
        <v>13.367210648148149</v>
      </c>
      <c r="I570" s="52">
        <f t="shared" si="68"/>
        <v>10.863640196196735</v>
      </c>
      <c r="J570" s="52">
        <f t="shared" si="69"/>
        <v>-8.8560475206255838</v>
      </c>
      <c r="K570" s="91">
        <f t="shared" ref="K570:K583" si="71">$K$568+I570</f>
        <v>3063229.7068841546</v>
      </c>
      <c r="L570" s="91">
        <f t="shared" ref="L570:L583" si="72">$L$568+J570</f>
        <v>626933.06309827697</v>
      </c>
      <c r="M570" s="94">
        <f t="shared" ref="M570:M583" si="73">$M$568+$B$569+G570-D570</f>
        <v>1330.4260555555556</v>
      </c>
      <c r="N570" s="93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  <c r="AA570" s="78"/>
      <c r="AB570" s="78"/>
    </row>
    <row r="571" spans="2:28" x14ac:dyDescent="0.25">
      <c r="B571" s="51"/>
      <c r="C571" s="98">
        <v>537</v>
      </c>
      <c r="D571" s="98">
        <v>1.3</v>
      </c>
      <c r="E571" s="103">
        <v>14.710243055555555</v>
      </c>
      <c r="F571" s="94">
        <v>32.545999999999999</v>
      </c>
      <c r="G571" s="94">
        <v>1.45</v>
      </c>
      <c r="H571" s="89">
        <f t="shared" si="70"/>
        <v>12.542546296296294</v>
      </c>
      <c r="I571" s="52">
        <f t="shared" si="68"/>
        <v>16.772707067074737</v>
      </c>
      <c r="J571" s="52">
        <f t="shared" si="69"/>
        <v>-27.891188817296783</v>
      </c>
      <c r="K571" s="91">
        <f t="shared" si="71"/>
        <v>3063235.6159510254</v>
      </c>
      <c r="L571" s="91">
        <f t="shared" si="72"/>
        <v>626914.02795698028</v>
      </c>
      <c r="M571" s="94">
        <f t="shared" si="73"/>
        <v>1331.1000555555556</v>
      </c>
      <c r="N571" s="93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  <c r="AA571" s="78"/>
      <c r="AB571" s="78"/>
    </row>
    <row r="572" spans="2:28" x14ac:dyDescent="0.25">
      <c r="B572" s="51"/>
      <c r="C572" s="98">
        <v>538</v>
      </c>
      <c r="D572" s="98">
        <v>2</v>
      </c>
      <c r="E572" s="103">
        <v>14.484895833333333</v>
      </c>
      <c r="F572" s="94">
        <v>25.146999999999998</v>
      </c>
      <c r="G572" s="94">
        <v>1.7769999999999999</v>
      </c>
      <c r="H572" s="89">
        <f t="shared" si="70"/>
        <v>12.317199074074075</v>
      </c>
      <c r="I572" s="52">
        <f t="shared" si="68"/>
        <v>10.870717658333612</v>
      </c>
      <c r="J572" s="52">
        <f t="shared" si="69"/>
        <v>-22.67595878001179</v>
      </c>
      <c r="K572" s="91">
        <f t="shared" si="71"/>
        <v>3063229.7139616166</v>
      </c>
      <c r="L572" s="91">
        <f t="shared" si="72"/>
        <v>626919.24318701762</v>
      </c>
      <c r="M572" s="94">
        <f t="shared" si="73"/>
        <v>1330.7270555555556</v>
      </c>
      <c r="N572" s="93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  <c r="AA572" s="78"/>
      <c r="AB572" s="78"/>
    </row>
    <row r="573" spans="2:28" x14ac:dyDescent="0.25">
      <c r="B573" s="51"/>
      <c r="C573" s="98">
        <v>539</v>
      </c>
      <c r="D573" s="98">
        <v>1.3</v>
      </c>
      <c r="E573" s="103">
        <v>6.3159606481481489</v>
      </c>
      <c r="F573" s="94">
        <v>33.781999999999996</v>
      </c>
      <c r="G573" s="94">
        <v>-1.3340000000000001</v>
      </c>
      <c r="H573" s="89">
        <f t="shared" si="70"/>
        <v>4.1482638888888914</v>
      </c>
      <c r="I573" s="52">
        <f t="shared" si="68"/>
        <v>-5.6095573851722014</v>
      </c>
      <c r="J573" s="52">
        <f t="shared" si="69"/>
        <v>33.313006317990272</v>
      </c>
      <c r="K573" s="91">
        <f t="shared" si="71"/>
        <v>3063213.2336865733</v>
      </c>
      <c r="L573" s="91">
        <f t="shared" si="72"/>
        <v>626975.23215211555</v>
      </c>
      <c r="M573" s="94">
        <f t="shared" si="73"/>
        <v>1328.3160555555555</v>
      </c>
      <c r="N573" s="93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  <c r="AA573" s="78"/>
      <c r="AB573" s="78"/>
    </row>
    <row r="574" spans="2:28" x14ac:dyDescent="0.25">
      <c r="B574" s="51"/>
      <c r="C574" s="98">
        <v>540</v>
      </c>
      <c r="D574" s="98">
        <v>1.3</v>
      </c>
      <c r="E574" s="103">
        <v>6.069907407407408</v>
      </c>
      <c r="F574" s="94">
        <v>37.061</v>
      </c>
      <c r="G574" s="94">
        <v>-1.1479999999999999</v>
      </c>
      <c r="H574" s="89">
        <f t="shared" si="70"/>
        <v>3.9022106481481487</v>
      </c>
      <c r="I574" s="52">
        <f t="shared" si="68"/>
        <v>-2.3613289909088513</v>
      </c>
      <c r="J574" s="52">
        <f t="shared" si="69"/>
        <v>36.985697862777897</v>
      </c>
      <c r="K574" s="91">
        <f t="shared" si="71"/>
        <v>3063216.4819149673</v>
      </c>
      <c r="L574" s="91">
        <f t="shared" si="72"/>
        <v>626978.90484366042</v>
      </c>
      <c r="M574" s="94">
        <f t="shared" si="73"/>
        <v>1328.5020555555557</v>
      </c>
      <c r="N574" s="93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  <c r="AA574" s="78"/>
      <c r="AB574" s="78"/>
    </row>
    <row r="575" spans="2:28" x14ac:dyDescent="0.25">
      <c r="B575" s="51"/>
      <c r="C575" s="98">
        <v>541</v>
      </c>
      <c r="D575" s="98">
        <v>2.17</v>
      </c>
      <c r="E575" s="103">
        <v>3.6964004629629628</v>
      </c>
      <c r="F575" s="94">
        <v>11.53</v>
      </c>
      <c r="G575" s="94">
        <v>1.254</v>
      </c>
      <c r="H575" s="89">
        <f t="shared" si="70"/>
        <v>1.5287037037037052</v>
      </c>
      <c r="I575" s="52">
        <f t="shared" si="68"/>
        <v>9.2458092706335826</v>
      </c>
      <c r="J575" s="52">
        <f t="shared" si="69"/>
        <v>6.888825076242397</v>
      </c>
      <c r="K575" s="91">
        <f t="shared" si="71"/>
        <v>3063228.089053229</v>
      </c>
      <c r="L575" s="91">
        <f t="shared" si="72"/>
        <v>626948.8079708739</v>
      </c>
      <c r="M575" s="94">
        <f t="shared" si="73"/>
        <v>1330.0340555555554</v>
      </c>
      <c r="N575" s="93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  <c r="AA575" s="78"/>
      <c r="AB575" s="78"/>
    </row>
    <row r="576" spans="2:28" x14ac:dyDescent="0.25">
      <c r="B576" s="51"/>
      <c r="C576" s="98">
        <v>542</v>
      </c>
      <c r="D576" s="98">
        <v>2.5499999999999998</v>
      </c>
      <c r="E576" s="103">
        <v>14.991226851851852</v>
      </c>
      <c r="F576" s="94">
        <v>30.689</v>
      </c>
      <c r="G576" s="94">
        <v>1.8069999999999999</v>
      </c>
      <c r="H576" s="89">
        <f t="shared" si="70"/>
        <v>12.823530092592591</v>
      </c>
      <c r="I576" s="52">
        <f t="shared" si="68"/>
        <v>18.794570530139204</v>
      </c>
      <c r="J576" s="52">
        <f t="shared" si="69"/>
        <v>-24.260643841160171</v>
      </c>
      <c r="K576" s="91">
        <f t="shared" si="71"/>
        <v>3063237.6378144887</v>
      </c>
      <c r="L576" s="91">
        <f t="shared" si="72"/>
        <v>626917.6585019565</v>
      </c>
      <c r="M576" s="94">
        <f t="shared" si="73"/>
        <v>1330.2070555555556</v>
      </c>
      <c r="N576" s="93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  <c r="AA576" s="78"/>
      <c r="AB576" s="78"/>
    </row>
    <row r="577" spans="2:28" x14ac:dyDescent="0.25">
      <c r="B577" s="51"/>
      <c r="C577" s="98">
        <v>543</v>
      </c>
      <c r="D577" s="98">
        <v>2.15</v>
      </c>
      <c r="E577" s="103">
        <v>14.44048611111111</v>
      </c>
      <c r="F577" s="94">
        <v>11.135999999999999</v>
      </c>
      <c r="G577" s="94">
        <v>0.75700000000000001</v>
      </c>
      <c r="H577" s="89">
        <f t="shared" si="70"/>
        <v>12.272789351851848</v>
      </c>
      <c r="I577" s="52">
        <f t="shared" si="68"/>
        <v>4.6263249913356264</v>
      </c>
      <c r="J577" s="52">
        <f t="shared" si="69"/>
        <v>-10.129541602389684</v>
      </c>
      <c r="K577" s="91">
        <f t="shared" si="71"/>
        <v>3063223.4695689497</v>
      </c>
      <c r="L577" s="91">
        <f t="shared" si="72"/>
        <v>626931.78960419528</v>
      </c>
      <c r="M577" s="94">
        <f t="shared" si="73"/>
        <v>1329.5570555555555</v>
      </c>
      <c r="N577" s="93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  <c r="AA577" s="78"/>
      <c r="AB577" s="78"/>
    </row>
    <row r="578" spans="2:28" x14ac:dyDescent="0.25">
      <c r="B578" s="51"/>
      <c r="C578" s="98">
        <v>544</v>
      </c>
      <c r="D578" s="98">
        <v>1.5</v>
      </c>
      <c r="E578" s="103">
        <v>6.6190393518518515</v>
      </c>
      <c r="F578" s="94">
        <v>6.2149999999999999</v>
      </c>
      <c r="G578" s="94">
        <v>0.52600000000000002</v>
      </c>
      <c r="H578" s="89">
        <f t="shared" si="70"/>
        <v>4.4513425925925922</v>
      </c>
      <c r="I578" s="52">
        <f t="shared" si="68"/>
        <v>-1.7996783719534519</v>
      </c>
      <c r="J578" s="52">
        <f t="shared" si="69"/>
        <v>5.9487295078464415</v>
      </c>
      <c r="K578" s="91">
        <f t="shared" si="71"/>
        <v>3063217.0435655867</v>
      </c>
      <c r="L578" s="91">
        <f t="shared" si="72"/>
        <v>626947.86787530547</v>
      </c>
      <c r="M578" s="94">
        <f t="shared" si="73"/>
        <v>1329.9760555555556</v>
      </c>
      <c r="N578" s="93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  <c r="AA578" s="78"/>
      <c r="AB578" s="78"/>
    </row>
    <row r="579" spans="2:28" x14ac:dyDescent="0.25">
      <c r="B579" s="51"/>
      <c r="C579" s="98">
        <v>545</v>
      </c>
      <c r="D579" s="98">
        <v>1.5</v>
      </c>
      <c r="E579" s="103">
        <v>14.525266203703705</v>
      </c>
      <c r="F579" s="94">
        <v>4.1230000000000002</v>
      </c>
      <c r="G579" s="94">
        <v>4.2999999999999997E-2</v>
      </c>
      <c r="H579" s="89">
        <f t="shared" si="70"/>
        <v>12.357569444444444</v>
      </c>
      <c r="I579" s="52">
        <f t="shared" si="68"/>
        <v>1.8449309980210387</v>
      </c>
      <c r="J579" s="52">
        <f t="shared" si="69"/>
        <v>-3.6871884427760264</v>
      </c>
      <c r="K579" s="91">
        <f t="shared" si="71"/>
        <v>3063220.6881749565</v>
      </c>
      <c r="L579" s="91">
        <f t="shared" si="72"/>
        <v>626938.23195735482</v>
      </c>
      <c r="M579" s="94">
        <f t="shared" si="73"/>
        <v>1329.4930555555554</v>
      </c>
      <c r="N579" s="93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  <c r="AA579" s="78"/>
      <c r="AB579" s="78"/>
    </row>
    <row r="580" spans="2:28" x14ac:dyDescent="0.25">
      <c r="B580" s="51"/>
      <c r="C580" s="98">
        <v>546</v>
      </c>
      <c r="D580" s="98">
        <v>1.5</v>
      </c>
      <c r="E580" s="103">
        <v>5.6681597222222226</v>
      </c>
      <c r="F580" s="94">
        <v>9.6440000000000001</v>
      </c>
      <c r="G580" s="94">
        <v>0.109</v>
      </c>
      <c r="H580" s="89">
        <f t="shared" si="70"/>
        <v>3.5004629629629633</v>
      </c>
      <c r="I580" s="52">
        <f t="shared" si="68"/>
        <v>1.0062125087991369</v>
      </c>
      <c r="J580" s="52">
        <f t="shared" si="69"/>
        <v>9.5913644695182008</v>
      </c>
      <c r="K580" s="91">
        <f t="shared" si="71"/>
        <v>3063219.8494564672</v>
      </c>
      <c r="L580" s="91">
        <f t="shared" si="72"/>
        <v>626951.51051026711</v>
      </c>
      <c r="M580" s="94">
        <f t="shared" si="73"/>
        <v>1329.5590555555555</v>
      </c>
      <c r="N580" s="93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  <c r="AA580" s="78"/>
      <c r="AB580" s="78"/>
    </row>
    <row r="581" spans="2:28" x14ac:dyDescent="0.25">
      <c r="B581" s="51"/>
      <c r="C581" s="98">
        <v>547</v>
      </c>
      <c r="D581" s="98">
        <v>1.5</v>
      </c>
      <c r="E581" s="103">
        <v>6.3622685185185182</v>
      </c>
      <c r="F581" s="94">
        <v>9.8309999999999995</v>
      </c>
      <c r="G581" s="94">
        <v>-0.61</v>
      </c>
      <c r="H581" s="89">
        <f t="shared" si="70"/>
        <v>4.194571759259258</v>
      </c>
      <c r="I581" s="52">
        <f t="shared" si="68"/>
        <v>-1.8201834089674531</v>
      </c>
      <c r="J581" s="52">
        <f t="shared" si="69"/>
        <v>9.6610296220288863</v>
      </c>
      <c r="K581" s="91">
        <f t="shared" si="71"/>
        <v>3063217.0230605495</v>
      </c>
      <c r="L581" s="91">
        <f t="shared" si="72"/>
        <v>626951.58017541969</v>
      </c>
      <c r="M581" s="94">
        <f t="shared" si="73"/>
        <v>1328.8400555555556</v>
      </c>
      <c r="N581" s="93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  <c r="AA581" s="78"/>
      <c r="AB581" s="78"/>
    </row>
    <row r="582" spans="2:28" x14ac:dyDescent="0.25">
      <c r="B582" s="51"/>
      <c r="C582" s="98">
        <v>548</v>
      </c>
      <c r="D582" s="98">
        <v>1.3</v>
      </c>
      <c r="E582" s="103">
        <v>6.3058796296296302</v>
      </c>
      <c r="F582" s="94">
        <v>26.782</v>
      </c>
      <c r="G582" s="94">
        <v>-0.85</v>
      </c>
      <c r="H582" s="89">
        <f t="shared" si="70"/>
        <v>4.1381828703703718</v>
      </c>
      <c r="I582" s="52">
        <f t="shared" si="68"/>
        <v>-4.3356333900877795</v>
      </c>
      <c r="J582" s="52">
        <f t="shared" si="69"/>
        <v>26.428730713122714</v>
      </c>
      <c r="K582" s="91">
        <f t="shared" si="71"/>
        <v>3063214.5076105683</v>
      </c>
      <c r="L582" s="91">
        <f t="shared" si="72"/>
        <v>626968.3478765107</v>
      </c>
      <c r="M582" s="94">
        <f t="shared" si="73"/>
        <v>1328.8000555555557</v>
      </c>
      <c r="N582" s="93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  <c r="AA582" s="78"/>
      <c r="AB582" s="78"/>
    </row>
    <row r="583" spans="2:28" x14ac:dyDescent="0.25">
      <c r="B583" s="51"/>
      <c r="C583" s="98">
        <v>549</v>
      </c>
      <c r="D583" s="98">
        <v>1.3</v>
      </c>
      <c r="E583" s="103">
        <v>6.5389814814814811</v>
      </c>
      <c r="F583" s="94">
        <v>26.126999999999999</v>
      </c>
      <c r="G583" s="94">
        <v>-1.304</v>
      </c>
      <c r="H583" s="89">
        <f t="shared" si="70"/>
        <v>4.3712847222222209</v>
      </c>
      <c r="I583" s="52">
        <f t="shared" si="68"/>
        <v>-6.7228822872254401</v>
      </c>
      <c r="J583" s="52">
        <f t="shared" si="69"/>
        <v>25.247237131062683</v>
      </c>
      <c r="K583" s="91">
        <f t="shared" si="71"/>
        <v>3063212.1203616713</v>
      </c>
      <c r="L583" s="91">
        <f t="shared" si="72"/>
        <v>626967.16638292873</v>
      </c>
      <c r="M583" s="94">
        <f t="shared" si="73"/>
        <v>1328.3460555555555</v>
      </c>
      <c r="N583" s="93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  <c r="AA583" s="78"/>
      <c r="AB583" s="78"/>
    </row>
    <row r="584" spans="2:28" x14ac:dyDescent="0.25">
      <c r="B584" s="51"/>
      <c r="C584" s="98"/>
      <c r="D584" s="98"/>
      <c r="E584" s="103"/>
      <c r="F584" s="94"/>
      <c r="G584" s="94"/>
      <c r="H584" s="93"/>
      <c r="I584" s="94"/>
      <c r="J584" s="93"/>
      <c r="K584" s="93"/>
      <c r="L584" s="94"/>
      <c r="M584" s="93"/>
      <c r="N584" s="93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  <c r="AA584" s="78"/>
      <c r="AB584" s="78"/>
    </row>
    <row r="585" spans="2:28" x14ac:dyDescent="0.25">
      <c r="B585" s="51"/>
      <c r="C585" s="98"/>
      <c r="D585" s="98"/>
      <c r="E585" s="103"/>
      <c r="F585" s="94"/>
      <c r="G585" s="94"/>
      <c r="H585" s="93"/>
      <c r="I585" s="94"/>
      <c r="J585" s="93"/>
      <c r="K585" s="93"/>
      <c r="L585" s="94"/>
      <c r="M585" s="93"/>
      <c r="N585" s="93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  <c r="AA585" s="78"/>
      <c r="AB585" s="78"/>
    </row>
    <row r="586" spans="2:28" x14ac:dyDescent="0.25">
      <c r="B586" s="51" t="s">
        <v>15</v>
      </c>
      <c r="C586" s="98" t="s">
        <v>14</v>
      </c>
      <c r="D586" s="98"/>
      <c r="E586" s="103">
        <v>0</v>
      </c>
      <c r="F586" s="94"/>
      <c r="G586" s="94"/>
      <c r="H586" s="92">
        <f>IF('Gales Table Major Traverse'!V25&lt;(180/24), 'Gales Table Major Traverse'!V25+(180/24), 'Gales Table Major Traverse'!V25-(180/24))</f>
        <v>1.2451388888888886</v>
      </c>
      <c r="I586" s="91"/>
      <c r="J586" s="92"/>
      <c r="K586" s="51">
        <f>'Gales Table Minor Traverse'!S8</f>
        <v>3063242.5441468302</v>
      </c>
      <c r="L586" s="51">
        <f>'Gales Table Minor Traverse'!T8</f>
        <v>626911.55614880554</v>
      </c>
      <c r="M586" s="94">
        <f>'Level Transfer Minor Traverse'!I41</f>
        <v>1331.4008333333334</v>
      </c>
      <c r="N586" s="93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  <c r="AA586" s="78"/>
      <c r="AB586" s="78"/>
    </row>
    <row r="587" spans="2:28" x14ac:dyDescent="0.25">
      <c r="B587" s="51">
        <v>1.45</v>
      </c>
      <c r="C587" s="98">
        <v>550</v>
      </c>
      <c r="D587" s="98">
        <v>1.3</v>
      </c>
      <c r="E587" s="103">
        <v>13.53019675925926</v>
      </c>
      <c r="F587" s="94">
        <v>8.8450000000000006</v>
      </c>
      <c r="G587" s="94">
        <v>-0.27100000000000002</v>
      </c>
      <c r="H587" s="89">
        <f>IF($H$586+E587&lt;360/24,$H$586+E587,$H$586+E587-360/24)</f>
        <v>14.775335648148149</v>
      </c>
      <c r="I587" s="52">
        <f t="shared" ref="I587:I650" si="74">F587*COS(RADIANS(H587*24))</f>
        <v>8.8058625202818899</v>
      </c>
      <c r="J587" s="52">
        <f t="shared" ref="J587:J650" si="75">F587*SIN(RADIANS(H587*24))</f>
        <v>-0.83114997076019903</v>
      </c>
      <c r="K587" s="91">
        <f>$K$586+I587</f>
        <v>3063251.3500093506</v>
      </c>
      <c r="L587" s="91">
        <f>$L$586+J587</f>
        <v>626910.72499883478</v>
      </c>
      <c r="M587" s="94">
        <f>$M$586+$B$587+G587-D587</f>
        <v>1331.2798333333335</v>
      </c>
      <c r="N587" s="93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  <c r="AA587" s="78"/>
      <c r="AB587" s="78"/>
    </row>
    <row r="588" spans="2:28" x14ac:dyDescent="0.25">
      <c r="B588" s="51"/>
      <c r="C588" s="98">
        <v>551</v>
      </c>
      <c r="D588" s="98">
        <v>1.3</v>
      </c>
      <c r="E588" s="102">
        <v>13.814270833333333</v>
      </c>
      <c r="F588" s="52">
        <v>24.585999999999999</v>
      </c>
      <c r="G588" s="52">
        <v>-0.433</v>
      </c>
      <c r="H588" s="89">
        <f t="shared" ref="H588:H651" si="76">IF($H$586+E588&lt;360/24,$H$586+E588,$H$586+E588-360/24)</f>
        <v>5.9409722222222072E-2</v>
      </c>
      <c r="I588" s="52">
        <f t="shared" si="74"/>
        <v>24.578387492545605</v>
      </c>
      <c r="J588" s="52">
        <f t="shared" si="75"/>
        <v>0.61177141668898583</v>
      </c>
      <c r="K588" s="91">
        <f t="shared" ref="K588:K651" si="77">$K$586+I588</f>
        <v>3063267.1225343226</v>
      </c>
      <c r="L588" s="91">
        <f t="shared" ref="L588:L651" si="78">$L$586+J588</f>
        <v>626912.16792022227</v>
      </c>
      <c r="M588" s="94">
        <f t="shared" ref="M588:M651" si="79">$M$586+$B$587+G588-D588</f>
        <v>1331.1178333333335</v>
      </c>
      <c r="N588" s="51"/>
    </row>
    <row r="589" spans="2:28" x14ac:dyDescent="0.25">
      <c r="B589" s="51"/>
      <c r="C589" s="98">
        <v>552</v>
      </c>
      <c r="D589" s="98">
        <v>1.3</v>
      </c>
      <c r="E589" s="102">
        <v>13.90869212962963</v>
      </c>
      <c r="F589" s="52">
        <v>31.600999999999999</v>
      </c>
      <c r="G589" s="52">
        <v>-0.47499999999999998</v>
      </c>
      <c r="H589" s="89">
        <f t="shared" si="76"/>
        <v>0.15383101851851855</v>
      </c>
      <c r="I589" s="52">
        <f t="shared" si="74"/>
        <v>31.535417856651289</v>
      </c>
      <c r="J589" s="52">
        <f t="shared" si="75"/>
        <v>2.0348517406432602</v>
      </c>
      <c r="K589" s="91">
        <f t="shared" si="77"/>
        <v>3063274.0795646869</v>
      </c>
      <c r="L589" s="91">
        <f t="shared" si="78"/>
        <v>626913.59100054624</v>
      </c>
      <c r="M589" s="94">
        <f t="shared" si="79"/>
        <v>1331.0758333333335</v>
      </c>
      <c r="N589" s="51"/>
    </row>
    <row r="590" spans="2:28" x14ac:dyDescent="0.25">
      <c r="B590" s="51"/>
      <c r="C590" s="98">
        <v>553</v>
      </c>
      <c r="D590" s="98">
        <v>1.3</v>
      </c>
      <c r="E590" s="102">
        <v>14.052025462962963</v>
      </c>
      <c r="F590" s="52">
        <v>39.795999999999999</v>
      </c>
      <c r="G590" s="52">
        <v>-0.57199999999999995</v>
      </c>
      <c r="H590" s="89">
        <f t="shared" si="76"/>
        <v>0.29716435185185119</v>
      </c>
      <c r="I590" s="52">
        <f t="shared" si="74"/>
        <v>39.488093230944401</v>
      </c>
      <c r="J590" s="52">
        <f t="shared" si="75"/>
        <v>4.9408611581628978</v>
      </c>
      <c r="K590" s="91">
        <f t="shared" si="77"/>
        <v>3063282.0322400611</v>
      </c>
      <c r="L590" s="91">
        <f t="shared" si="78"/>
        <v>626916.49700996373</v>
      </c>
      <c r="M590" s="94">
        <f t="shared" si="79"/>
        <v>1330.9788333333336</v>
      </c>
      <c r="N590" s="51"/>
    </row>
    <row r="591" spans="2:28" x14ac:dyDescent="0.25">
      <c r="B591" s="51"/>
      <c r="C591" s="98">
        <v>554</v>
      </c>
      <c r="D591" s="98">
        <v>1.3</v>
      </c>
      <c r="E591" s="102">
        <v>13.814814814814815</v>
      </c>
      <c r="F591" s="52">
        <v>45.119</v>
      </c>
      <c r="G591" s="52">
        <v>-0.504</v>
      </c>
      <c r="H591" s="89">
        <f t="shared" si="76"/>
        <v>5.9953703703703454E-2</v>
      </c>
      <c r="I591" s="52">
        <f t="shared" si="74"/>
        <v>45.104772915930312</v>
      </c>
      <c r="J591" s="52">
        <f t="shared" si="75"/>
        <v>1.1329700800813132</v>
      </c>
      <c r="K591" s="91">
        <f t="shared" si="77"/>
        <v>3063287.6489197463</v>
      </c>
      <c r="L591" s="91">
        <f t="shared" si="78"/>
        <v>626912.68911888567</v>
      </c>
      <c r="M591" s="94">
        <f t="shared" si="79"/>
        <v>1331.0468333333336</v>
      </c>
      <c r="N591" s="51"/>
    </row>
    <row r="592" spans="2:28" x14ac:dyDescent="0.25">
      <c r="B592" s="51"/>
      <c r="C592" s="98">
        <v>555</v>
      </c>
      <c r="D592" s="98">
        <v>1.3</v>
      </c>
      <c r="E592" s="102">
        <v>13.486122685185187</v>
      </c>
      <c r="F592" s="52">
        <v>51.944000000000003</v>
      </c>
      <c r="G592" s="52">
        <v>-0.34899999999999998</v>
      </c>
      <c r="H592" s="89">
        <f t="shared" si="76"/>
        <v>14.731261574074075</v>
      </c>
      <c r="I592" s="52">
        <f t="shared" si="74"/>
        <v>51.615236574863815</v>
      </c>
      <c r="J592" s="52">
        <f t="shared" si="75"/>
        <v>-5.8349369594572957</v>
      </c>
      <c r="K592" s="91">
        <f t="shared" si="77"/>
        <v>3063294.159383405</v>
      </c>
      <c r="L592" s="91">
        <f t="shared" si="78"/>
        <v>626905.7212118461</v>
      </c>
      <c r="M592" s="94">
        <f t="shared" si="79"/>
        <v>1331.2018333333335</v>
      </c>
      <c r="N592" s="51"/>
    </row>
    <row r="593" spans="2:14" x14ac:dyDescent="0.25">
      <c r="B593" s="51"/>
      <c r="C593" s="98">
        <v>556</v>
      </c>
      <c r="D593" s="98">
        <v>1.3</v>
      </c>
      <c r="E593" s="102">
        <v>13.239479166666667</v>
      </c>
      <c r="F593" s="52">
        <v>79.748000000000005</v>
      </c>
      <c r="G593" s="52">
        <v>-0.247</v>
      </c>
      <c r="H593" s="89">
        <f t="shared" si="76"/>
        <v>14.484618055555556</v>
      </c>
      <c r="I593" s="52">
        <f t="shared" si="74"/>
        <v>77.896865121634065</v>
      </c>
      <c r="J593" s="52">
        <f t="shared" si="75"/>
        <v>-17.082795679336272</v>
      </c>
      <c r="K593" s="91">
        <f t="shared" si="77"/>
        <v>3063320.4410119518</v>
      </c>
      <c r="L593" s="91">
        <f t="shared" si="78"/>
        <v>626894.4733531262</v>
      </c>
      <c r="M593" s="94">
        <f t="shared" si="79"/>
        <v>1331.3038333333334</v>
      </c>
      <c r="N593" s="51"/>
    </row>
    <row r="594" spans="2:14" x14ac:dyDescent="0.25">
      <c r="B594" s="51"/>
      <c r="C594" s="98">
        <v>557</v>
      </c>
      <c r="D594" s="98">
        <v>1.3</v>
      </c>
      <c r="E594" s="102">
        <v>13.505625</v>
      </c>
      <c r="F594" s="52">
        <v>73.106999999999999</v>
      </c>
      <c r="G594" s="52">
        <v>0.06</v>
      </c>
      <c r="H594" s="89">
        <f t="shared" si="76"/>
        <v>14.750763888888889</v>
      </c>
      <c r="I594" s="52">
        <f t="shared" si="74"/>
        <v>72.708953671029306</v>
      </c>
      <c r="J594" s="52">
        <f t="shared" si="75"/>
        <v>-7.6184975595003692</v>
      </c>
      <c r="K594" s="91">
        <f t="shared" si="77"/>
        <v>3063315.2531005014</v>
      </c>
      <c r="L594" s="91">
        <f t="shared" si="78"/>
        <v>626903.93765124609</v>
      </c>
      <c r="M594" s="94">
        <f t="shared" si="79"/>
        <v>1331.6108333333334</v>
      </c>
      <c r="N594" s="51"/>
    </row>
    <row r="595" spans="2:14" x14ac:dyDescent="0.25">
      <c r="B595" s="51"/>
      <c r="C595" s="98">
        <v>558</v>
      </c>
      <c r="D595" s="98">
        <v>1.3</v>
      </c>
      <c r="E595" s="102">
        <v>13.900104166666667</v>
      </c>
      <c r="F595" s="52">
        <v>53.414000000000001</v>
      </c>
      <c r="G595" s="52">
        <v>-0.49</v>
      </c>
      <c r="H595" s="89">
        <f t="shared" si="76"/>
        <v>0.1452430555555555</v>
      </c>
      <c r="I595" s="52">
        <f t="shared" si="74"/>
        <v>53.315176753784399</v>
      </c>
      <c r="J595" s="52">
        <f t="shared" si="75"/>
        <v>3.2476643473006663</v>
      </c>
      <c r="K595" s="91">
        <f t="shared" si="77"/>
        <v>3063295.859323584</v>
      </c>
      <c r="L595" s="91">
        <f t="shared" si="78"/>
        <v>626914.80381315283</v>
      </c>
      <c r="M595" s="94">
        <f t="shared" si="79"/>
        <v>1331.0608333333334</v>
      </c>
      <c r="N595" s="51"/>
    </row>
    <row r="596" spans="2:14" x14ac:dyDescent="0.25">
      <c r="B596" s="51"/>
      <c r="C596" s="98">
        <v>559</v>
      </c>
      <c r="D596" s="98">
        <v>1.3</v>
      </c>
      <c r="E596" s="102">
        <v>13.075532407407406</v>
      </c>
      <c r="F596" s="52">
        <v>24.643999999999998</v>
      </c>
      <c r="G596" s="52">
        <v>0.122</v>
      </c>
      <c r="H596" s="89">
        <f t="shared" si="76"/>
        <v>14.320671296296295</v>
      </c>
      <c r="I596" s="52">
        <f t="shared" si="74"/>
        <v>23.652972094023252</v>
      </c>
      <c r="J596" s="52">
        <f t="shared" si="75"/>
        <v>-6.9183558104044653</v>
      </c>
      <c r="K596" s="91">
        <f t="shared" si="77"/>
        <v>3063266.1971189245</v>
      </c>
      <c r="L596" s="91">
        <f t="shared" si="78"/>
        <v>626904.63779299508</v>
      </c>
      <c r="M596" s="94">
        <f t="shared" si="79"/>
        <v>1331.6728333333335</v>
      </c>
      <c r="N596" s="51"/>
    </row>
    <row r="597" spans="2:14" x14ac:dyDescent="0.25">
      <c r="B597" s="51"/>
      <c r="C597" s="98">
        <v>560</v>
      </c>
      <c r="D597" s="98">
        <v>1.3</v>
      </c>
      <c r="E597" s="102">
        <v>13.210810185185185</v>
      </c>
      <c r="F597" s="52">
        <v>21.492999999999999</v>
      </c>
      <c r="G597" s="52">
        <v>-0.22900000000000001</v>
      </c>
      <c r="H597" s="89">
        <f t="shared" si="76"/>
        <v>14.455949074074073</v>
      </c>
      <c r="I597" s="52">
        <f t="shared" si="74"/>
        <v>20.937296693114085</v>
      </c>
      <c r="J597" s="52">
        <f t="shared" si="75"/>
        <v>-4.8557858462368264</v>
      </c>
      <c r="K597" s="91">
        <f t="shared" si="77"/>
        <v>3063263.4814435234</v>
      </c>
      <c r="L597" s="91">
        <f t="shared" si="78"/>
        <v>626906.70036295929</v>
      </c>
      <c r="M597" s="94">
        <f t="shared" si="79"/>
        <v>1331.3218333333334</v>
      </c>
      <c r="N597" s="51"/>
    </row>
    <row r="598" spans="2:14" x14ac:dyDescent="0.25">
      <c r="B598" s="51"/>
      <c r="C598" s="98">
        <v>561</v>
      </c>
      <c r="D598" s="98">
        <v>1.3</v>
      </c>
      <c r="E598" s="102">
        <v>13.184571759259258</v>
      </c>
      <c r="F598" s="52">
        <v>31.427</v>
      </c>
      <c r="G598" s="52">
        <v>-0.26600000000000001</v>
      </c>
      <c r="H598" s="89">
        <f t="shared" si="76"/>
        <v>14.429710648148147</v>
      </c>
      <c r="I598" s="52">
        <f t="shared" si="74"/>
        <v>30.534569407181156</v>
      </c>
      <c r="J598" s="52">
        <f t="shared" si="75"/>
        <v>-7.4361549283239468</v>
      </c>
      <c r="K598" s="91">
        <f t="shared" si="77"/>
        <v>3063273.0787162376</v>
      </c>
      <c r="L598" s="91">
        <f t="shared" si="78"/>
        <v>626904.11999387725</v>
      </c>
      <c r="M598" s="94">
        <f t="shared" si="79"/>
        <v>1331.2848333333334</v>
      </c>
      <c r="N598" s="51"/>
    </row>
    <row r="599" spans="2:14" x14ac:dyDescent="0.25">
      <c r="B599" s="51"/>
      <c r="C599" s="98">
        <v>562</v>
      </c>
      <c r="D599" s="98">
        <v>1.3</v>
      </c>
      <c r="E599" s="102">
        <v>7.2728356481481482</v>
      </c>
      <c r="F599" s="52">
        <v>22.704000000000001</v>
      </c>
      <c r="G599" s="52">
        <v>9.2999999999999999E-2</v>
      </c>
      <c r="H599" s="89">
        <f t="shared" si="76"/>
        <v>8.5179745370370377</v>
      </c>
      <c r="I599" s="52">
        <f t="shared" si="74"/>
        <v>-20.671020478789728</v>
      </c>
      <c r="J599" s="52">
        <f t="shared" si="75"/>
        <v>-9.3904487840281448</v>
      </c>
      <c r="K599" s="91">
        <f t="shared" si="77"/>
        <v>3063221.8731263513</v>
      </c>
      <c r="L599" s="91">
        <f t="shared" si="78"/>
        <v>626902.16570002155</v>
      </c>
      <c r="M599" s="94">
        <f t="shared" si="79"/>
        <v>1331.6438333333335</v>
      </c>
      <c r="N599" s="51"/>
    </row>
    <row r="600" spans="2:14" x14ac:dyDescent="0.25">
      <c r="B600" s="51"/>
      <c r="C600" s="98">
        <v>563</v>
      </c>
      <c r="D600" s="98">
        <v>1.3</v>
      </c>
      <c r="E600" s="102">
        <v>4.0618287037037044</v>
      </c>
      <c r="F600" s="52">
        <v>30.966000000000001</v>
      </c>
      <c r="G600" s="52">
        <v>0.30499999999999999</v>
      </c>
      <c r="H600" s="89">
        <f t="shared" si="76"/>
        <v>5.306967592592593</v>
      </c>
      <c r="I600" s="52">
        <f t="shared" si="74"/>
        <v>-18.793924094139911</v>
      </c>
      <c r="J600" s="52">
        <f t="shared" si="75"/>
        <v>24.610598796935179</v>
      </c>
      <c r="K600" s="91">
        <f t="shared" si="77"/>
        <v>3063223.750222736</v>
      </c>
      <c r="L600" s="91">
        <f t="shared" si="78"/>
        <v>626936.16674760252</v>
      </c>
      <c r="M600" s="94">
        <f t="shared" si="79"/>
        <v>1331.8558333333335</v>
      </c>
      <c r="N600" s="51"/>
    </row>
    <row r="601" spans="2:14" x14ac:dyDescent="0.25">
      <c r="B601" s="51"/>
      <c r="C601" s="98">
        <v>564</v>
      </c>
      <c r="D601" s="98">
        <v>1.3</v>
      </c>
      <c r="E601" s="102">
        <v>8.1090972222222213</v>
      </c>
      <c r="F601" s="52">
        <v>34.399000000000001</v>
      </c>
      <c r="G601" s="52">
        <v>0.73299999999999998</v>
      </c>
      <c r="H601" s="89">
        <f t="shared" si="76"/>
        <v>9.3542361111111099</v>
      </c>
      <c r="I601" s="52">
        <f t="shared" si="74"/>
        <v>-24.534400841796394</v>
      </c>
      <c r="J601" s="52">
        <f t="shared" si="75"/>
        <v>-24.111291469642605</v>
      </c>
      <c r="K601" s="91">
        <f t="shared" si="77"/>
        <v>3063218.0097459885</v>
      </c>
      <c r="L601" s="91">
        <f t="shared" si="78"/>
        <v>626887.44485733588</v>
      </c>
      <c r="M601" s="94">
        <f t="shared" si="79"/>
        <v>1332.2838333333334</v>
      </c>
      <c r="N601" s="51"/>
    </row>
    <row r="602" spans="2:14" x14ac:dyDescent="0.25">
      <c r="B602" s="51"/>
      <c r="C602" s="98">
        <v>565</v>
      </c>
      <c r="D602" s="98">
        <v>1.3</v>
      </c>
      <c r="E602" s="102">
        <v>8.909016203703704</v>
      </c>
      <c r="F602" s="52">
        <v>45.103000000000002</v>
      </c>
      <c r="G602" s="52">
        <v>2.5150000000000001</v>
      </c>
      <c r="H602" s="89">
        <f t="shared" si="76"/>
        <v>10.154155092592593</v>
      </c>
      <c r="I602" s="52">
        <f t="shared" si="74"/>
        <v>-19.984035950174746</v>
      </c>
      <c r="J602" s="52">
        <f t="shared" si="75"/>
        <v>-40.434130584719185</v>
      </c>
      <c r="K602" s="91">
        <f t="shared" si="77"/>
        <v>3063222.5601108801</v>
      </c>
      <c r="L602" s="91">
        <f t="shared" si="78"/>
        <v>626871.12201822083</v>
      </c>
      <c r="M602" s="94">
        <f t="shared" si="79"/>
        <v>1334.0658333333336</v>
      </c>
      <c r="N602" s="51"/>
    </row>
    <row r="603" spans="2:14" x14ac:dyDescent="0.25">
      <c r="B603" s="51"/>
      <c r="C603" s="98">
        <v>566</v>
      </c>
      <c r="D603" s="98">
        <v>1.3</v>
      </c>
      <c r="E603" s="102">
        <v>8.9381712962962965</v>
      </c>
      <c r="F603" s="52">
        <v>40.002000000000002</v>
      </c>
      <c r="G603" s="52">
        <v>2.1160000000000001</v>
      </c>
      <c r="H603" s="89">
        <f t="shared" si="76"/>
        <v>10.183310185185185</v>
      </c>
      <c r="I603" s="52">
        <f t="shared" si="74"/>
        <v>-17.284643916850701</v>
      </c>
      <c r="J603" s="52">
        <f t="shared" si="75"/>
        <v>-36.074937126316328</v>
      </c>
      <c r="K603" s="91">
        <f t="shared" si="77"/>
        <v>3063225.2595029133</v>
      </c>
      <c r="L603" s="91">
        <f t="shared" si="78"/>
        <v>626875.48121167917</v>
      </c>
      <c r="M603" s="94">
        <f t="shared" si="79"/>
        <v>1333.6668333333334</v>
      </c>
      <c r="N603" s="51"/>
    </row>
    <row r="604" spans="2:14" x14ac:dyDescent="0.25">
      <c r="B604" s="51"/>
      <c r="C604" s="98">
        <v>567</v>
      </c>
      <c r="D604" s="98">
        <v>1.3</v>
      </c>
      <c r="E604" s="102">
        <v>7.5719212962962965</v>
      </c>
      <c r="F604" s="52">
        <v>20.100000000000001</v>
      </c>
      <c r="G604" s="52">
        <v>-9.9000000000000005E-2</v>
      </c>
      <c r="H604" s="89">
        <f t="shared" si="76"/>
        <v>8.8170601851851842</v>
      </c>
      <c r="I604" s="52">
        <f t="shared" si="74"/>
        <v>-17.117975064849745</v>
      </c>
      <c r="J604" s="52">
        <f t="shared" si="75"/>
        <v>-10.53493852280033</v>
      </c>
      <c r="K604" s="91">
        <f t="shared" si="77"/>
        <v>3063225.4261717652</v>
      </c>
      <c r="L604" s="91">
        <f t="shared" si="78"/>
        <v>626901.02121028269</v>
      </c>
      <c r="M604" s="94">
        <f t="shared" si="79"/>
        <v>1331.4518333333335</v>
      </c>
      <c r="N604" s="51"/>
    </row>
    <row r="605" spans="2:14" x14ac:dyDescent="0.25">
      <c r="B605" s="51"/>
      <c r="C605" s="98">
        <v>568</v>
      </c>
      <c r="D605" s="56">
        <v>1.9</v>
      </c>
      <c r="E605" s="102">
        <v>0.33292824074074079</v>
      </c>
      <c r="F605" s="52">
        <v>79.480999999999995</v>
      </c>
      <c r="G605" s="52">
        <v>-1.1919999999999999</v>
      </c>
      <c r="H605" s="89">
        <f t="shared" si="76"/>
        <v>1.5780671296296294</v>
      </c>
      <c r="I605" s="52">
        <f t="shared" si="74"/>
        <v>62.739672510855293</v>
      </c>
      <c r="J605" s="52">
        <f t="shared" si="75"/>
        <v>48.795110966475193</v>
      </c>
      <c r="K605" s="91">
        <f t="shared" si="77"/>
        <v>3063305.2838193411</v>
      </c>
      <c r="L605" s="91">
        <f t="shared" si="78"/>
        <v>626960.35125977197</v>
      </c>
      <c r="M605" s="94">
        <f t="shared" si="79"/>
        <v>1329.7588333333333</v>
      </c>
      <c r="N605" s="51"/>
    </row>
    <row r="606" spans="2:14" x14ac:dyDescent="0.25">
      <c r="B606" s="51"/>
      <c r="C606" s="98">
        <v>569</v>
      </c>
      <c r="D606" s="98">
        <v>1.8</v>
      </c>
      <c r="E606" s="102">
        <v>1.4885416666666667</v>
      </c>
      <c r="F606" s="52">
        <v>9.7240000000000002</v>
      </c>
      <c r="G606" s="52">
        <v>-0.98899999999999999</v>
      </c>
      <c r="H606" s="89">
        <f t="shared" si="76"/>
        <v>2.733680555555555</v>
      </c>
      <c r="I606" s="52">
        <f t="shared" si="74"/>
        <v>4.0157394546216967</v>
      </c>
      <c r="J606" s="52">
        <f t="shared" si="75"/>
        <v>8.8560720769760355</v>
      </c>
      <c r="K606" s="91">
        <f t="shared" si="77"/>
        <v>3063246.5598862846</v>
      </c>
      <c r="L606" s="91">
        <f t="shared" si="78"/>
        <v>626920.41222088248</v>
      </c>
      <c r="M606" s="94">
        <f t="shared" si="79"/>
        <v>1330.0618333333334</v>
      </c>
      <c r="N606" s="51"/>
    </row>
    <row r="607" spans="2:14" x14ac:dyDescent="0.25">
      <c r="B607" s="51"/>
      <c r="C607" s="98">
        <v>570</v>
      </c>
      <c r="D607" s="98">
        <v>1.3</v>
      </c>
      <c r="E607" s="102">
        <v>12.433738425925926</v>
      </c>
      <c r="F607" s="52">
        <v>3.9510000000000001</v>
      </c>
      <c r="G607" s="52">
        <v>3.6999999999999998E-2</v>
      </c>
      <c r="H607" s="89">
        <f t="shared" si="76"/>
        <v>13.678877314814814</v>
      </c>
      <c r="I607" s="52">
        <f t="shared" si="74"/>
        <v>3.3613030335576024</v>
      </c>
      <c r="J607" s="52">
        <f t="shared" si="75"/>
        <v>-2.0765459100622983</v>
      </c>
      <c r="K607" s="91">
        <f t="shared" si="77"/>
        <v>3063245.905449864</v>
      </c>
      <c r="L607" s="91">
        <f t="shared" si="78"/>
        <v>626909.47960289544</v>
      </c>
      <c r="M607" s="94">
        <f t="shared" si="79"/>
        <v>1331.5878333333335</v>
      </c>
      <c r="N607" s="51"/>
    </row>
    <row r="608" spans="2:14" x14ac:dyDescent="0.25">
      <c r="B608" s="51"/>
      <c r="C608" s="98">
        <v>571</v>
      </c>
      <c r="D608" s="98">
        <v>1.3</v>
      </c>
      <c r="E608" s="102">
        <v>12.372083333333334</v>
      </c>
      <c r="F608" s="52">
        <v>27.681000000000001</v>
      </c>
      <c r="G608" s="52">
        <v>-0.108</v>
      </c>
      <c r="H608" s="89">
        <f t="shared" si="76"/>
        <v>13.617222222222223</v>
      </c>
      <c r="I608" s="52">
        <f t="shared" si="74"/>
        <v>23.165999550426097</v>
      </c>
      <c r="J608" s="52">
        <f t="shared" si="75"/>
        <v>-15.151707026921354</v>
      </c>
      <c r="K608" s="91">
        <f t="shared" si="77"/>
        <v>3063265.7101463806</v>
      </c>
      <c r="L608" s="91">
        <f t="shared" si="78"/>
        <v>626896.40444177866</v>
      </c>
      <c r="M608" s="94">
        <f t="shared" si="79"/>
        <v>1331.4428333333335</v>
      </c>
      <c r="N608" s="51"/>
    </row>
    <row r="609" spans="2:27" x14ac:dyDescent="0.25">
      <c r="B609" s="51"/>
      <c r="C609" s="98">
        <v>572</v>
      </c>
      <c r="D609" s="98">
        <v>1.3</v>
      </c>
      <c r="E609" s="102">
        <v>11.31591435185185</v>
      </c>
      <c r="F609" s="52">
        <v>25.084</v>
      </c>
      <c r="G609" s="52">
        <v>0.16900000000000001</v>
      </c>
      <c r="H609" s="89">
        <f t="shared" si="76"/>
        <v>12.561053240740739</v>
      </c>
      <c r="I609" s="52">
        <f t="shared" si="74"/>
        <v>13.093390324386972</v>
      </c>
      <c r="J609" s="52">
        <f t="shared" si="75"/>
        <v>-21.395564629456491</v>
      </c>
      <c r="K609" s="91">
        <f t="shared" si="77"/>
        <v>3063255.6375371548</v>
      </c>
      <c r="L609" s="91">
        <f t="shared" si="78"/>
        <v>626890.16058417608</v>
      </c>
      <c r="M609" s="94">
        <f t="shared" si="79"/>
        <v>1331.7198333333336</v>
      </c>
      <c r="N609" s="51"/>
    </row>
    <row r="610" spans="2:27" x14ac:dyDescent="0.25">
      <c r="B610" s="51"/>
      <c r="C610" s="98">
        <v>573</v>
      </c>
      <c r="D610" s="98">
        <v>1.3</v>
      </c>
      <c r="E610" s="102">
        <v>10.927256944444443</v>
      </c>
      <c r="F610" s="52">
        <v>35.652000000000001</v>
      </c>
      <c r="G610" s="52">
        <v>0.53400000000000003</v>
      </c>
      <c r="H610" s="89">
        <f t="shared" si="76"/>
        <v>12.172395833333331</v>
      </c>
      <c r="I610" s="52">
        <f t="shared" si="74"/>
        <v>13.43476434034196</v>
      </c>
      <c r="J610" s="52">
        <f t="shared" si="75"/>
        <v>-33.023812788947858</v>
      </c>
      <c r="K610" s="91">
        <f t="shared" si="77"/>
        <v>3063255.9789111707</v>
      </c>
      <c r="L610" s="91">
        <f t="shared" si="78"/>
        <v>626878.53233601653</v>
      </c>
      <c r="M610" s="94">
        <f t="shared" si="79"/>
        <v>1332.0848333333336</v>
      </c>
      <c r="N610" s="51"/>
    </row>
    <row r="611" spans="2:27" x14ac:dyDescent="0.25">
      <c r="B611" s="51"/>
      <c r="C611" s="98">
        <v>574</v>
      </c>
      <c r="D611" s="98">
        <v>1.3</v>
      </c>
      <c r="E611" s="102">
        <v>12.258738425925925</v>
      </c>
      <c r="F611" s="52">
        <v>18.608000000000001</v>
      </c>
      <c r="G611" s="52">
        <v>-0.17499999999999999</v>
      </c>
      <c r="H611" s="89">
        <f t="shared" si="76"/>
        <v>13.503877314814813</v>
      </c>
      <c r="I611" s="52">
        <f t="shared" si="74"/>
        <v>15.071932257906255</v>
      </c>
      <c r="J611" s="52">
        <f t="shared" si="75"/>
        <v>-10.913043664032729</v>
      </c>
      <c r="K611" s="91">
        <f t="shared" si="77"/>
        <v>3063257.6160790883</v>
      </c>
      <c r="L611" s="91">
        <f t="shared" si="78"/>
        <v>626900.64310514147</v>
      </c>
      <c r="M611" s="94">
        <f t="shared" si="79"/>
        <v>1331.3758333333335</v>
      </c>
      <c r="N611" s="51"/>
    </row>
    <row r="612" spans="2:27" x14ac:dyDescent="0.25">
      <c r="B612" s="51"/>
      <c r="C612" s="98">
        <v>575</v>
      </c>
      <c r="D612" s="98">
        <v>1.3</v>
      </c>
      <c r="E612" s="102">
        <v>12.022314814814814</v>
      </c>
      <c r="F612" s="52">
        <v>15.763999999999999</v>
      </c>
      <c r="G612" s="52">
        <v>-0.56200000000000006</v>
      </c>
      <c r="H612" s="89">
        <f t="shared" si="76"/>
        <v>13.267453703703703</v>
      </c>
      <c r="I612" s="52">
        <f t="shared" si="74"/>
        <v>11.791738862531066</v>
      </c>
      <c r="J612" s="52">
        <f t="shared" si="75"/>
        <v>-10.462245963361525</v>
      </c>
      <c r="K612" s="91">
        <f t="shared" si="77"/>
        <v>3063254.3358856929</v>
      </c>
      <c r="L612" s="91">
        <f t="shared" si="78"/>
        <v>626901.09390284214</v>
      </c>
      <c r="M612" s="94">
        <f t="shared" si="79"/>
        <v>1330.9888333333336</v>
      </c>
      <c r="N612" s="51"/>
    </row>
    <row r="613" spans="2:27" x14ac:dyDescent="0.25">
      <c r="B613" s="51"/>
      <c r="C613" s="98">
        <v>576</v>
      </c>
      <c r="D613" s="98">
        <v>1.3</v>
      </c>
      <c r="E613" s="102">
        <v>12.461203703703704</v>
      </c>
      <c r="F613" s="52">
        <v>27.125</v>
      </c>
      <c r="G613" s="52">
        <v>-0.108</v>
      </c>
      <c r="H613" s="89">
        <f t="shared" si="76"/>
        <v>13.706342592592593</v>
      </c>
      <c r="I613" s="52">
        <f t="shared" si="74"/>
        <v>23.239005312065942</v>
      </c>
      <c r="J613" s="52">
        <f t="shared" si="75"/>
        <v>-13.989791174487593</v>
      </c>
      <c r="K613" s="91">
        <f t="shared" si="77"/>
        <v>3063265.7831521421</v>
      </c>
      <c r="L613" s="91">
        <f t="shared" si="78"/>
        <v>626897.566357631</v>
      </c>
      <c r="M613" s="94">
        <f t="shared" si="79"/>
        <v>1331.4428333333335</v>
      </c>
      <c r="N613" s="51"/>
    </row>
    <row r="614" spans="2:27" x14ac:dyDescent="0.25">
      <c r="B614" s="51"/>
      <c r="C614" s="98">
        <v>577</v>
      </c>
      <c r="D614" s="98">
        <v>1.3</v>
      </c>
      <c r="E614" s="102">
        <v>10.671944444444444</v>
      </c>
      <c r="F614" s="52">
        <v>10.722</v>
      </c>
      <c r="G614" s="52">
        <v>1.6E-2</v>
      </c>
      <c r="H614" s="89">
        <f t="shared" si="76"/>
        <v>11.917083333333332</v>
      </c>
      <c r="I614" s="52">
        <f t="shared" si="74"/>
        <v>2.9571825334553261</v>
      </c>
      <c r="J614" s="52">
        <f t="shared" si="75"/>
        <v>-10.306131935106727</v>
      </c>
      <c r="K614" s="91">
        <f t="shared" si="77"/>
        <v>3063245.5013293638</v>
      </c>
      <c r="L614" s="91">
        <f t="shared" si="78"/>
        <v>626901.25001687044</v>
      </c>
      <c r="M614" s="94">
        <f t="shared" si="79"/>
        <v>1331.5668333333335</v>
      </c>
      <c r="N614" s="51"/>
    </row>
    <row r="615" spans="2:27" x14ac:dyDescent="0.25">
      <c r="B615" s="93"/>
      <c r="C615" s="98">
        <v>578</v>
      </c>
      <c r="D615" s="98">
        <v>1.3</v>
      </c>
      <c r="E615" s="103">
        <v>12.021400462962964</v>
      </c>
      <c r="F615" s="94">
        <v>22.93</v>
      </c>
      <c r="G615" s="94">
        <v>5.8000000000000003E-2</v>
      </c>
      <c r="H615" s="89">
        <f t="shared" si="76"/>
        <v>13.266539351851852</v>
      </c>
      <c r="I615" s="52">
        <f t="shared" si="74"/>
        <v>17.146198311535116</v>
      </c>
      <c r="J615" s="52">
        <f t="shared" si="75"/>
        <v>-15.224742476032569</v>
      </c>
      <c r="K615" s="91">
        <f t="shared" si="77"/>
        <v>3063259.6903451416</v>
      </c>
      <c r="L615" s="91">
        <f t="shared" si="78"/>
        <v>626896.33140632953</v>
      </c>
      <c r="M615" s="94">
        <f t="shared" si="79"/>
        <v>1331.6088333333335</v>
      </c>
      <c r="N615" s="93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  <c r="AA615" s="78"/>
    </row>
    <row r="616" spans="2:27" x14ac:dyDescent="0.25">
      <c r="B616" s="51"/>
      <c r="C616" s="98">
        <v>579</v>
      </c>
      <c r="D616" s="98">
        <v>1.3</v>
      </c>
      <c r="E616" s="102">
        <v>11.217847222222224</v>
      </c>
      <c r="F616" s="52">
        <v>22.023</v>
      </c>
      <c r="G616" s="52">
        <v>0.745</v>
      </c>
      <c r="H616" s="89">
        <f t="shared" si="76"/>
        <v>12.462986111111112</v>
      </c>
      <c r="I616" s="52">
        <f t="shared" si="74"/>
        <v>10.714482171703143</v>
      </c>
      <c r="J616" s="52">
        <f t="shared" si="75"/>
        <v>-19.240904365238539</v>
      </c>
      <c r="K616" s="91">
        <f t="shared" si="77"/>
        <v>3063253.2586290021</v>
      </c>
      <c r="L616" s="91">
        <f t="shared" si="78"/>
        <v>626892.31524444034</v>
      </c>
      <c r="M616" s="94">
        <f t="shared" si="79"/>
        <v>1332.2958333333333</v>
      </c>
      <c r="N616" s="51"/>
    </row>
    <row r="617" spans="2:27" x14ac:dyDescent="0.25">
      <c r="B617" s="51"/>
      <c r="C617" s="98">
        <v>580</v>
      </c>
      <c r="D617" s="98">
        <v>1.3</v>
      </c>
      <c r="E617" s="102">
        <v>10.426215277777777</v>
      </c>
      <c r="F617" s="52">
        <v>21.626999999999999</v>
      </c>
      <c r="G617" s="52">
        <v>0.46400000000000002</v>
      </c>
      <c r="H617" s="89">
        <f t="shared" si="76"/>
        <v>11.671354166666665</v>
      </c>
      <c r="I617" s="52">
        <f t="shared" si="74"/>
        <v>3.7973012560348907</v>
      </c>
      <c r="J617" s="52">
        <f t="shared" si="75"/>
        <v>-21.291022337382387</v>
      </c>
      <c r="K617" s="91">
        <f t="shared" si="77"/>
        <v>3063246.3414480863</v>
      </c>
      <c r="L617" s="91">
        <f t="shared" si="78"/>
        <v>626890.26512646815</v>
      </c>
      <c r="M617" s="94">
        <f t="shared" si="79"/>
        <v>1332.0148333333334</v>
      </c>
      <c r="N617" s="51"/>
    </row>
    <row r="618" spans="2:27" x14ac:dyDescent="0.25">
      <c r="B618" s="51"/>
      <c r="C618" s="98">
        <v>581</v>
      </c>
      <c r="D618" s="98">
        <v>1.3</v>
      </c>
      <c r="E618" s="102">
        <v>9.4724537037037049</v>
      </c>
      <c r="F618" s="52">
        <v>22.984000000000002</v>
      </c>
      <c r="G618" s="52">
        <v>0.623</v>
      </c>
      <c r="H618" s="89">
        <f t="shared" si="76"/>
        <v>10.717592592592593</v>
      </c>
      <c r="I618" s="52">
        <f t="shared" si="74"/>
        <v>-5.0833774481445557</v>
      </c>
      <c r="J618" s="52">
        <f t="shared" si="75"/>
        <v>-22.414806037967303</v>
      </c>
      <c r="K618" s="91">
        <f t="shared" si="77"/>
        <v>3063237.4607693818</v>
      </c>
      <c r="L618" s="91">
        <f t="shared" si="78"/>
        <v>626889.14134276751</v>
      </c>
      <c r="M618" s="94">
        <f t="shared" si="79"/>
        <v>1332.1738333333335</v>
      </c>
      <c r="N618" s="51"/>
    </row>
    <row r="619" spans="2:27" x14ac:dyDescent="0.25">
      <c r="B619" s="51"/>
      <c r="C619" s="98">
        <v>582</v>
      </c>
      <c r="D619" s="98">
        <v>1.3</v>
      </c>
      <c r="E619" s="102">
        <v>9.374594907407408</v>
      </c>
      <c r="F619" s="52">
        <v>23.212</v>
      </c>
      <c r="G619" s="52">
        <v>0.16500000000000001</v>
      </c>
      <c r="H619" s="89">
        <f t="shared" si="76"/>
        <v>10.619733796296297</v>
      </c>
      <c r="I619" s="52">
        <f t="shared" si="74"/>
        <v>-6.0571517074039418</v>
      </c>
      <c r="J619" s="52">
        <f t="shared" si="75"/>
        <v>-22.407763324202918</v>
      </c>
      <c r="K619" s="91">
        <f t="shared" si="77"/>
        <v>3063236.4869951229</v>
      </c>
      <c r="L619" s="91">
        <f t="shared" si="78"/>
        <v>626889.14838548133</v>
      </c>
      <c r="M619" s="94">
        <f t="shared" si="79"/>
        <v>1331.7158333333334</v>
      </c>
      <c r="N619" s="51"/>
    </row>
    <row r="620" spans="2:27" x14ac:dyDescent="0.25">
      <c r="B620" s="51"/>
      <c r="C620" s="98">
        <v>583</v>
      </c>
      <c r="D620" s="98">
        <v>1.3</v>
      </c>
      <c r="E620" s="102">
        <v>9.3093287037037022</v>
      </c>
      <c r="F620" s="52">
        <v>23.423999999999999</v>
      </c>
      <c r="G620" s="52">
        <v>0.52800000000000002</v>
      </c>
      <c r="H620" s="89">
        <f t="shared" si="76"/>
        <v>10.554467592592591</v>
      </c>
      <c r="I620" s="52">
        <f t="shared" si="74"/>
        <v>-6.7283046664560748</v>
      </c>
      <c r="J620" s="52">
        <f t="shared" si="75"/>
        <v>-22.436882410783934</v>
      </c>
      <c r="K620" s="91">
        <f t="shared" si="77"/>
        <v>3063235.8158421637</v>
      </c>
      <c r="L620" s="91">
        <f t="shared" si="78"/>
        <v>626889.11926639476</v>
      </c>
      <c r="M620" s="94">
        <f t="shared" si="79"/>
        <v>1332.0788333333335</v>
      </c>
      <c r="N620" s="51"/>
    </row>
    <row r="621" spans="2:27" x14ac:dyDescent="0.25">
      <c r="B621" s="51"/>
      <c r="C621" s="98">
        <v>584</v>
      </c>
      <c r="D621" s="56">
        <v>1.5</v>
      </c>
      <c r="E621" s="102">
        <v>10.383425925925925</v>
      </c>
      <c r="F621" s="52">
        <v>11.199</v>
      </c>
      <c r="G621" s="52">
        <v>-0.184</v>
      </c>
      <c r="H621" s="89">
        <f t="shared" si="76"/>
        <v>11.628564814814814</v>
      </c>
      <c r="I621" s="52">
        <f t="shared" si="74"/>
        <v>1.7684243707855876</v>
      </c>
      <c r="J621" s="52">
        <f t="shared" si="75"/>
        <v>-11.058493398506489</v>
      </c>
      <c r="K621" s="91">
        <f t="shared" si="77"/>
        <v>3063244.312571201</v>
      </c>
      <c r="L621" s="91">
        <f t="shared" si="78"/>
        <v>626900.49765540706</v>
      </c>
      <c r="M621" s="94">
        <f t="shared" si="79"/>
        <v>1331.1668333333334</v>
      </c>
      <c r="N621" s="51"/>
    </row>
    <row r="622" spans="2:27" x14ac:dyDescent="0.25">
      <c r="B622" s="51"/>
      <c r="C622" s="98">
        <v>585</v>
      </c>
      <c r="D622" s="56">
        <v>1.3</v>
      </c>
      <c r="E622" s="102">
        <v>8.6611111111111114</v>
      </c>
      <c r="F622" s="52">
        <v>16.632000000000001</v>
      </c>
      <c r="G622" s="52">
        <v>0.192</v>
      </c>
      <c r="H622" s="89">
        <f t="shared" si="76"/>
        <v>9.90625</v>
      </c>
      <c r="I622" s="52">
        <f t="shared" si="74"/>
        <v>-8.8750766287084488</v>
      </c>
      <c r="J622" s="52">
        <f t="shared" si="75"/>
        <v>-14.066145130580486</v>
      </c>
      <c r="K622" s="91">
        <f t="shared" si="77"/>
        <v>3063233.6690702015</v>
      </c>
      <c r="L622" s="91">
        <f t="shared" si="78"/>
        <v>626897.49000367499</v>
      </c>
      <c r="M622" s="94">
        <f t="shared" si="79"/>
        <v>1331.7428333333335</v>
      </c>
      <c r="N622" s="51"/>
    </row>
    <row r="623" spans="2:27" x14ac:dyDescent="0.25">
      <c r="B623" s="51"/>
      <c r="C623" s="98">
        <v>586</v>
      </c>
      <c r="D623" s="56">
        <v>1.5</v>
      </c>
      <c r="E623" s="102">
        <v>8.6724999999999994</v>
      </c>
      <c r="F623" s="52">
        <v>14.872999999999999</v>
      </c>
      <c r="G623" s="52">
        <v>-0.33800000000000002</v>
      </c>
      <c r="H623" s="89">
        <f t="shared" si="76"/>
        <v>9.917638888888888</v>
      </c>
      <c r="I623" s="52">
        <f t="shared" si="74"/>
        <v>-7.8763519934807906</v>
      </c>
      <c r="J623" s="52">
        <f t="shared" si="75"/>
        <v>-12.61622797332036</v>
      </c>
      <c r="K623" s="91">
        <f t="shared" si="77"/>
        <v>3063234.6677948367</v>
      </c>
      <c r="L623" s="91">
        <f t="shared" si="78"/>
        <v>626898.93992083217</v>
      </c>
      <c r="M623" s="94">
        <f t="shared" si="79"/>
        <v>1331.0128333333334</v>
      </c>
      <c r="N623" s="51"/>
    </row>
    <row r="624" spans="2:27" x14ac:dyDescent="0.25">
      <c r="B624" s="51"/>
      <c r="C624" s="98">
        <v>587</v>
      </c>
      <c r="D624" s="56">
        <v>1.5</v>
      </c>
      <c r="E624" s="102">
        <v>8.6735185185185184</v>
      </c>
      <c r="F624" s="52">
        <v>12.741</v>
      </c>
      <c r="G624" s="52">
        <v>0.38900000000000001</v>
      </c>
      <c r="H624" s="89">
        <f t="shared" si="76"/>
        <v>9.918657407407407</v>
      </c>
      <c r="I624" s="52">
        <f t="shared" si="74"/>
        <v>-6.7426889469029785</v>
      </c>
      <c r="J624" s="52">
        <f t="shared" si="75"/>
        <v>-10.810607141382595</v>
      </c>
      <c r="K624" s="91">
        <f t="shared" si="77"/>
        <v>3063235.8014578833</v>
      </c>
      <c r="L624" s="91">
        <f t="shared" si="78"/>
        <v>626900.74554166419</v>
      </c>
      <c r="M624" s="94">
        <f t="shared" si="79"/>
        <v>1331.7398333333333</v>
      </c>
      <c r="N624" s="51"/>
    </row>
    <row r="625" spans="2:14" x14ac:dyDescent="0.25">
      <c r="B625" s="51"/>
      <c r="C625" s="98">
        <v>588</v>
      </c>
      <c r="D625" s="56">
        <v>1.5</v>
      </c>
      <c r="E625" s="102">
        <v>9.560671296296297</v>
      </c>
      <c r="F625" s="52">
        <v>10.724</v>
      </c>
      <c r="G625" s="52">
        <v>0.39</v>
      </c>
      <c r="H625" s="89">
        <f t="shared" si="76"/>
        <v>10.805810185185186</v>
      </c>
      <c r="I625" s="52">
        <f t="shared" si="74"/>
        <v>-1.9838338965396993</v>
      </c>
      <c r="J625" s="52">
        <f t="shared" si="75"/>
        <v>-10.538907868984344</v>
      </c>
      <c r="K625" s="91">
        <f t="shared" si="77"/>
        <v>3063240.5603129338</v>
      </c>
      <c r="L625" s="91">
        <f t="shared" si="78"/>
        <v>626901.01724093652</v>
      </c>
      <c r="M625" s="94">
        <f t="shared" si="79"/>
        <v>1331.7408333333335</v>
      </c>
      <c r="N625" s="51"/>
    </row>
    <row r="626" spans="2:14" x14ac:dyDescent="0.25">
      <c r="B626" s="51"/>
      <c r="C626" s="98">
        <v>589</v>
      </c>
      <c r="D626" s="56">
        <v>1.5</v>
      </c>
      <c r="E626" s="102">
        <v>7.759155092592593</v>
      </c>
      <c r="F626" s="52">
        <v>19.324999999999999</v>
      </c>
      <c r="G626" s="52">
        <v>0.38800000000000001</v>
      </c>
      <c r="H626" s="89">
        <f t="shared" si="76"/>
        <v>9.0042939814814815</v>
      </c>
      <c r="I626" s="52">
        <f t="shared" si="74"/>
        <v>-15.613797262671248</v>
      </c>
      <c r="J626" s="52">
        <f t="shared" si="75"/>
        <v>-11.387052298123507</v>
      </c>
      <c r="K626" s="91">
        <f t="shared" si="77"/>
        <v>3063226.9303495674</v>
      </c>
      <c r="L626" s="91">
        <f t="shared" si="78"/>
        <v>626900.16909650736</v>
      </c>
      <c r="M626" s="94">
        <f t="shared" si="79"/>
        <v>1331.7388333333333</v>
      </c>
      <c r="N626" s="51"/>
    </row>
    <row r="627" spans="2:14" x14ac:dyDescent="0.25">
      <c r="B627" s="51"/>
      <c r="C627" s="98">
        <v>590</v>
      </c>
      <c r="D627" s="56">
        <v>1.5</v>
      </c>
      <c r="E627" s="102">
        <v>9.266400462962963</v>
      </c>
      <c r="F627" s="52">
        <v>12.420999999999999</v>
      </c>
      <c r="G627" s="52">
        <v>-0.35699999999999998</v>
      </c>
      <c r="H627" s="89">
        <f t="shared" si="76"/>
        <v>10.511539351851852</v>
      </c>
      <c r="I627" s="52">
        <f t="shared" si="74"/>
        <v>-3.7811558914490435</v>
      </c>
      <c r="J627" s="52">
        <f t="shared" si="75"/>
        <v>-11.831487697012586</v>
      </c>
      <c r="K627" s="91">
        <f t="shared" si="77"/>
        <v>3063238.762990939</v>
      </c>
      <c r="L627" s="91">
        <f t="shared" si="78"/>
        <v>626899.72466110857</v>
      </c>
      <c r="M627" s="94">
        <f t="shared" si="79"/>
        <v>1330.9938333333334</v>
      </c>
      <c r="N627" s="51"/>
    </row>
    <row r="628" spans="2:14" x14ac:dyDescent="0.25">
      <c r="B628" s="51"/>
      <c r="C628" s="98">
        <v>591</v>
      </c>
      <c r="D628" s="56">
        <v>1.5</v>
      </c>
      <c r="E628" s="102">
        <v>7.9980671296296295</v>
      </c>
      <c r="F628" s="52">
        <v>20.039000000000001</v>
      </c>
      <c r="G628" s="52">
        <v>-0.39</v>
      </c>
      <c r="H628" s="89">
        <f t="shared" si="76"/>
        <v>9.2432060185185172</v>
      </c>
      <c r="I628" s="52">
        <f t="shared" si="74"/>
        <v>-14.929978059242019</v>
      </c>
      <c r="J628" s="52">
        <f t="shared" si="75"/>
        <v>-13.366273831945534</v>
      </c>
      <c r="K628" s="91">
        <f t="shared" si="77"/>
        <v>3063227.6141687711</v>
      </c>
      <c r="L628" s="91">
        <f t="shared" si="78"/>
        <v>626898.18987497361</v>
      </c>
      <c r="M628" s="94">
        <f t="shared" si="79"/>
        <v>1330.9608333333333</v>
      </c>
      <c r="N628" s="51"/>
    </row>
    <row r="629" spans="2:14" x14ac:dyDescent="0.25">
      <c r="B629" s="51"/>
      <c r="C629" s="98">
        <v>592</v>
      </c>
      <c r="D629" s="56">
        <v>1.5</v>
      </c>
      <c r="E629" s="102">
        <v>8.0091087962962959</v>
      </c>
      <c r="F629" s="52">
        <v>20.640999999999998</v>
      </c>
      <c r="G629" s="52">
        <v>0.39400000000000002</v>
      </c>
      <c r="H629" s="89">
        <f t="shared" si="76"/>
        <v>9.2542476851851845</v>
      </c>
      <c r="I629" s="52">
        <f t="shared" si="74"/>
        <v>-15.314653695776869</v>
      </c>
      <c r="J629" s="52">
        <f t="shared" si="75"/>
        <v>-13.838795582651978</v>
      </c>
      <c r="K629" s="91">
        <f t="shared" si="77"/>
        <v>3063227.2294931347</v>
      </c>
      <c r="L629" s="91">
        <f t="shared" si="78"/>
        <v>626897.71735322289</v>
      </c>
      <c r="M629" s="94">
        <f t="shared" si="79"/>
        <v>1331.7448333333334</v>
      </c>
      <c r="N629" s="51"/>
    </row>
    <row r="630" spans="2:14" x14ac:dyDescent="0.25">
      <c r="B630" s="51"/>
      <c r="C630" s="98">
        <v>593</v>
      </c>
      <c r="D630" s="56">
        <v>1.5</v>
      </c>
      <c r="E630" s="102">
        <v>9.2732060185185183</v>
      </c>
      <c r="F630" s="52">
        <v>33.470999999999997</v>
      </c>
      <c r="G630" s="52">
        <v>1.43</v>
      </c>
      <c r="H630" s="89">
        <f t="shared" si="76"/>
        <v>10.518344907407407</v>
      </c>
      <c r="I630" s="52">
        <f t="shared" si="74"/>
        <v>-10.098192073589711</v>
      </c>
      <c r="J630" s="52">
        <f t="shared" si="75"/>
        <v>-31.911351551523005</v>
      </c>
      <c r="K630" s="91">
        <f t="shared" si="77"/>
        <v>3063232.4459547568</v>
      </c>
      <c r="L630" s="91">
        <f t="shared" si="78"/>
        <v>626879.644797254</v>
      </c>
      <c r="M630" s="94">
        <f t="shared" si="79"/>
        <v>1332.7808333333335</v>
      </c>
      <c r="N630" s="51"/>
    </row>
    <row r="631" spans="2:14" x14ac:dyDescent="0.25">
      <c r="B631" s="51"/>
      <c r="C631" s="98">
        <v>594</v>
      </c>
      <c r="D631" s="56">
        <v>1.5</v>
      </c>
      <c r="E631" s="102">
        <v>9.769895833333333</v>
      </c>
      <c r="F631" s="52">
        <v>49.494</v>
      </c>
      <c r="G631" s="52">
        <v>4.5890000000000004</v>
      </c>
      <c r="H631" s="89">
        <f t="shared" si="76"/>
        <v>11.015034722222222</v>
      </c>
      <c r="I631" s="52">
        <f t="shared" si="74"/>
        <v>-4.863438905334891</v>
      </c>
      <c r="J631" s="52">
        <f t="shared" si="75"/>
        <v>-49.254471858036148</v>
      </c>
      <c r="K631" s="91">
        <f t="shared" si="77"/>
        <v>3063237.680707925</v>
      </c>
      <c r="L631" s="91">
        <f t="shared" si="78"/>
        <v>626862.30167694751</v>
      </c>
      <c r="M631" s="94">
        <f t="shared" si="79"/>
        <v>1335.9398333333334</v>
      </c>
      <c r="N631" s="51"/>
    </row>
    <row r="632" spans="2:14" x14ac:dyDescent="0.25">
      <c r="B632" s="51"/>
      <c r="C632" s="98">
        <v>595</v>
      </c>
      <c r="D632" s="56">
        <v>1.5</v>
      </c>
      <c r="E632" s="102">
        <v>9.9042245370370363</v>
      </c>
      <c r="F632" s="52">
        <v>45.84</v>
      </c>
      <c r="G632" s="52">
        <v>2.5379999999999998</v>
      </c>
      <c r="H632" s="89">
        <f t="shared" si="76"/>
        <v>11.149363425925925</v>
      </c>
      <c r="I632" s="52">
        <f t="shared" si="74"/>
        <v>-1.9317922993328445</v>
      </c>
      <c r="J632" s="52">
        <f t="shared" si="75"/>
        <v>-45.799277052288048</v>
      </c>
      <c r="K632" s="91">
        <f t="shared" si="77"/>
        <v>3063240.612354531</v>
      </c>
      <c r="L632" s="91">
        <f t="shared" si="78"/>
        <v>626865.75687175326</v>
      </c>
      <c r="M632" s="94">
        <f t="shared" si="79"/>
        <v>1333.8888333333334</v>
      </c>
      <c r="N632" s="51"/>
    </row>
    <row r="633" spans="2:14" x14ac:dyDescent="0.25">
      <c r="B633" s="51"/>
      <c r="C633" s="98">
        <v>596</v>
      </c>
      <c r="D633" s="56">
        <v>1.5</v>
      </c>
      <c r="E633" s="102">
        <v>10.129722222222222</v>
      </c>
      <c r="F633" s="52">
        <v>4.5229999999999997</v>
      </c>
      <c r="G633" s="52">
        <v>2.8239999999999998</v>
      </c>
      <c r="H633" s="89">
        <f t="shared" si="76"/>
        <v>11.374861111111111</v>
      </c>
      <c r="I633" s="52">
        <f t="shared" si="74"/>
        <v>0.23645275283358744</v>
      </c>
      <c r="J633" s="52">
        <f t="shared" si="75"/>
        <v>-4.5168151496023627</v>
      </c>
      <c r="K633" s="91">
        <f t="shared" si="77"/>
        <v>3063242.7805995829</v>
      </c>
      <c r="L633" s="91">
        <f t="shared" si="78"/>
        <v>626907.03933365596</v>
      </c>
      <c r="M633" s="94">
        <f t="shared" si="79"/>
        <v>1334.1748333333335</v>
      </c>
      <c r="N633" s="51"/>
    </row>
    <row r="634" spans="2:14" x14ac:dyDescent="0.25">
      <c r="B634" s="51"/>
      <c r="C634" s="98">
        <v>597</v>
      </c>
      <c r="D634" s="56">
        <v>1.5</v>
      </c>
      <c r="E634" s="102">
        <v>10.070995370370371</v>
      </c>
      <c r="F634" s="52">
        <v>36.229999999999997</v>
      </c>
      <c r="G634" s="52">
        <v>2.4209999999999998</v>
      </c>
      <c r="H634" s="89">
        <f t="shared" si="76"/>
        <v>11.316134259259259</v>
      </c>
      <c r="I634" s="52">
        <f t="shared" si="74"/>
        <v>1.0035242882146125</v>
      </c>
      <c r="J634" s="52">
        <f t="shared" si="75"/>
        <v>-36.216099168780765</v>
      </c>
      <c r="K634" s="91">
        <f t="shared" si="77"/>
        <v>3063243.5476711183</v>
      </c>
      <c r="L634" s="91">
        <f t="shared" si="78"/>
        <v>626875.34004963678</v>
      </c>
      <c r="M634" s="94">
        <f t="shared" si="79"/>
        <v>1333.7718333333335</v>
      </c>
      <c r="N634" s="51"/>
    </row>
    <row r="635" spans="2:14" x14ac:dyDescent="0.25">
      <c r="B635" s="51"/>
      <c r="C635" s="98">
        <v>598</v>
      </c>
      <c r="D635" s="56">
        <v>1.5</v>
      </c>
      <c r="E635" s="102">
        <v>10.06866898148148</v>
      </c>
      <c r="F635" s="52">
        <v>28.765000000000001</v>
      </c>
      <c r="G635" s="52">
        <v>1.3680000000000001</v>
      </c>
      <c r="H635" s="89">
        <f t="shared" si="76"/>
        <v>11.313807870370368</v>
      </c>
      <c r="I635" s="52">
        <f t="shared" si="74"/>
        <v>0.76873300627034336</v>
      </c>
      <c r="J635" s="52">
        <f t="shared" si="75"/>
        <v>-28.754726125718371</v>
      </c>
      <c r="K635" s="91">
        <f t="shared" si="77"/>
        <v>3063243.3128798367</v>
      </c>
      <c r="L635" s="91">
        <f t="shared" si="78"/>
        <v>626882.8014226798</v>
      </c>
      <c r="M635" s="94">
        <f t="shared" si="79"/>
        <v>1332.7188333333334</v>
      </c>
      <c r="N635" s="51"/>
    </row>
    <row r="636" spans="2:14" x14ac:dyDescent="0.25">
      <c r="B636" s="51"/>
      <c r="C636" s="98">
        <v>599</v>
      </c>
      <c r="D636" s="56">
        <v>1.5</v>
      </c>
      <c r="E636" s="102">
        <v>10.359027777777778</v>
      </c>
      <c r="F636" s="52">
        <v>37.354999999999997</v>
      </c>
      <c r="G636" s="52">
        <v>1.8120000000000001</v>
      </c>
      <c r="H636" s="89">
        <f t="shared" si="76"/>
        <v>11.604166666666666</v>
      </c>
      <c r="I636" s="52">
        <f t="shared" si="74"/>
        <v>5.5214205527466174</v>
      </c>
      <c r="J636" s="52">
        <f t="shared" si="75"/>
        <v>-36.944687575884402</v>
      </c>
      <c r="K636" s="91">
        <f t="shared" si="77"/>
        <v>3063248.0655673831</v>
      </c>
      <c r="L636" s="91">
        <f t="shared" si="78"/>
        <v>626874.61146122962</v>
      </c>
      <c r="M636" s="94">
        <f t="shared" si="79"/>
        <v>1333.1628333333333</v>
      </c>
      <c r="N636" s="51"/>
    </row>
    <row r="637" spans="2:14" x14ac:dyDescent="0.25">
      <c r="B637" s="51"/>
      <c r="C637" s="98">
        <v>600</v>
      </c>
      <c r="D637" s="56">
        <v>1.5</v>
      </c>
      <c r="E637" s="102">
        <v>9.9031944444444449</v>
      </c>
      <c r="F637" s="52">
        <v>44.552999999999997</v>
      </c>
      <c r="G637" s="52">
        <v>1.91</v>
      </c>
      <c r="H637" s="89">
        <f t="shared" si="76"/>
        <v>11.148333333333333</v>
      </c>
      <c r="I637" s="52">
        <f t="shared" si="74"/>
        <v>-1.8967621217106816</v>
      </c>
      <c r="J637" s="52">
        <f t="shared" si="75"/>
        <v>-44.512606107187693</v>
      </c>
      <c r="K637" s="91">
        <f t="shared" si="77"/>
        <v>3063240.6473847083</v>
      </c>
      <c r="L637" s="91">
        <f t="shared" si="78"/>
        <v>626867.04354269837</v>
      </c>
      <c r="M637" s="94">
        <f t="shared" si="79"/>
        <v>1333.2608333333335</v>
      </c>
      <c r="N637" s="51"/>
    </row>
    <row r="638" spans="2:14" x14ac:dyDescent="0.25">
      <c r="B638" s="51"/>
      <c r="C638" s="98">
        <v>601</v>
      </c>
      <c r="D638" s="56">
        <v>1.5</v>
      </c>
      <c r="E638" s="102">
        <v>10.750428240740741</v>
      </c>
      <c r="F638" s="52">
        <v>42.911999999999999</v>
      </c>
      <c r="G638" s="52">
        <v>0.80700000000000005</v>
      </c>
      <c r="H638" s="89">
        <f t="shared" si="76"/>
        <v>11.995567129629629</v>
      </c>
      <c r="I638" s="52">
        <f t="shared" si="74"/>
        <v>13.184733726880518</v>
      </c>
      <c r="J638" s="52">
        <f t="shared" si="75"/>
        <v>-40.836289505184716</v>
      </c>
      <c r="K638" s="91">
        <f t="shared" si="77"/>
        <v>3063255.7288805572</v>
      </c>
      <c r="L638" s="91">
        <f t="shared" si="78"/>
        <v>626870.7198593003</v>
      </c>
      <c r="M638" s="94">
        <f t="shared" si="79"/>
        <v>1332.1578333333334</v>
      </c>
      <c r="N638" s="51"/>
    </row>
    <row r="639" spans="2:14" x14ac:dyDescent="0.25">
      <c r="B639" s="51"/>
      <c r="C639" s="98">
        <v>602</v>
      </c>
      <c r="D639" s="56">
        <v>1.5</v>
      </c>
      <c r="E639" s="102">
        <v>10.481076388888889</v>
      </c>
      <c r="F639" s="52">
        <v>37.195999999999998</v>
      </c>
      <c r="G639" s="52">
        <v>0.76800000000000002</v>
      </c>
      <c r="H639" s="89">
        <f t="shared" si="76"/>
        <v>11.726215277777778</v>
      </c>
      <c r="I639" s="52">
        <f t="shared" si="74"/>
        <v>7.3706227044238597</v>
      </c>
      <c r="J639" s="52">
        <f t="shared" si="75"/>
        <v>-36.458419287580632</v>
      </c>
      <c r="K639" s="91">
        <f t="shared" si="77"/>
        <v>3063249.9147695345</v>
      </c>
      <c r="L639" s="91">
        <f t="shared" si="78"/>
        <v>626875.09772951796</v>
      </c>
      <c r="M639" s="94">
        <f t="shared" si="79"/>
        <v>1332.1188333333334</v>
      </c>
      <c r="N639" s="51"/>
    </row>
    <row r="640" spans="2:14" x14ac:dyDescent="0.25">
      <c r="B640" s="51"/>
      <c r="C640" s="98">
        <v>603</v>
      </c>
      <c r="D640" s="56">
        <v>1.5</v>
      </c>
      <c r="E640" s="102">
        <v>10.79704861111111</v>
      </c>
      <c r="F640" s="52">
        <v>32.091999999999999</v>
      </c>
      <c r="G640" s="52">
        <v>0.69099999999999995</v>
      </c>
      <c r="H640" s="89">
        <f t="shared" si="76"/>
        <v>12.042187499999999</v>
      </c>
      <c r="I640" s="52">
        <f t="shared" si="74"/>
        <v>10.454752906826728</v>
      </c>
      <c r="J640" s="52">
        <f t="shared" si="75"/>
        <v>-30.341301976961997</v>
      </c>
      <c r="K640" s="91">
        <f t="shared" si="77"/>
        <v>3063252.9988997369</v>
      </c>
      <c r="L640" s="91">
        <f t="shared" si="78"/>
        <v>626881.2148468286</v>
      </c>
      <c r="M640" s="94">
        <f t="shared" si="79"/>
        <v>1332.0418333333334</v>
      </c>
      <c r="N640" s="51"/>
    </row>
    <row r="641" spans="2:14" x14ac:dyDescent="0.25">
      <c r="B641" s="51"/>
      <c r="C641" s="98">
        <v>604</v>
      </c>
      <c r="D641" s="56">
        <v>1.5</v>
      </c>
      <c r="E641" s="102">
        <v>9.3581944444444449</v>
      </c>
      <c r="F641" s="52">
        <v>40.603999999999999</v>
      </c>
      <c r="G641" s="52">
        <v>2.556</v>
      </c>
      <c r="H641" s="89">
        <f t="shared" si="76"/>
        <v>10.603333333333333</v>
      </c>
      <c r="I641" s="52">
        <f t="shared" si="74"/>
        <v>-10.864604348043583</v>
      </c>
      <c r="J641" s="52">
        <f t="shared" si="75"/>
        <v>-39.123460843341462</v>
      </c>
      <c r="K641" s="91">
        <f t="shared" si="77"/>
        <v>3063231.6795424824</v>
      </c>
      <c r="L641" s="91">
        <f t="shared" si="78"/>
        <v>626872.43268796219</v>
      </c>
      <c r="M641" s="94">
        <f t="shared" si="79"/>
        <v>1333.9068333333335</v>
      </c>
      <c r="N641" s="51"/>
    </row>
    <row r="642" spans="2:14" x14ac:dyDescent="0.25">
      <c r="B642" s="51"/>
      <c r="C642" s="98">
        <v>605</v>
      </c>
      <c r="D642" s="56">
        <v>1.5</v>
      </c>
      <c r="E642" s="102">
        <v>9.6169097222222231</v>
      </c>
      <c r="F642" s="52">
        <v>50.216999999999999</v>
      </c>
      <c r="G642" s="52">
        <v>3.5230000000000001</v>
      </c>
      <c r="H642" s="89">
        <f t="shared" si="76"/>
        <v>10.862048611111112</v>
      </c>
      <c r="I642" s="52">
        <f t="shared" si="74"/>
        <v>-8.1246290321807759</v>
      </c>
      <c r="J642" s="52">
        <f t="shared" si="75"/>
        <v>-49.555398213408047</v>
      </c>
      <c r="K642" s="91">
        <f t="shared" si="77"/>
        <v>3063234.4195177979</v>
      </c>
      <c r="L642" s="91">
        <f t="shared" si="78"/>
        <v>626862.00075059209</v>
      </c>
      <c r="M642" s="94">
        <f t="shared" si="79"/>
        <v>1334.8738333333333</v>
      </c>
      <c r="N642" s="51"/>
    </row>
    <row r="643" spans="2:14" x14ac:dyDescent="0.25">
      <c r="B643" s="51"/>
      <c r="C643" s="98">
        <v>606</v>
      </c>
      <c r="D643" s="56">
        <v>2</v>
      </c>
      <c r="E643" s="102">
        <v>5.4158796296296297</v>
      </c>
      <c r="F643" s="52">
        <v>4.681</v>
      </c>
      <c r="G643" s="52">
        <v>0.20100000000000001</v>
      </c>
      <c r="H643" s="89">
        <f t="shared" si="76"/>
        <v>6.6610185185185182</v>
      </c>
      <c r="I643" s="52">
        <f t="shared" si="74"/>
        <v>-4.3949010683697267</v>
      </c>
      <c r="J643" s="52">
        <f t="shared" si="75"/>
        <v>1.6113986469035628</v>
      </c>
      <c r="K643" s="91">
        <f t="shared" si="77"/>
        <v>3063238.1492457618</v>
      </c>
      <c r="L643" s="91">
        <f t="shared" si="78"/>
        <v>626913.1675474525</v>
      </c>
      <c r="M643" s="94">
        <f t="shared" si="79"/>
        <v>1331.0518333333334</v>
      </c>
      <c r="N643" s="51"/>
    </row>
    <row r="644" spans="2:14" x14ac:dyDescent="0.25">
      <c r="B644" s="51"/>
      <c r="C644" s="98">
        <v>607</v>
      </c>
      <c r="D644" s="56">
        <v>2</v>
      </c>
      <c r="E644" s="102">
        <v>14.999039351851852</v>
      </c>
      <c r="F644" s="52">
        <v>5.0940000000000003</v>
      </c>
      <c r="G644" s="52">
        <v>0.35499999999999998</v>
      </c>
      <c r="H644" s="89">
        <f t="shared" si="76"/>
        <v>1.2441782407407409</v>
      </c>
      <c r="I644" s="52">
        <f t="shared" si="74"/>
        <v>4.417731430245583</v>
      </c>
      <c r="J644" s="52">
        <f t="shared" si="75"/>
        <v>2.536234415471156</v>
      </c>
      <c r="K644" s="91">
        <f t="shared" si="77"/>
        <v>3063246.9618782606</v>
      </c>
      <c r="L644" s="91">
        <f t="shared" si="78"/>
        <v>626914.09238322102</v>
      </c>
      <c r="M644" s="94">
        <f t="shared" si="79"/>
        <v>1331.2058333333334</v>
      </c>
      <c r="N644" s="51"/>
    </row>
    <row r="645" spans="2:14" x14ac:dyDescent="0.25">
      <c r="B645" s="51"/>
      <c r="C645" s="98">
        <v>608</v>
      </c>
      <c r="D645" s="56">
        <v>2.15</v>
      </c>
      <c r="E645" s="102">
        <v>1.5461574074074074</v>
      </c>
      <c r="F645" s="52">
        <v>8.3810000000000002</v>
      </c>
      <c r="G645" s="52">
        <v>-0.56200000000000006</v>
      </c>
      <c r="H645" s="89">
        <f t="shared" si="76"/>
        <v>2.7912962962962959</v>
      </c>
      <c r="I645" s="52">
        <f t="shared" si="74"/>
        <v>3.2759144178683681</v>
      </c>
      <c r="J645" s="52">
        <f t="shared" si="75"/>
        <v>7.7142430430212761</v>
      </c>
      <c r="K645" s="91">
        <f t="shared" si="77"/>
        <v>3063245.8200612483</v>
      </c>
      <c r="L645" s="91">
        <f t="shared" si="78"/>
        <v>626919.27039184852</v>
      </c>
      <c r="M645" s="94">
        <f t="shared" si="79"/>
        <v>1330.1388333333334</v>
      </c>
      <c r="N645" s="51"/>
    </row>
    <row r="646" spans="2:14" x14ac:dyDescent="0.25">
      <c r="B646" s="51"/>
      <c r="C646" s="98">
        <v>609</v>
      </c>
      <c r="D646" s="56">
        <v>2.15</v>
      </c>
      <c r="E646" s="102">
        <v>3.2550347222222222</v>
      </c>
      <c r="F646" s="52">
        <v>6.6040000000000001</v>
      </c>
      <c r="G646" s="52">
        <v>-0.61799999999999999</v>
      </c>
      <c r="H646" s="89">
        <f t="shared" si="76"/>
        <v>4.5001736111111104</v>
      </c>
      <c r="I646" s="52">
        <f t="shared" si="74"/>
        <v>-2.041204976465131</v>
      </c>
      <c r="J646" s="52">
        <f t="shared" si="75"/>
        <v>6.280628809606088</v>
      </c>
      <c r="K646" s="91">
        <f t="shared" si="77"/>
        <v>3063240.5029418538</v>
      </c>
      <c r="L646" s="91">
        <f t="shared" si="78"/>
        <v>626917.83677761513</v>
      </c>
      <c r="M646" s="94">
        <f t="shared" si="79"/>
        <v>1330.0828333333334</v>
      </c>
      <c r="N646" s="51"/>
    </row>
    <row r="647" spans="2:14" x14ac:dyDescent="0.25">
      <c r="B647" s="51"/>
      <c r="C647" s="98">
        <v>610</v>
      </c>
      <c r="D647" s="56">
        <v>2.15</v>
      </c>
      <c r="E647" s="102">
        <v>0.7823148148148148</v>
      </c>
      <c r="F647" s="52">
        <v>13.117000000000001</v>
      </c>
      <c r="G647" s="52">
        <v>-0.34300000000000003</v>
      </c>
      <c r="H647" s="89">
        <f t="shared" si="76"/>
        <v>2.0274537037037033</v>
      </c>
      <c r="I647" s="52">
        <f t="shared" si="74"/>
        <v>8.6643103713846035</v>
      </c>
      <c r="J647" s="52">
        <f t="shared" si="75"/>
        <v>9.8481173220223788</v>
      </c>
      <c r="K647" s="91">
        <f t="shared" si="77"/>
        <v>3063251.2084572017</v>
      </c>
      <c r="L647" s="91">
        <f t="shared" si="78"/>
        <v>626921.40426612762</v>
      </c>
      <c r="M647" s="94">
        <f t="shared" si="79"/>
        <v>1330.3578333333332</v>
      </c>
      <c r="N647" s="51"/>
    </row>
    <row r="648" spans="2:14" x14ac:dyDescent="0.25">
      <c r="B648" s="51"/>
      <c r="C648" s="98">
        <v>611</v>
      </c>
      <c r="D648" s="56">
        <v>2.15</v>
      </c>
      <c r="E648" s="102">
        <v>14.83414351851852</v>
      </c>
      <c r="F648" s="52">
        <v>11.067</v>
      </c>
      <c r="G648" s="52">
        <v>0.28699999999999998</v>
      </c>
      <c r="H648" s="89">
        <f t="shared" si="76"/>
        <v>1.0792824074074083</v>
      </c>
      <c r="I648" s="52">
        <f t="shared" si="74"/>
        <v>9.9551715649239014</v>
      </c>
      <c r="J648" s="52">
        <f t="shared" si="75"/>
        <v>4.83456803788411</v>
      </c>
      <c r="K648" s="91">
        <f t="shared" si="77"/>
        <v>3063252.4993183953</v>
      </c>
      <c r="L648" s="91">
        <f t="shared" si="78"/>
        <v>626916.39071684342</v>
      </c>
      <c r="M648" s="94">
        <f t="shared" si="79"/>
        <v>1330.9878333333334</v>
      </c>
      <c r="N648" s="51"/>
    </row>
    <row r="649" spans="2:14" x14ac:dyDescent="0.25">
      <c r="B649" s="51"/>
      <c r="C649" s="98">
        <v>612</v>
      </c>
      <c r="D649" s="56">
        <v>2.15</v>
      </c>
      <c r="E649" s="102">
        <v>14.866388888888888</v>
      </c>
      <c r="F649" s="52">
        <v>15.018000000000001</v>
      </c>
      <c r="G649" s="52">
        <v>-0.27600000000000002</v>
      </c>
      <c r="H649" s="89">
        <f t="shared" si="76"/>
        <v>1.111527777777777</v>
      </c>
      <c r="I649" s="52">
        <f t="shared" si="74"/>
        <v>13.419398424525516</v>
      </c>
      <c r="J649" s="52">
        <f t="shared" si="75"/>
        <v>6.7424083177928456</v>
      </c>
      <c r="K649" s="91">
        <f t="shared" si="77"/>
        <v>3063255.9635452549</v>
      </c>
      <c r="L649" s="91">
        <f t="shared" si="78"/>
        <v>626918.29855712329</v>
      </c>
      <c r="M649" s="94">
        <f t="shared" si="79"/>
        <v>1330.4248333333333</v>
      </c>
      <c r="N649" s="51"/>
    </row>
    <row r="650" spans="2:14" x14ac:dyDescent="0.25">
      <c r="B650" s="51"/>
      <c r="C650" s="98">
        <v>613</v>
      </c>
      <c r="D650" s="56">
        <v>2.15</v>
      </c>
      <c r="E650" s="102">
        <v>14.612037037037037</v>
      </c>
      <c r="F650" s="52">
        <v>22.181999999999999</v>
      </c>
      <c r="G650" s="52">
        <v>0.17699999999999999</v>
      </c>
      <c r="H650" s="89">
        <f t="shared" si="76"/>
        <v>0.85717592592592595</v>
      </c>
      <c r="I650" s="52">
        <f t="shared" si="74"/>
        <v>20.767453934737642</v>
      </c>
      <c r="J650" s="52">
        <f t="shared" si="75"/>
        <v>7.7944840155426629</v>
      </c>
      <c r="K650" s="91">
        <f t="shared" si="77"/>
        <v>3063263.3116007647</v>
      </c>
      <c r="L650" s="91">
        <f t="shared" si="78"/>
        <v>626919.35063282109</v>
      </c>
      <c r="M650" s="94">
        <f t="shared" si="79"/>
        <v>1330.8778333333332</v>
      </c>
      <c r="N650" s="51"/>
    </row>
    <row r="651" spans="2:14" x14ac:dyDescent="0.25">
      <c r="B651" s="51"/>
      <c r="C651" s="98">
        <v>614</v>
      </c>
      <c r="D651" s="56">
        <v>2.15</v>
      </c>
      <c r="E651" s="102">
        <v>0.19234953703703703</v>
      </c>
      <c r="F651" s="52">
        <v>29.83</v>
      </c>
      <c r="G651" s="52">
        <v>-0.51200000000000001</v>
      </c>
      <c r="H651" s="89">
        <f t="shared" si="76"/>
        <v>1.4374884259259255</v>
      </c>
      <c r="I651" s="52">
        <f t="shared" ref="I651:I660" si="80">F651*COS(RADIANS(H651*24))</f>
        <v>24.583766119931095</v>
      </c>
      <c r="J651" s="52">
        <f t="shared" ref="J651:J660" si="81">F651*SIN(RADIANS(H651*24))</f>
        <v>16.895778862204839</v>
      </c>
      <c r="K651" s="91">
        <f t="shared" si="77"/>
        <v>3063267.1279129502</v>
      </c>
      <c r="L651" s="91">
        <f t="shared" si="78"/>
        <v>626928.45192766772</v>
      </c>
      <c r="M651" s="94">
        <f t="shared" si="79"/>
        <v>1330.1888333333334</v>
      </c>
      <c r="N651" s="51"/>
    </row>
    <row r="652" spans="2:14" x14ac:dyDescent="0.25">
      <c r="B652" s="51"/>
      <c r="C652" s="98">
        <v>615</v>
      </c>
      <c r="D652" s="56">
        <v>2.15</v>
      </c>
      <c r="E652" s="102">
        <v>14.807592592592592</v>
      </c>
      <c r="F652" s="52">
        <v>40.225999999999999</v>
      </c>
      <c r="G652" s="52">
        <v>-0.51100000000000001</v>
      </c>
      <c r="H652" s="89">
        <f t="shared" ref="H652:H660" si="82">IF($H$586+E652&lt;360/24,$H$586+E652,$H$586+E652-360/24)</f>
        <v>1.0527314814814801</v>
      </c>
      <c r="I652" s="52">
        <f t="shared" si="80"/>
        <v>36.377952704325089</v>
      </c>
      <c r="J652" s="52">
        <f t="shared" si="81"/>
        <v>17.16903122024906</v>
      </c>
      <c r="K652" s="91">
        <f t="shared" ref="K652:K660" si="83">$K$586+I652</f>
        <v>3063278.9220995344</v>
      </c>
      <c r="L652" s="91">
        <f t="shared" ref="L652:L660" si="84">$L$586+J652</f>
        <v>626928.72518002579</v>
      </c>
      <c r="M652" s="94">
        <f t="shared" ref="M652:M660" si="85">$M$586+$B$587+G652-D652</f>
        <v>1330.1898333333334</v>
      </c>
      <c r="N652" s="51"/>
    </row>
    <row r="653" spans="2:14" x14ac:dyDescent="0.25">
      <c r="B653" s="51"/>
      <c r="C653" s="98">
        <v>616</v>
      </c>
      <c r="D653" s="56">
        <v>2.15</v>
      </c>
      <c r="E653" s="102">
        <v>0.25372685185185184</v>
      </c>
      <c r="F653" s="52">
        <v>40.664000000000001</v>
      </c>
      <c r="G653" s="52">
        <v>-0.51400000000000001</v>
      </c>
      <c r="H653" s="89">
        <f t="shared" si="82"/>
        <v>1.4988657407407404</v>
      </c>
      <c r="I653" s="52">
        <f t="shared" si="80"/>
        <v>32.909219459210775</v>
      </c>
      <c r="J653" s="52">
        <f t="shared" si="81"/>
        <v>23.88606645275657</v>
      </c>
      <c r="K653" s="91">
        <f t="shared" si="83"/>
        <v>3063275.4533662894</v>
      </c>
      <c r="L653" s="91">
        <f t="shared" si="84"/>
        <v>626935.44221525826</v>
      </c>
      <c r="M653" s="94">
        <f t="shared" si="85"/>
        <v>1330.1868333333334</v>
      </c>
      <c r="N653" s="51"/>
    </row>
    <row r="654" spans="2:14" x14ac:dyDescent="0.25">
      <c r="B654" s="51"/>
      <c r="C654" s="98">
        <v>617</v>
      </c>
      <c r="D654" s="56">
        <v>2.15</v>
      </c>
      <c r="E654" s="102">
        <v>0.75405092592592593</v>
      </c>
      <c r="F654" s="52">
        <v>46.277999999999999</v>
      </c>
      <c r="G654" s="52">
        <v>-0.70399999999999996</v>
      </c>
      <c r="H654" s="89">
        <f t="shared" si="82"/>
        <v>1.9991898148148146</v>
      </c>
      <c r="I654" s="52">
        <f t="shared" si="80"/>
        <v>30.977695763718895</v>
      </c>
      <c r="J654" s="52">
        <f t="shared" si="81"/>
        <v>34.380745325988386</v>
      </c>
      <c r="K654" s="91">
        <f t="shared" si="83"/>
        <v>3063273.5218425938</v>
      </c>
      <c r="L654" s="91">
        <f t="shared" si="84"/>
        <v>626945.93689413148</v>
      </c>
      <c r="M654" s="94">
        <f t="shared" si="85"/>
        <v>1329.9968333333334</v>
      </c>
      <c r="N654" s="51"/>
    </row>
    <row r="655" spans="2:14" x14ac:dyDescent="0.25">
      <c r="B655" s="51"/>
      <c r="C655" s="98">
        <v>618</v>
      </c>
      <c r="D655" s="56">
        <v>2.15</v>
      </c>
      <c r="E655" s="102">
        <v>0.49660879629629628</v>
      </c>
      <c r="F655" s="52">
        <v>56.84</v>
      </c>
      <c r="G655" s="52">
        <v>-0.998</v>
      </c>
      <c r="H655" s="89">
        <f t="shared" si="82"/>
        <v>1.7417476851851847</v>
      </c>
      <c r="I655" s="52">
        <f t="shared" si="80"/>
        <v>42.371570071985531</v>
      </c>
      <c r="J655" s="52">
        <f t="shared" si="81"/>
        <v>37.8871435929765</v>
      </c>
      <c r="K655" s="91">
        <f t="shared" si="83"/>
        <v>3063284.9157169024</v>
      </c>
      <c r="L655" s="91">
        <f t="shared" si="84"/>
        <v>626949.44329239847</v>
      </c>
      <c r="M655" s="94">
        <f t="shared" si="85"/>
        <v>1329.7028333333333</v>
      </c>
      <c r="N655" s="51"/>
    </row>
    <row r="656" spans="2:14" x14ac:dyDescent="0.25">
      <c r="B656" s="51"/>
      <c r="C656" s="98">
        <v>619</v>
      </c>
      <c r="D656" s="56">
        <v>2.15</v>
      </c>
      <c r="E656" s="102">
        <v>0.35932870370370368</v>
      </c>
      <c r="F656" s="52">
        <v>65.221999999999994</v>
      </c>
      <c r="G656" s="52">
        <v>-0.82</v>
      </c>
      <c r="H656" s="89">
        <f t="shared" si="82"/>
        <v>1.6044675925925922</v>
      </c>
      <c r="I656" s="52">
        <f t="shared" si="80"/>
        <v>51.038150899572251</v>
      </c>
      <c r="J656" s="52">
        <f t="shared" si="81"/>
        <v>40.608083391764396</v>
      </c>
      <c r="K656" s="91">
        <f t="shared" si="83"/>
        <v>3063293.5822977298</v>
      </c>
      <c r="L656" s="91">
        <f t="shared" si="84"/>
        <v>626952.16423219733</v>
      </c>
      <c r="M656" s="94">
        <f t="shared" si="85"/>
        <v>1329.8808333333334</v>
      </c>
      <c r="N656" s="51"/>
    </row>
    <row r="657" spans="2:14" x14ac:dyDescent="0.25">
      <c r="B657" s="51"/>
      <c r="C657" s="98">
        <v>620</v>
      </c>
      <c r="D657" s="56">
        <v>2.15</v>
      </c>
      <c r="E657" s="102">
        <v>0.1350810185185185</v>
      </c>
      <c r="F657" s="52">
        <v>68.292000000000002</v>
      </c>
      <c r="G657" s="52">
        <v>-1.22</v>
      </c>
      <c r="H657" s="89">
        <f t="shared" si="82"/>
        <v>1.3802199074074071</v>
      </c>
      <c r="I657" s="52">
        <f t="shared" si="80"/>
        <v>57.193027470329085</v>
      </c>
      <c r="J657" s="52">
        <f t="shared" si="81"/>
        <v>37.319631198314156</v>
      </c>
      <c r="K657" s="91">
        <f t="shared" si="83"/>
        <v>3063299.7371743005</v>
      </c>
      <c r="L657" s="91">
        <f t="shared" si="84"/>
        <v>626948.87578000384</v>
      </c>
      <c r="M657" s="94">
        <f t="shared" si="85"/>
        <v>1329.4808333333333</v>
      </c>
      <c r="N657" s="51"/>
    </row>
    <row r="658" spans="2:14" x14ac:dyDescent="0.25">
      <c r="B658" s="51"/>
      <c r="C658" s="98">
        <v>621</v>
      </c>
      <c r="D658" s="56">
        <v>2.15</v>
      </c>
      <c r="E658" s="102">
        <v>0.74998842592592596</v>
      </c>
      <c r="F658" s="52">
        <v>50.837000000000003</v>
      </c>
      <c r="G658" s="52">
        <v>-1.5920000000000001</v>
      </c>
      <c r="H658" s="89">
        <f t="shared" si="82"/>
        <v>1.9951273148148145</v>
      </c>
      <c r="I658" s="52">
        <f t="shared" si="80"/>
        <v>34.093631660861661</v>
      </c>
      <c r="J658" s="52">
        <f t="shared" si="81"/>
        <v>37.709744750839825</v>
      </c>
      <c r="K658" s="91">
        <f t="shared" si="83"/>
        <v>3063276.6377784912</v>
      </c>
      <c r="L658" s="91">
        <f t="shared" si="84"/>
        <v>626949.26589355641</v>
      </c>
      <c r="M658" s="94">
        <f t="shared" si="85"/>
        <v>1329.1088333333332</v>
      </c>
      <c r="N658" s="51"/>
    </row>
    <row r="659" spans="2:14" x14ac:dyDescent="0.25">
      <c r="B659" s="51"/>
      <c r="C659" s="98">
        <v>622</v>
      </c>
      <c r="D659" s="56">
        <v>2.15</v>
      </c>
      <c r="E659" s="102">
        <v>1.4276851851851853</v>
      </c>
      <c r="F659" s="52">
        <v>35.552999999999997</v>
      </c>
      <c r="G659" s="52">
        <v>-1.7090000000000001</v>
      </c>
      <c r="H659" s="89">
        <f t="shared" si="82"/>
        <v>2.6728240740740739</v>
      </c>
      <c r="I659" s="52">
        <f t="shared" si="80"/>
        <v>15.502939469036194</v>
      </c>
      <c r="J659" s="52">
        <f t="shared" si="81"/>
        <v>31.994916421509835</v>
      </c>
      <c r="K659" s="91">
        <f t="shared" si="83"/>
        <v>3063258.0470862994</v>
      </c>
      <c r="L659" s="91">
        <f t="shared" si="84"/>
        <v>626943.55106522702</v>
      </c>
      <c r="M659" s="94">
        <f t="shared" si="85"/>
        <v>1328.9918333333333</v>
      </c>
      <c r="N659" s="51"/>
    </row>
    <row r="660" spans="2:14" x14ac:dyDescent="0.25">
      <c r="B660" s="51"/>
      <c r="C660" s="98">
        <v>623</v>
      </c>
      <c r="D660" s="56">
        <v>2.15</v>
      </c>
      <c r="E660" s="102">
        <v>1.4120833333333334</v>
      </c>
      <c r="F660" s="52">
        <v>31.337</v>
      </c>
      <c r="G660" s="52">
        <v>-0.68200000000000005</v>
      </c>
      <c r="H660" s="89">
        <f t="shared" si="82"/>
        <v>2.6572222222222219</v>
      </c>
      <c r="I660" s="52">
        <f t="shared" si="80"/>
        <v>13.848553835419693</v>
      </c>
      <c r="J660" s="52">
        <f t="shared" si="81"/>
        <v>28.110943165740323</v>
      </c>
      <c r="K660" s="91">
        <f t="shared" si="83"/>
        <v>3063256.3927006656</v>
      </c>
      <c r="L660" s="91">
        <f t="shared" si="84"/>
        <v>626939.66709197126</v>
      </c>
      <c r="M660" s="94">
        <f t="shared" si="85"/>
        <v>1330.0188333333333</v>
      </c>
      <c r="N660" s="51"/>
    </row>
    <row r="661" spans="2:14" x14ac:dyDescent="0.25">
      <c r="B661" s="51"/>
      <c r="C661" s="56"/>
      <c r="D661" s="56"/>
      <c r="E661" s="102"/>
      <c r="F661" s="52"/>
      <c r="G661" s="52"/>
      <c r="H661" s="51"/>
      <c r="I661" s="52"/>
      <c r="J661" s="51"/>
      <c r="K661" s="51"/>
      <c r="L661" s="52"/>
      <c r="M661" s="51"/>
      <c r="N661" s="51"/>
    </row>
    <row r="662" spans="2:14" x14ac:dyDescent="0.25">
      <c r="B662" s="51"/>
      <c r="C662" s="56"/>
      <c r="D662" s="56"/>
      <c r="E662" s="102"/>
      <c r="F662" s="52"/>
      <c r="G662" s="52"/>
      <c r="H662" s="51"/>
      <c r="I662" s="52"/>
      <c r="J662" s="51"/>
      <c r="K662" s="51"/>
      <c r="L662" s="52"/>
      <c r="M662" s="51"/>
      <c r="N662" s="51"/>
    </row>
    <row r="663" spans="2:14" x14ac:dyDescent="0.25">
      <c r="B663" s="51" t="s">
        <v>14</v>
      </c>
      <c r="C663" s="56" t="s">
        <v>13</v>
      </c>
      <c r="D663" s="56"/>
      <c r="E663" s="102">
        <v>0</v>
      </c>
      <c r="F663" s="52"/>
      <c r="G663" s="52"/>
      <c r="H663" s="92">
        <f>IF('Gales Table Major Traverse'!V24&lt;(180/24), 'Gales Table Major Traverse'!V24+(180/24), 'Gales Table Major Traverse'!V24-(180/24))</f>
        <v>3.6851273148148138</v>
      </c>
      <c r="I663" s="91"/>
      <c r="J663" s="92"/>
      <c r="K663" s="51">
        <f>'Gales Table Major Traverse'!S24</f>
        <v>3063342.8157990561</v>
      </c>
      <c r="L663" s="51">
        <f>'Gales Table Major Traverse'!T24</f>
        <v>626969.17645175173</v>
      </c>
      <c r="M663" s="52">
        <f>'Level Transfer Minor Traverse'!I9</f>
        <v>1328.8383888888889</v>
      </c>
      <c r="N663" s="51"/>
    </row>
    <row r="664" spans="2:14" x14ac:dyDescent="0.25">
      <c r="B664" s="51">
        <v>1.413</v>
      </c>
      <c r="C664" s="56">
        <v>624</v>
      </c>
      <c r="D664" s="56">
        <v>2</v>
      </c>
      <c r="E664" s="102">
        <v>2.3732060185185184</v>
      </c>
      <c r="F664" s="52">
        <v>44.847999999999999</v>
      </c>
      <c r="G664" s="52">
        <v>-0.159</v>
      </c>
      <c r="H664" s="89">
        <f>IF($H$663+E664&lt;360/24,$H$663+E664,$H$663+E664-360/24)</f>
        <v>6.0583333333333318</v>
      </c>
      <c r="I664" s="52">
        <f t="shared" ref="I664:I699" si="86">F664*COS(RADIANS(H664*24))</f>
        <v>-36.916019856032641</v>
      </c>
      <c r="J664" s="52">
        <f t="shared" ref="J664:J699" si="87">F664*SIN(RADIANS(H664*24))</f>
        <v>25.466656278141496</v>
      </c>
      <c r="K664" s="91">
        <f>$K$663+I664</f>
        <v>3063305.8997792001</v>
      </c>
      <c r="L664" s="91">
        <f>$L$663+J664</f>
        <v>626994.64310802985</v>
      </c>
      <c r="M664" s="52">
        <f>$M$663+B664+G664-D664</f>
        <v>1328.0923888888888</v>
      </c>
      <c r="N664" s="51"/>
    </row>
    <row r="665" spans="2:14" x14ac:dyDescent="0.25">
      <c r="B665" s="51"/>
      <c r="C665" s="56">
        <v>625</v>
      </c>
      <c r="D665" s="56">
        <v>2</v>
      </c>
      <c r="E665" s="102">
        <v>2.7965162037037037</v>
      </c>
      <c r="F665" s="52">
        <v>52.134</v>
      </c>
      <c r="G665" s="52">
        <v>0.54800000000000004</v>
      </c>
      <c r="H665" s="89">
        <f t="shared" ref="H665:H699" si="88">IF($H$663+E665&lt;360/24,$H$663+E665,$H$663+E665-360/24)</f>
        <v>6.4816435185185171</v>
      </c>
      <c r="I665" s="52">
        <f t="shared" si="86"/>
        <v>-47.462325740269414</v>
      </c>
      <c r="J665" s="52">
        <f t="shared" si="87"/>
        <v>21.570386907159538</v>
      </c>
      <c r="K665" s="91">
        <f t="shared" ref="K665:K699" si="89">$K$663+I665</f>
        <v>3063295.3534733159</v>
      </c>
      <c r="L665" s="91">
        <f t="shared" ref="L665:L699" si="90">$L$663+J665</f>
        <v>626990.74683865893</v>
      </c>
      <c r="M665" s="52">
        <f t="shared" ref="M665:M699" si="91">$M$663+B665+G665-D665</f>
        <v>1327.3863888888889</v>
      </c>
      <c r="N665" s="51"/>
    </row>
    <row r="666" spans="2:14" x14ac:dyDescent="0.25">
      <c r="B666" s="51"/>
      <c r="C666" s="56">
        <v>626</v>
      </c>
      <c r="D666" s="56">
        <v>2</v>
      </c>
      <c r="E666" s="102">
        <v>4.3302314814814817</v>
      </c>
      <c r="F666" s="52">
        <v>37.273000000000003</v>
      </c>
      <c r="G666" s="52">
        <v>0.85</v>
      </c>
      <c r="H666" s="89">
        <f t="shared" si="88"/>
        <v>8.0153587962962956</v>
      </c>
      <c r="I666" s="52">
        <f t="shared" si="86"/>
        <v>-36.407885181093128</v>
      </c>
      <c r="J666" s="52">
        <f t="shared" si="87"/>
        <v>-7.9838853724449184</v>
      </c>
      <c r="K666" s="91">
        <f t="shared" si="89"/>
        <v>3063306.4079138748</v>
      </c>
      <c r="L666" s="91">
        <f t="shared" si="90"/>
        <v>626961.19256637932</v>
      </c>
      <c r="M666" s="52">
        <f t="shared" si="91"/>
        <v>1327.6883888888888</v>
      </c>
      <c r="N666" s="51"/>
    </row>
    <row r="667" spans="2:14" x14ac:dyDescent="0.25">
      <c r="B667" s="51"/>
      <c r="C667" s="56">
        <v>627</v>
      </c>
      <c r="D667" s="56">
        <v>2</v>
      </c>
      <c r="E667" s="102">
        <v>3.8172685185185182</v>
      </c>
      <c r="F667" s="52">
        <v>27.271999999999998</v>
      </c>
      <c r="G667" s="52">
        <v>0.98399999999999999</v>
      </c>
      <c r="H667" s="89">
        <f t="shared" si="88"/>
        <v>7.502395833333332</v>
      </c>
      <c r="I667" s="52">
        <f t="shared" si="86"/>
        <v>-27.271986266621781</v>
      </c>
      <c r="J667" s="52">
        <f t="shared" si="87"/>
        <v>-2.7369201538103165E-2</v>
      </c>
      <c r="K667" s="91">
        <f t="shared" si="89"/>
        <v>3063315.5438127895</v>
      </c>
      <c r="L667" s="91">
        <f t="shared" si="90"/>
        <v>626969.1490825502</v>
      </c>
      <c r="M667" s="52">
        <f t="shared" si="91"/>
        <v>1327.8223888888888</v>
      </c>
      <c r="N667" s="51"/>
    </row>
    <row r="668" spans="2:14" x14ac:dyDescent="0.25">
      <c r="B668" s="51"/>
      <c r="C668" s="56">
        <v>628</v>
      </c>
      <c r="D668" s="56">
        <v>2</v>
      </c>
      <c r="E668" s="102">
        <v>6.3132638888888897</v>
      </c>
      <c r="F668" s="52">
        <v>23.416</v>
      </c>
      <c r="G668" s="52">
        <v>1.129</v>
      </c>
      <c r="H668" s="89">
        <f t="shared" si="88"/>
        <v>9.9983912037037044</v>
      </c>
      <c r="I668" s="52">
        <f t="shared" si="86"/>
        <v>-11.721663075915041</v>
      </c>
      <c r="J668" s="52">
        <f t="shared" si="87"/>
        <v>-20.270956334981584</v>
      </c>
      <c r="K668" s="91">
        <f t="shared" si="89"/>
        <v>3063331.0941359801</v>
      </c>
      <c r="L668" s="91">
        <f t="shared" si="90"/>
        <v>626948.90549541672</v>
      </c>
      <c r="M668" s="52">
        <f t="shared" si="91"/>
        <v>1327.9673888888888</v>
      </c>
      <c r="N668" s="51"/>
    </row>
    <row r="669" spans="2:14" x14ac:dyDescent="0.25">
      <c r="B669" s="51"/>
      <c r="C669" s="56">
        <v>629</v>
      </c>
      <c r="D669" s="56">
        <v>2</v>
      </c>
      <c r="E669" s="102">
        <v>5.9171527777777779</v>
      </c>
      <c r="F669" s="52">
        <v>38.35</v>
      </c>
      <c r="G669" s="52">
        <v>1.8260000000000001</v>
      </c>
      <c r="H669" s="89">
        <f t="shared" si="88"/>
        <v>9.6022800925925917</v>
      </c>
      <c r="I669" s="52">
        <f t="shared" si="86"/>
        <v>-24.416976941106547</v>
      </c>
      <c r="J669" s="52">
        <f t="shared" si="87"/>
        <v>-29.57251658309572</v>
      </c>
      <c r="K669" s="91">
        <f t="shared" si="89"/>
        <v>3063318.3988221148</v>
      </c>
      <c r="L669" s="91">
        <f t="shared" si="90"/>
        <v>626939.60393516859</v>
      </c>
      <c r="M669" s="52">
        <f t="shared" si="91"/>
        <v>1328.6643888888889</v>
      </c>
      <c r="N669" s="51"/>
    </row>
    <row r="670" spans="2:14" x14ac:dyDescent="0.25">
      <c r="B670" s="51"/>
      <c r="C670" s="56">
        <v>630</v>
      </c>
      <c r="D670" s="56">
        <v>2</v>
      </c>
      <c r="E670" s="102">
        <v>5.9411921296296297</v>
      </c>
      <c r="F670" s="52">
        <v>16.289000000000001</v>
      </c>
      <c r="G670" s="52">
        <v>0.92700000000000005</v>
      </c>
      <c r="H670" s="89">
        <f t="shared" si="88"/>
        <v>9.6263194444444444</v>
      </c>
      <c r="I670" s="52">
        <f t="shared" si="86"/>
        <v>-10.244001850605054</v>
      </c>
      <c r="J670" s="52">
        <f t="shared" si="87"/>
        <v>-12.66459423293144</v>
      </c>
      <c r="K670" s="91">
        <f t="shared" si="89"/>
        <v>3063332.5717972056</v>
      </c>
      <c r="L670" s="91">
        <f t="shared" si="90"/>
        <v>626956.51185751881</v>
      </c>
      <c r="M670" s="52">
        <f t="shared" si="91"/>
        <v>1327.7653888888888</v>
      </c>
      <c r="N670" s="51"/>
    </row>
    <row r="671" spans="2:14" x14ac:dyDescent="0.25">
      <c r="B671" s="51"/>
      <c r="C671" s="56">
        <v>631</v>
      </c>
      <c r="D671" s="56">
        <v>2</v>
      </c>
      <c r="E671" s="102">
        <v>3.1109953703703703</v>
      </c>
      <c r="F671" s="52">
        <v>1.9570000000000001</v>
      </c>
      <c r="G671" s="52">
        <v>0.36399999999999999</v>
      </c>
      <c r="H671" s="89">
        <f t="shared" si="88"/>
        <v>6.7961226851851837</v>
      </c>
      <c r="I671" s="52">
        <f t="shared" si="86"/>
        <v>-1.8725531233809067</v>
      </c>
      <c r="J671" s="52">
        <f t="shared" si="87"/>
        <v>0.56867723720614227</v>
      </c>
      <c r="K671" s="91">
        <f t="shared" si="89"/>
        <v>3063340.9432459329</v>
      </c>
      <c r="L671" s="91">
        <f t="shared" si="90"/>
        <v>626969.74512898899</v>
      </c>
      <c r="M671" s="52">
        <f t="shared" si="91"/>
        <v>1327.2023888888889</v>
      </c>
      <c r="N671" s="51"/>
    </row>
    <row r="672" spans="2:14" x14ac:dyDescent="0.25">
      <c r="B672" s="51"/>
      <c r="C672" s="56">
        <v>632</v>
      </c>
      <c r="D672" s="56">
        <v>2</v>
      </c>
      <c r="E672" s="102">
        <v>14.52994212962963</v>
      </c>
      <c r="F672" s="52">
        <v>23.391999999999999</v>
      </c>
      <c r="G672" s="52">
        <v>-0.79500000000000004</v>
      </c>
      <c r="H672" s="89">
        <f t="shared" si="88"/>
        <v>3.2150694444444454</v>
      </c>
      <c r="I672" s="52">
        <f t="shared" si="86"/>
        <v>5.1977226274968995</v>
      </c>
      <c r="J672" s="52">
        <f t="shared" si="87"/>
        <v>22.807221301324866</v>
      </c>
      <c r="K672" s="91">
        <f t="shared" si="89"/>
        <v>3063348.0135216834</v>
      </c>
      <c r="L672" s="91">
        <f t="shared" si="90"/>
        <v>626991.9836730531</v>
      </c>
      <c r="M672" s="52">
        <f t="shared" si="91"/>
        <v>1326.0433888888888</v>
      </c>
      <c r="N672" s="51"/>
    </row>
    <row r="673" spans="2:23" x14ac:dyDescent="0.25">
      <c r="B673" s="51"/>
      <c r="C673" s="56">
        <v>633</v>
      </c>
      <c r="D673" s="56">
        <v>1.3</v>
      </c>
      <c r="E673" s="102">
        <v>14.626909722222221</v>
      </c>
      <c r="F673" s="52">
        <v>41.026000000000003</v>
      </c>
      <c r="G673" s="52">
        <v>-0.27800000000000002</v>
      </c>
      <c r="H673" s="89">
        <f t="shared" si="88"/>
        <v>3.3120370370370367</v>
      </c>
      <c r="I673" s="52">
        <f t="shared" si="86"/>
        <v>7.4842172909133513</v>
      </c>
      <c r="J673" s="52">
        <f t="shared" si="87"/>
        <v>40.337565215843085</v>
      </c>
      <c r="K673" s="91">
        <f t="shared" si="89"/>
        <v>3063350.3000163469</v>
      </c>
      <c r="L673" s="91">
        <f t="shared" si="90"/>
        <v>627009.51401696762</v>
      </c>
      <c r="M673" s="52">
        <f t="shared" si="91"/>
        <v>1327.2603888888889</v>
      </c>
      <c r="N673" s="51"/>
    </row>
    <row r="674" spans="2:23" x14ac:dyDescent="0.25">
      <c r="B674" s="51"/>
      <c r="C674" s="56">
        <v>634</v>
      </c>
      <c r="D674" s="56">
        <v>1.3</v>
      </c>
      <c r="E674" s="102">
        <v>14.756203703703704</v>
      </c>
      <c r="F674" s="52">
        <v>56.212000000000003</v>
      </c>
      <c r="G674" s="52">
        <v>-3.1520000000000001</v>
      </c>
      <c r="H674" s="89">
        <f t="shared" si="88"/>
        <v>3.4413310185185182</v>
      </c>
      <c r="I674" s="52">
        <f t="shared" si="86"/>
        <v>7.2476953594552596</v>
      </c>
      <c r="J674" s="52">
        <f t="shared" si="87"/>
        <v>55.742800934080549</v>
      </c>
      <c r="K674" s="91">
        <f t="shared" si="89"/>
        <v>3063350.0634944155</v>
      </c>
      <c r="L674" s="91">
        <f t="shared" si="90"/>
        <v>627024.91925268585</v>
      </c>
      <c r="M674" s="52">
        <f t="shared" si="91"/>
        <v>1324.3863888888889</v>
      </c>
      <c r="N674" s="51"/>
    </row>
    <row r="675" spans="2:23" x14ac:dyDescent="0.25">
      <c r="B675" s="51"/>
      <c r="C675" s="56">
        <v>635</v>
      </c>
      <c r="D675" s="56">
        <v>1.3</v>
      </c>
      <c r="E675" s="102">
        <v>14.955555555555556</v>
      </c>
      <c r="F675" s="52">
        <v>56.68</v>
      </c>
      <c r="G675" s="52">
        <v>-3.2890000000000001</v>
      </c>
      <c r="H675" s="89">
        <f t="shared" si="88"/>
        <v>3.6406828703703695</v>
      </c>
      <c r="I675" s="52">
        <f t="shared" si="86"/>
        <v>2.5945072569511169</v>
      </c>
      <c r="J675" s="52">
        <f t="shared" si="87"/>
        <v>56.620587528686308</v>
      </c>
      <c r="K675" s="91">
        <f t="shared" si="89"/>
        <v>3063345.4103063131</v>
      </c>
      <c r="L675" s="91">
        <f t="shared" si="90"/>
        <v>627025.79703928041</v>
      </c>
      <c r="M675" s="52">
        <f t="shared" si="91"/>
        <v>1324.2493888888889</v>
      </c>
      <c r="N675" s="51"/>
    </row>
    <row r="676" spans="2:23" x14ac:dyDescent="0.25">
      <c r="B676" s="51"/>
      <c r="C676" s="56">
        <v>636</v>
      </c>
      <c r="D676" s="56">
        <v>1.3</v>
      </c>
      <c r="E676" s="102">
        <v>14.871701388888889</v>
      </c>
      <c r="F676" s="52">
        <v>41.203000000000003</v>
      </c>
      <c r="G676" s="52">
        <v>-2.4430000000000001</v>
      </c>
      <c r="H676" s="89">
        <f t="shared" si="88"/>
        <v>3.556828703703701</v>
      </c>
      <c r="I676" s="52">
        <f t="shared" si="86"/>
        <v>3.3303204849078343</v>
      </c>
      <c r="J676" s="52">
        <f t="shared" si="87"/>
        <v>41.068189325411019</v>
      </c>
      <c r="K676" s="91">
        <f t="shared" si="89"/>
        <v>3063346.146119541</v>
      </c>
      <c r="L676" s="91">
        <f t="shared" si="90"/>
        <v>627010.24464107712</v>
      </c>
      <c r="M676" s="52">
        <f t="shared" si="91"/>
        <v>1325.0953888888889</v>
      </c>
      <c r="N676" s="51"/>
    </row>
    <row r="677" spans="2:23" x14ac:dyDescent="0.25">
      <c r="B677" s="51"/>
      <c r="C677" s="56">
        <v>637</v>
      </c>
      <c r="D677" s="56">
        <v>1.3</v>
      </c>
      <c r="E677" s="102">
        <v>7.9803240740740744E-2</v>
      </c>
      <c r="F677" s="52">
        <v>19.763000000000002</v>
      </c>
      <c r="G677" s="52">
        <v>-1.4510000000000001</v>
      </c>
      <c r="H677" s="89">
        <f t="shared" si="88"/>
        <v>3.7649305555555546</v>
      </c>
      <c r="I677" s="52">
        <f t="shared" si="86"/>
        <v>-0.12359890311977506</v>
      </c>
      <c r="J677" s="52">
        <f t="shared" si="87"/>
        <v>19.762613499007355</v>
      </c>
      <c r="K677" s="91">
        <f t="shared" si="89"/>
        <v>3063342.6922001531</v>
      </c>
      <c r="L677" s="91">
        <f t="shared" si="90"/>
        <v>626988.93906525068</v>
      </c>
      <c r="M677" s="52">
        <f t="shared" si="91"/>
        <v>1326.0873888888889</v>
      </c>
      <c r="N677" s="51"/>
    </row>
    <row r="678" spans="2:23" x14ac:dyDescent="0.25">
      <c r="B678" s="51"/>
      <c r="C678" s="56">
        <v>638</v>
      </c>
      <c r="D678" s="56">
        <v>1.3</v>
      </c>
      <c r="E678" s="102">
        <v>2.6088194444444444</v>
      </c>
      <c r="F678" s="52">
        <v>6.8929999999999998</v>
      </c>
      <c r="G678" s="52">
        <v>-0.59499999999999997</v>
      </c>
      <c r="H678" s="89">
        <f t="shared" si="88"/>
        <v>6.2939467592592582</v>
      </c>
      <c r="I678" s="52">
        <f t="shared" si="86"/>
        <v>-6.0319425804101723</v>
      </c>
      <c r="J678" s="52">
        <f t="shared" si="87"/>
        <v>3.3360332292461767</v>
      </c>
      <c r="K678" s="91">
        <f t="shared" si="89"/>
        <v>3063336.7838564757</v>
      </c>
      <c r="L678" s="91">
        <f t="shared" si="90"/>
        <v>626972.51248498098</v>
      </c>
      <c r="M678" s="52">
        <f t="shared" si="91"/>
        <v>1326.9433888888889</v>
      </c>
      <c r="N678" s="51"/>
    </row>
    <row r="679" spans="2:23" x14ac:dyDescent="0.25">
      <c r="B679" s="51"/>
      <c r="C679" s="56">
        <v>639</v>
      </c>
      <c r="D679" s="56">
        <v>1.3</v>
      </c>
      <c r="E679" s="102">
        <v>5.3592013888888888</v>
      </c>
      <c r="F679" s="52">
        <v>21.789000000000001</v>
      </c>
      <c r="G679" s="52">
        <v>0.31</v>
      </c>
      <c r="H679" s="89">
        <f t="shared" si="88"/>
        <v>9.0443287037037017</v>
      </c>
      <c r="I679" s="52">
        <f t="shared" si="86"/>
        <v>-17.386836439450644</v>
      </c>
      <c r="J679" s="52">
        <f t="shared" si="87"/>
        <v>-13.132343264923872</v>
      </c>
      <c r="K679" s="91">
        <f t="shared" si="89"/>
        <v>3063325.4289626167</v>
      </c>
      <c r="L679" s="91">
        <f t="shared" si="90"/>
        <v>626956.04410848685</v>
      </c>
      <c r="M679" s="52">
        <f t="shared" si="91"/>
        <v>1327.8483888888888</v>
      </c>
      <c r="N679" s="51"/>
    </row>
    <row r="680" spans="2:23" x14ac:dyDescent="0.25">
      <c r="B680" s="51"/>
      <c r="C680" s="56">
        <v>640</v>
      </c>
      <c r="D680" s="56">
        <v>2</v>
      </c>
      <c r="E680" s="102">
        <v>4.2734027777777772</v>
      </c>
      <c r="F680" s="52">
        <v>36.496000000000002</v>
      </c>
      <c r="G680" s="52">
        <v>0.82699999999999996</v>
      </c>
      <c r="H680" s="89">
        <f t="shared" si="88"/>
        <v>7.958530092592591</v>
      </c>
      <c r="I680" s="52">
        <f t="shared" si="86"/>
        <v>-35.824891623569002</v>
      </c>
      <c r="J680" s="52">
        <f t="shared" si="87"/>
        <v>-6.9667177465098824</v>
      </c>
      <c r="K680" s="91">
        <f t="shared" si="89"/>
        <v>3063306.9909074325</v>
      </c>
      <c r="L680" s="91">
        <f t="shared" si="90"/>
        <v>626962.20973400527</v>
      </c>
      <c r="M680" s="52">
        <f t="shared" si="91"/>
        <v>1327.6653888888889</v>
      </c>
      <c r="N680" s="51"/>
    </row>
    <row r="681" spans="2:23" x14ac:dyDescent="0.25">
      <c r="B681" s="51"/>
      <c r="C681" s="56">
        <v>641</v>
      </c>
      <c r="D681" s="56">
        <v>2</v>
      </c>
      <c r="E681" s="102">
        <v>4.2370833333333326</v>
      </c>
      <c r="F681" s="52">
        <v>33.731000000000002</v>
      </c>
      <c r="G681" s="52">
        <v>0.95299999999999996</v>
      </c>
      <c r="H681" s="89">
        <f t="shared" si="88"/>
        <v>7.9222106481481465</v>
      </c>
      <c r="I681" s="52">
        <f t="shared" si="86"/>
        <v>-33.204858536287219</v>
      </c>
      <c r="J681" s="52">
        <f t="shared" si="87"/>
        <v>-5.9344528463164785</v>
      </c>
      <c r="K681" s="91">
        <f t="shared" si="89"/>
        <v>3063309.6109405197</v>
      </c>
      <c r="L681" s="91">
        <f t="shared" si="90"/>
        <v>626963.24199890543</v>
      </c>
      <c r="M681" s="52">
        <f t="shared" si="91"/>
        <v>1327.7913888888888</v>
      </c>
      <c r="N681" s="51"/>
    </row>
    <row r="682" spans="2:23" x14ac:dyDescent="0.25">
      <c r="B682" s="51"/>
      <c r="C682" s="56">
        <v>642</v>
      </c>
      <c r="D682" s="56">
        <v>2</v>
      </c>
      <c r="E682" s="102">
        <v>3.701597222222222</v>
      </c>
      <c r="F682" s="52">
        <v>24.998999999999999</v>
      </c>
      <c r="G682" s="52">
        <v>0.60199999999999998</v>
      </c>
      <c r="H682" s="89">
        <f t="shared" si="88"/>
        <v>7.3867245370370362</v>
      </c>
      <c r="I682" s="52">
        <f t="shared" si="86"/>
        <v>-24.970864148089667</v>
      </c>
      <c r="J682" s="52">
        <f t="shared" si="87"/>
        <v>1.185725388802142</v>
      </c>
      <c r="K682" s="91">
        <f t="shared" si="89"/>
        <v>3063317.8449349082</v>
      </c>
      <c r="L682" s="91">
        <f t="shared" si="90"/>
        <v>626970.36217714055</v>
      </c>
      <c r="M682" s="52">
        <f t="shared" si="91"/>
        <v>1327.4403888888889</v>
      </c>
      <c r="N682" s="51"/>
    </row>
    <row r="683" spans="2:23" x14ac:dyDescent="0.25">
      <c r="B683" s="51"/>
      <c r="C683" s="56">
        <v>643</v>
      </c>
      <c r="D683" s="56">
        <v>2</v>
      </c>
      <c r="E683" s="102">
        <v>4.0150462962962967</v>
      </c>
      <c r="F683" s="52">
        <v>19.914000000000001</v>
      </c>
      <c r="G683" s="52">
        <v>0.47899999999999998</v>
      </c>
      <c r="H683" s="89">
        <f t="shared" si="88"/>
        <v>7.7001736111111105</v>
      </c>
      <c r="I683" s="52">
        <f t="shared" si="86"/>
        <v>-19.844037565461399</v>
      </c>
      <c r="J683" s="52">
        <f t="shared" si="87"/>
        <v>-1.6678036756635637</v>
      </c>
      <c r="K683" s="91">
        <f t="shared" si="89"/>
        <v>3063322.9717614907</v>
      </c>
      <c r="L683" s="91">
        <f t="shared" si="90"/>
        <v>626967.50864807609</v>
      </c>
      <c r="M683" s="52">
        <f t="shared" si="91"/>
        <v>1327.3173888888889</v>
      </c>
      <c r="N683" s="51"/>
    </row>
    <row r="684" spans="2:23" x14ac:dyDescent="0.25">
      <c r="B684" s="93"/>
      <c r="C684" s="56">
        <v>644</v>
      </c>
      <c r="D684" s="56">
        <v>2</v>
      </c>
      <c r="E684" s="103">
        <v>4.3727546296296289</v>
      </c>
      <c r="F684" s="94">
        <v>17.254000000000001</v>
      </c>
      <c r="G684" s="94">
        <v>0.41299999999999998</v>
      </c>
      <c r="H684" s="89">
        <f t="shared" si="88"/>
        <v>8.0578819444444427</v>
      </c>
      <c r="I684" s="52">
        <f t="shared" si="86"/>
        <v>-16.785030743135877</v>
      </c>
      <c r="J684" s="52">
        <f t="shared" si="87"/>
        <v>-3.9954047294339956</v>
      </c>
      <c r="K684" s="91">
        <f t="shared" si="89"/>
        <v>3063326.030768313</v>
      </c>
      <c r="L684" s="91">
        <f t="shared" si="90"/>
        <v>626965.18104702234</v>
      </c>
      <c r="M684" s="52">
        <f t="shared" si="91"/>
        <v>1327.2513888888889</v>
      </c>
      <c r="N684" s="93"/>
      <c r="P684" s="78"/>
      <c r="Q684" s="78"/>
      <c r="R684" s="78"/>
      <c r="S684" s="78"/>
      <c r="T684" s="78"/>
      <c r="U684" s="78"/>
      <c r="V684" s="78"/>
      <c r="W684" s="78"/>
    </row>
    <row r="685" spans="2:23" x14ac:dyDescent="0.25">
      <c r="B685" s="93"/>
      <c r="C685" s="56">
        <v>645</v>
      </c>
      <c r="D685" s="56">
        <v>2</v>
      </c>
      <c r="E685" s="103">
        <v>3.5329629629629631</v>
      </c>
      <c r="F685" s="94">
        <v>15.984999999999999</v>
      </c>
      <c r="G685" s="94">
        <v>0.221</v>
      </c>
      <c r="H685" s="89">
        <f t="shared" si="88"/>
        <v>7.2180902777777769</v>
      </c>
      <c r="I685" s="52">
        <f t="shared" si="86"/>
        <v>-15.873679473824788</v>
      </c>
      <c r="J685" s="52">
        <f t="shared" si="87"/>
        <v>1.8832219630923956</v>
      </c>
      <c r="K685" s="91">
        <f t="shared" si="89"/>
        <v>3063326.9421195821</v>
      </c>
      <c r="L685" s="91">
        <f t="shared" si="90"/>
        <v>626971.0596737148</v>
      </c>
      <c r="M685" s="52">
        <f t="shared" si="91"/>
        <v>1327.0593888888889</v>
      </c>
      <c r="N685" s="93"/>
      <c r="P685" s="78"/>
      <c r="Q685" s="78"/>
      <c r="R685" s="78"/>
      <c r="S685" s="78"/>
      <c r="T685" s="78"/>
      <c r="U685" s="78"/>
      <c r="V685" s="78"/>
      <c r="W685" s="78"/>
    </row>
    <row r="686" spans="2:23" x14ac:dyDescent="0.25">
      <c r="B686" s="51"/>
      <c r="C686" s="56">
        <v>646</v>
      </c>
      <c r="D686" s="56">
        <v>2</v>
      </c>
      <c r="E686" s="102">
        <v>2.8295601851851853</v>
      </c>
      <c r="F686" s="52">
        <v>14.282</v>
      </c>
      <c r="G686" s="52">
        <v>-0.45</v>
      </c>
      <c r="H686" s="89">
        <f t="shared" si="88"/>
        <v>6.5146874999999991</v>
      </c>
      <c r="I686" s="52">
        <f t="shared" si="86"/>
        <v>-13.08274778350369</v>
      </c>
      <c r="J686" s="52">
        <f t="shared" si="87"/>
        <v>5.7286328590012907</v>
      </c>
      <c r="K686" s="91">
        <f t="shared" si="89"/>
        <v>3063329.7330512726</v>
      </c>
      <c r="L686" s="91">
        <f t="shared" si="90"/>
        <v>626974.90508461068</v>
      </c>
      <c r="M686" s="52">
        <f t="shared" si="91"/>
        <v>1326.3883888888888</v>
      </c>
      <c r="N686" s="51"/>
    </row>
    <row r="687" spans="2:23" x14ac:dyDescent="0.25">
      <c r="B687" s="51"/>
      <c r="C687" s="56">
        <v>647</v>
      </c>
      <c r="D687" s="56">
        <v>2</v>
      </c>
      <c r="E687" s="102">
        <v>2.3216435185185182</v>
      </c>
      <c r="F687" s="52">
        <v>17.37</v>
      </c>
      <c r="G687" s="52">
        <v>-0.18</v>
      </c>
      <c r="H687" s="89">
        <f t="shared" si="88"/>
        <v>6.0067708333333325</v>
      </c>
      <c r="I687" s="52">
        <f t="shared" si="86"/>
        <v>-14.081525346560213</v>
      </c>
      <c r="J687" s="52">
        <f t="shared" si="87"/>
        <v>10.169933328895636</v>
      </c>
      <c r="K687" s="91">
        <f t="shared" si="89"/>
        <v>3063328.7342737094</v>
      </c>
      <c r="L687" s="91">
        <f t="shared" si="90"/>
        <v>626979.3463850806</v>
      </c>
      <c r="M687" s="52">
        <f t="shared" si="91"/>
        <v>1326.6583888888888</v>
      </c>
      <c r="N687" s="51"/>
    </row>
    <row r="688" spans="2:23" x14ac:dyDescent="0.25">
      <c r="B688" s="51"/>
      <c r="C688" s="56">
        <v>648</v>
      </c>
      <c r="D688" s="56">
        <v>2</v>
      </c>
      <c r="E688" s="102">
        <v>2.7249652777777778</v>
      </c>
      <c r="F688" s="52">
        <v>21.021999999999998</v>
      </c>
      <c r="G688" s="52">
        <v>-0.70899999999999996</v>
      </c>
      <c r="H688" s="89">
        <f t="shared" si="88"/>
        <v>6.4100925925925916</v>
      </c>
      <c r="I688" s="52">
        <f t="shared" si="86"/>
        <v>-18.868999897568401</v>
      </c>
      <c r="J688" s="52">
        <f t="shared" si="87"/>
        <v>9.2674336720347572</v>
      </c>
      <c r="K688" s="91">
        <f t="shared" si="89"/>
        <v>3063323.9467991586</v>
      </c>
      <c r="L688" s="91">
        <f t="shared" si="90"/>
        <v>626978.44388542371</v>
      </c>
      <c r="M688" s="52">
        <f t="shared" si="91"/>
        <v>1326.1293888888888</v>
      </c>
      <c r="N688" s="51"/>
    </row>
    <row r="689" spans="2:14" x14ac:dyDescent="0.25">
      <c r="B689" s="51"/>
      <c r="C689" s="56">
        <v>649</v>
      </c>
      <c r="D689" s="56">
        <v>2</v>
      </c>
      <c r="E689" s="102">
        <v>3.0705092592592593</v>
      </c>
      <c r="F689" s="52">
        <v>26.221</v>
      </c>
      <c r="G689" s="52">
        <v>-0.17</v>
      </c>
      <c r="H689" s="89">
        <f t="shared" si="88"/>
        <v>6.7556365740740727</v>
      </c>
      <c r="I689" s="52">
        <f t="shared" si="86"/>
        <v>-24.956714290090606</v>
      </c>
      <c r="J689" s="52">
        <f t="shared" si="87"/>
        <v>8.043833218235406</v>
      </c>
      <c r="K689" s="91">
        <f t="shared" si="89"/>
        <v>3063317.8590847659</v>
      </c>
      <c r="L689" s="91">
        <f t="shared" si="90"/>
        <v>626977.22028497001</v>
      </c>
      <c r="M689" s="52">
        <f t="shared" si="91"/>
        <v>1326.6683888888888</v>
      </c>
      <c r="N689" s="51"/>
    </row>
    <row r="690" spans="2:14" x14ac:dyDescent="0.25">
      <c r="B690" s="51"/>
      <c r="C690" s="56">
        <v>650</v>
      </c>
      <c r="D690" s="56">
        <v>2</v>
      </c>
      <c r="E690" s="102">
        <v>3.3974421296296295</v>
      </c>
      <c r="F690" s="52">
        <v>22.831</v>
      </c>
      <c r="G690" s="52">
        <v>-0.29099999999999998</v>
      </c>
      <c r="H690" s="89">
        <f t="shared" si="88"/>
        <v>7.0825694444444434</v>
      </c>
      <c r="I690" s="52">
        <f t="shared" si="86"/>
        <v>-22.482876089394026</v>
      </c>
      <c r="J690" s="52">
        <f t="shared" si="87"/>
        <v>3.9717557514220672</v>
      </c>
      <c r="K690" s="91">
        <f t="shared" si="89"/>
        <v>3063320.3329229667</v>
      </c>
      <c r="L690" s="91">
        <f t="shared" si="90"/>
        <v>626973.14820750314</v>
      </c>
      <c r="M690" s="52">
        <f t="shared" si="91"/>
        <v>1326.5473888888889</v>
      </c>
      <c r="N690" s="51"/>
    </row>
    <row r="691" spans="2:14" x14ac:dyDescent="0.25">
      <c r="B691" s="51"/>
      <c r="C691" s="56">
        <v>651</v>
      </c>
      <c r="D691" s="56">
        <v>2</v>
      </c>
      <c r="E691" s="102">
        <v>3.4051967592592591</v>
      </c>
      <c r="F691" s="52">
        <v>35.049999999999997</v>
      </c>
      <c r="G691" s="52">
        <v>0.443</v>
      </c>
      <c r="H691" s="89">
        <f t="shared" si="88"/>
        <v>7.0903240740740729</v>
      </c>
      <c r="I691" s="52">
        <f t="shared" si="86"/>
        <v>-34.535186286329036</v>
      </c>
      <c r="J691" s="52">
        <f t="shared" si="87"/>
        <v>5.9852659229603606</v>
      </c>
      <c r="K691" s="91">
        <f t="shared" si="89"/>
        <v>3063308.2806127695</v>
      </c>
      <c r="L691" s="91">
        <f t="shared" si="90"/>
        <v>626975.16171767469</v>
      </c>
      <c r="M691" s="52">
        <f t="shared" si="91"/>
        <v>1327.2813888888888</v>
      </c>
      <c r="N691" s="51"/>
    </row>
    <row r="692" spans="2:14" x14ac:dyDescent="0.25">
      <c r="B692" s="51"/>
      <c r="C692" s="56">
        <v>652</v>
      </c>
      <c r="D692" s="56">
        <v>2</v>
      </c>
      <c r="E692" s="102">
        <v>3.0018750000000001</v>
      </c>
      <c r="F692" s="52">
        <v>36.049999999999997</v>
      </c>
      <c r="G692" s="52">
        <v>0.215</v>
      </c>
      <c r="H692" s="89">
        <f t="shared" si="88"/>
        <v>6.6870023148148139</v>
      </c>
      <c r="I692" s="52">
        <f t="shared" si="86"/>
        <v>-33.979716343662297</v>
      </c>
      <c r="J692" s="52">
        <f t="shared" si="87"/>
        <v>12.040821284457683</v>
      </c>
      <c r="K692" s="91">
        <f t="shared" si="89"/>
        <v>3063308.8360827123</v>
      </c>
      <c r="L692" s="91">
        <f t="shared" si="90"/>
        <v>626981.21727303613</v>
      </c>
      <c r="M692" s="52">
        <f t="shared" si="91"/>
        <v>1327.0533888888888</v>
      </c>
      <c r="N692" s="51"/>
    </row>
    <row r="693" spans="2:14" x14ac:dyDescent="0.25">
      <c r="B693" s="51"/>
      <c r="C693" s="56">
        <v>653</v>
      </c>
      <c r="D693" s="56">
        <v>2</v>
      </c>
      <c r="E693" s="102">
        <v>2.6997685185185185</v>
      </c>
      <c r="F693" s="52">
        <v>34.340000000000003</v>
      </c>
      <c r="G693" s="52">
        <v>-8.1000000000000003E-2</v>
      </c>
      <c r="H693" s="89">
        <f t="shared" si="88"/>
        <v>6.3848958333333323</v>
      </c>
      <c r="I693" s="52">
        <f t="shared" si="86"/>
        <v>-30.661524127875257</v>
      </c>
      <c r="J693" s="52">
        <f t="shared" si="87"/>
        <v>15.463070140037638</v>
      </c>
      <c r="K693" s="91">
        <f t="shared" si="89"/>
        <v>3063312.1542749284</v>
      </c>
      <c r="L693" s="91">
        <f t="shared" si="90"/>
        <v>626984.63952189172</v>
      </c>
      <c r="M693" s="52">
        <f t="shared" si="91"/>
        <v>1326.757388888889</v>
      </c>
      <c r="N693" s="51"/>
    </row>
    <row r="694" spans="2:14" x14ac:dyDescent="0.25">
      <c r="B694" s="51"/>
      <c r="C694" s="56">
        <v>654</v>
      </c>
      <c r="D694" s="56">
        <v>2</v>
      </c>
      <c r="E694" s="102">
        <v>2.4829629629629628</v>
      </c>
      <c r="F694" s="52">
        <v>37.378999999999998</v>
      </c>
      <c r="G694" s="52">
        <v>-0.63800000000000001</v>
      </c>
      <c r="H694" s="89">
        <f t="shared" si="88"/>
        <v>6.1680902777777771</v>
      </c>
      <c r="I694" s="52">
        <f t="shared" si="86"/>
        <v>-31.710995984245404</v>
      </c>
      <c r="J694" s="52">
        <f t="shared" si="87"/>
        <v>19.788945769979044</v>
      </c>
      <c r="K694" s="91">
        <f t="shared" si="89"/>
        <v>3063311.1048030718</v>
      </c>
      <c r="L694" s="91">
        <f t="shared" si="90"/>
        <v>626988.96539752174</v>
      </c>
      <c r="M694" s="52">
        <f t="shared" si="91"/>
        <v>1326.2003888888889</v>
      </c>
      <c r="N694" s="51"/>
    </row>
    <row r="695" spans="2:14" x14ac:dyDescent="0.25">
      <c r="B695" s="51"/>
      <c r="C695" s="56">
        <v>655</v>
      </c>
      <c r="D695" s="56">
        <v>2</v>
      </c>
      <c r="E695" s="102">
        <v>2.0099189814814817</v>
      </c>
      <c r="F695" s="52">
        <v>33.947000000000003</v>
      </c>
      <c r="G695" s="52">
        <v>-0.80200000000000005</v>
      </c>
      <c r="H695" s="89">
        <f t="shared" si="88"/>
        <v>5.6950462962962956</v>
      </c>
      <c r="I695" s="52">
        <f t="shared" si="86"/>
        <v>-24.698025180792893</v>
      </c>
      <c r="J695" s="52">
        <f t="shared" si="87"/>
        <v>23.289619171831053</v>
      </c>
      <c r="K695" s="91">
        <f t="shared" si="89"/>
        <v>3063318.1177738751</v>
      </c>
      <c r="L695" s="91">
        <f t="shared" si="90"/>
        <v>626992.46607092361</v>
      </c>
      <c r="M695" s="52">
        <f t="shared" si="91"/>
        <v>1326.036388888889</v>
      </c>
      <c r="N695" s="51"/>
    </row>
    <row r="696" spans="2:14" x14ac:dyDescent="0.25">
      <c r="B696" s="51"/>
      <c r="C696" s="56">
        <v>656</v>
      </c>
      <c r="D696" s="56">
        <v>2</v>
      </c>
      <c r="E696" s="102">
        <v>1.3577083333333333</v>
      </c>
      <c r="F696" s="52">
        <v>33.438000000000002</v>
      </c>
      <c r="G696" s="52">
        <v>-0.81699999999999995</v>
      </c>
      <c r="H696" s="89">
        <f t="shared" si="88"/>
        <v>5.0428356481481469</v>
      </c>
      <c r="I696" s="52">
        <f t="shared" si="86"/>
        <v>-17.235875751189266</v>
      </c>
      <c r="J696" s="52">
        <f t="shared" si="87"/>
        <v>28.653523886069685</v>
      </c>
      <c r="K696" s="91">
        <f t="shared" si="89"/>
        <v>3063325.5799233047</v>
      </c>
      <c r="L696" s="91">
        <f t="shared" si="90"/>
        <v>626997.82997563784</v>
      </c>
      <c r="M696" s="52">
        <f t="shared" si="91"/>
        <v>1326.0213888888889</v>
      </c>
      <c r="N696" s="51"/>
    </row>
    <row r="697" spans="2:14" x14ac:dyDescent="0.25">
      <c r="B697" s="51"/>
      <c r="C697" s="56">
        <v>657</v>
      </c>
      <c r="D697" s="56">
        <v>2</v>
      </c>
      <c r="E697" s="102">
        <v>1.7059606481481484</v>
      </c>
      <c r="F697" s="52">
        <v>38.252000000000002</v>
      </c>
      <c r="G697" s="52">
        <v>-0.58299999999999996</v>
      </c>
      <c r="H697" s="89">
        <f t="shared" si="88"/>
        <v>5.3910879629629624</v>
      </c>
      <c r="I697" s="52">
        <f t="shared" si="86"/>
        <v>-24.272545669767062</v>
      </c>
      <c r="J697" s="52">
        <f t="shared" si="87"/>
        <v>29.564489353091698</v>
      </c>
      <c r="K697" s="91">
        <f t="shared" si="89"/>
        <v>3063318.5432533864</v>
      </c>
      <c r="L697" s="91">
        <f t="shared" si="90"/>
        <v>626998.74094110483</v>
      </c>
      <c r="M697" s="52">
        <f t="shared" si="91"/>
        <v>1326.2553888888888</v>
      </c>
      <c r="N697" s="51"/>
    </row>
    <row r="698" spans="2:14" x14ac:dyDescent="0.25">
      <c r="B698" s="51"/>
      <c r="C698" s="56">
        <v>658</v>
      </c>
      <c r="D698" s="56">
        <v>2</v>
      </c>
      <c r="E698" s="102">
        <v>1.6719444444444447</v>
      </c>
      <c r="F698" s="52">
        <v>42.652000000000001</v>
      </c>
      <c r="G698" s="52">
        <v>-1.0589999999999999</v>
      </c>
      <c r="H698" s="89">
        <f t="shared" si="88"/>
        <v>5.3570717592592585</v>
      </c>
      <c r="I698" s="52">
        <f t="shared" si="86"/>
        <v>-26.592093905982633</v>
      </c>
      <c r="J698" s="52">
        <f t="shared" si="87"/>
        <v>33.347468355115076</v>
      </c>
      <c r="K698" s="91">
        <f t="shared" si="89"/>
        <v>3063316.2237051502</v>
      </c>
      <c r="L698" s="91">
        <f t="shared" si="90"/>
        <v>627002.52392010682</v>
      </c>
      <c r="M698" s="52">
        <f t="shared" si="91"/>
        <v>1325.7793888888889</v>
      </c>
      <c r="N698" s="51"/>
    </row>
    <row r="699" spans="2:14" x14ac:dyDescent="0.25">
      <c r="B699" s="51"/>
      <c r="C699" s="56">
        <v>659</v>
      </c>
      <c r="D699" s="56">
        <v>2</v>
      </c>
      <c r="E699" s="102">
        <v>2.0042476851851854</v>
      </c>
      <c r="F699" s="52">
        <v>46.612000000000002</v>
      </c>
      <c r="G699" s="52">
        <v>-0.112</v>
      </c>
      <c r="H699" s="89">
        <f t="shared" si="88"/>
        <v>5.6893749999999992</v>
      </c>
      <c r="I699" s="52">
        <f t="shared" si="86"/>
        <v>-33.836339709164349</v>
      </c>
      <c r="J699" s="52">
        <f t="shared" si="87"/>
        <v>32.059018373712384</v>
      </c>
      <c r="K699" s="91">
        <f t="shared" si="89"/>
        <v>3063308.9794593467</v>
      </c>
      <c r="L699" s="91">
        <f t="shared" si="90"/>
        <v>627001.23547012545</v>
      </c>
      <c r="M699" s="52">
        <f t="shared" si="91"/>
        <v>1326.7263888888888</v>
      </c>
      <c r="N699" s="51"/>
    </row>
    <row r="700" spans="2:14" x14ac:dyDescent="0.25">
      <c r="B700" s="51"/>
      <c r="C700" s="56"/>
      <c r="D700" s="56"/>
      <c r="E700" s="102"/>
      <c r="F700" s="52"/>
      <c r="G700" s="52"/>
      <c r="H700" s="51"/>
      <c r="I700" s="52"/>
      <c r="J700" s="51"/>
      <c r="K700" s="51"/>
      <c r="L700" s="52"/>
      <c r="M700" s="51"/>
      <c r="N700" s="51"/>
    </row>
    <row r="701" spans="2:14" x14ac:dyDescent="0.25">
      <c r="B701" s="51"/>
      <c r="C701" s="56"/>
      <c r="D701" s="56"/>
      <c r="E701" s="102"/>
      <c r="F701" s="52"/>
      <c r="G701" s="52"/>
      <c r="H701" s="51"/>
      <c r="I701" s="52"/>
      <c r="J701" s="51"/>
      <c r="K701" s="51"/>
      <c r="L701" s="52"/>
      <c r="M701" s="51"/>
      <c r="N701" s="51"/>
    </row>
    <row r="702" spans="2:14" x14ac:dyDescent="0.25">
      <c r="B702" s="51" t="s">
        <v>13</v>
      </c>
      <c r="C702" s="56" t="s">
        <v>12</v>
      </c>
      <c r="D702" s="56"/>
      <c r="E702" s="102">
        <v>0</v>
      </c>
      <c r="F702" s="52"/>
      <c r="G702" s="52"/>
      <c r="H702" s="92">
        <f>IF('Gales Table Major Traverse'!V23&lt;(180/24), 'Gales Table Major Traverse'!V23+(180/24), 'Gales Table Major Traverse'!V23-(180/24))</f>
        <v>4.4300694444444435</v>
      </c>
      <c r="I702" s="91"/>
      <c r="J702" s="92"/>
      <c r="K702" s="51">
        <f>'Gales Table Major Traverse'!S23</f>
        <v>3063345.8601050875</v>
      </c>
      <c r="L702" s="51">
        <f>'Gales Table Major Traverse'!T23</f>
        <v>627081.17355636053</v>
      </c>
      <c r="M702" s="52">
        <f>'Level Transfer Minor Traverse'!I15</f>
        <v>1323.2967222222223</v>
      </c>
      <c r="N702" s="51"/>
    </row>
    <row r="703" spans="2:14" x14ac:dyDescent="0.25">
      <c r="B703" s="52">
        <v>1.41</v>
      </c>
      <c r="C703" s="56">
        <v>660</v>
      </c>
      <c r="D703" s="56">
        <v>1.3</v>
      </c>
      <c r="E703" s="102">
        <v>6.1176388888888891</v>
      </c>
      <c r="F703" s="52">
        <v>33.313000000000002</v>
      </c>
      <c r="G703" s="52">
        <v>0.92100000000000004</v>
      </c>
      <c r="H703" s="89">
        <f>IF($H$702+E703&lt;360/24,$H$702+E703,$H$702+E703-360/24)</f>
        <v>10.547708333333333</v>
      </c>
      <c r="I703" s="52">
        <f t="shared" ref="I703:I743" si="92">F703*COS(RADIANS(H703*24))</f>
        <v>-9.6591251501048223</v>
      </c>
      <c r="J703" s="52">
        <f t="shared" ref="J703:J743" si="93">F703*SIN(RADIANS(H703*24))</f>
        <v>-31.881927017271281</v>
      </c>
      <c r="K703" s="91">
        <f>$K$702+I703</f>
        <v>3063336.2009799373</v>
      </c>
      <c r="L703" s="91">
        <f>$L$702+J703</f>
        <v>627049.29162934329</v>
      </c>
      <c r="M703" s="52">
        <f t="shared" ref="M703:M743" si="94">$M$702+$B$703+G703-D703</f>
        <v>1324.3277222222225</v>
      </c>
      <c r="N703" s="51"/>
    </row>
    <row r="704" spans="2:14" x14ac:dyDescent="0.25">
      <c r="B704" s="51"/>
      <c r="C704" s="56">
        <v>661</v>
      </c>
      <c r="D704" s="56">
        <v>1.3</v>
      </c>
      <c r="E704" s="102">
        <v>6.6704282407407414</v>
      </c>
      <c r="F704" s="52">
        <v>67.272000000000006</v>
      </c>
      <c r="G704" s="52">
        <v>3.415</v>
      </c>
      <c r="H704" s="89">
        <f t="shared" ref="H704:H743" si="95">IF($H$702+E704&lt;360/24,$H$702+E704,$H$702+E704-360/24)</f>
        <v>11.100497685185186</v>
      </c>
      <c r="I704" s="52">
        <f t="shared" si="92"/>
        <v>-4.2100472256561314</v>
      </c>
      <c r="J704" s="52">
        <f t="shared" si="93"/>
        <v>-67.140133201817122</v>
      </c>
      <c r="K704" s="91">
        <f t="shared" ref="K704:K743" si="96">$K$702+I704</f>
        <v>3063341.650057862</v>
      </c>
      <c r="L704" s="91">
        <f t="shared" ref="L704:L743" si="97">$L$702+J704</f>
        <v>627014.03342315869</v>
      </c>
      <c r="M704" s="52">
        <f t="shared" si="94"/>
        <v>1326.8217222222224</v>
      </c>
      <c r="N704" s="51"/>
    </row>
    <row r="705" spans="2:14" x14ac:dyDescent="0.25">
      <c r="B705" s="51"/>
      <c r="C705" s="56">
        <v>662</v>
      </c>
      <c r="D705" s="56">
        <v>1.3</v>
      </c>
      <c r="E705" s="102">
        <v>6.2124884259259261</v>
      </c>
      <c r="F705" s="52">
        <v>31.600999999999999</v>
      </c>
      <c r="G705" s="52">
        <v>1.0469999999999999</v>
      </c>
      <c r="H705" s="89">
        <f t="shared" si="95"/>
        <v>10.64255787037037</v>
      </c>
      <c r="I705" s="52">
        <f t="shared" si="92"/>
        <v>-7.9542273056618304</v>
      </c>
      <c r="J705" s="52">
        <f t="shared" si="93"/>
        <v>-30.58354899238909</v>
      </c>
      <c r="K705" s="91">
        <f t="shared" si="96"/>
        <v>3063337.905877782</v>
      </c>
      <c r="L705" s="91">
        <f t="shared" si="97"/>
        <v>627050.59000736813</v>
      </c>
      <c r="M705" s="52">
        <f t="shared" si="94"/>
        <v>1324.4537222222225</v>
      </c>
      <c r="N705" s="51"/>
    </row>
    <row r="706" spans="2:14" x14ac:dyDescent="0.25">
      <c r="B706" s="51"/>
      <c r="C706" s="56">
        <v>663</v>
      </c>
      <c r="D706" s="56">
        <v>1.3</v>
      </c>
      <c r="E706" s="102">
        <v>6.7898842592592601</v>
      </c>
      <c r="F706" s="52">
        <v>21.605</v>
      </c>
      <c r="G706" s="52">
        <v>0.53800000000000003</v>
      </c>
      <c r="H706" s="89">
        <f t="shared" si="95"/>
        <v>11.219953703703704</v>
      </c>
      <c r="I706" s="52">
        <f t="shared" si="92"/>
        <v>-0.27190823453137891</v>
      </c>
      <c r="J706" s="52">
        <f t="shared" si="93"/>
        <v>-21.603288891092348</v>
      </c>
      <c r="K706" s="91">
        <f t="shared" si="96"/>
        <v>3063345.5881968532</v>
      </c>
      <c r="L706" s="91">
        <f t="shared" si="97"/>
        <v>627059.57026746939</v>
      </c>
      <c r="M706" s="52">
        <f t="shared" si="94"/>
        <v>1323.9447222222225</v>
      </c>
      <c r="N706" s="51"/>
    </row>
    <row r="707" spans="2:14" x14ac:dyDescent="0.25">
      <c r="B707" s="51"/>
      <c r="C707" s="56">
        <v>664</v>
      </c>
      <c r="D707" s="56">
        <v>1.3</v>
      </c>
      <c r="E707" s="102">
        <v>6.125162037037037</v>
      </c>
      <c r="F707" s="52">
        <v>18.98</v>
      </c>
      <c r="G707" s="52">
        <v>0.436</v>
      </c>
      <c r="H707" s="89">
        <f t="shared" si="95"/>
        <v>10.555231481481481</v>
      </c>
      <c r="I707" s="52">
        <f t="shared" si="92"/>
        <v>-5.4459935607584118</v>
      </c>
      <c r="J707" s="52">
        <f t="shared" si="93"/>
        <v>-18.18190182946157</v>
      </c>
      <c r="K707" s="91">
        <f t="shared" si="96"/>
        <v>3063340.4141115267</v>
      </c>
      <c r="L707" s="91">
        <f t="shared" si="97"/>
        <v>627062.9916545311</v>
      </c>
      <c r="M707" s="52">
        <f t="shared" si="94"/>
        <v>1323.8427222222224</v>
      </c>
      <c r="N707" s="51"/>
    </row>
    <row r="708" spans="2:14" x14ac:dyDescent="0.25">
      <c r="B708" s="51"/>
      <c r="C708" s="56">
        <v>665</v>
      </c>
      <c r="D708" s="56">
        <v>1.3</v>
      </c>
      <c r="E708" s="102">
        <v>1.3404976851851851</v>
      </c>
      <c r="F708" s="52">
        <v>19.536000000000001</v>
      </c>
      <c r="G708" s="52">
        <v>-0.53800000000000003</v>
      </c>
      <c r="H708" s="89">
        <f t="shared" si="95"/>
        <v>5.7705671296296286</v>
      </c>
      <c r="I708" s="52">
        <f t="shared" si="92"/>
        <v>-14.630155416463658</v>
      </c>
      <c r="J708" s="52">
        <f t="shared" si="93"/>
        <v>12.946576709312742</v>
      </c>
      <c r="K708" s="91">
        <f t="shared" si="96"/>
        <v>3063331.2299496708</v>
      </c>
      <c r="L708" s="91">
        <f t="shared" si="97"/>
        <v>627094.12013306981</v>
      </c>
      <c r="M708" s="52">
        <f t="shared" si="94"/>
        <v>1322.8687222222225</v>
      </c>
      <c r="N708" s="51"/>
    </row>
    <row r="709" spans="2:14" x14ac:dyDescent="0.25">
      <c r="B709" s="51"/>
      <c r="C709" s="56">
        <v>666</v>
      </c>
      <c r="D709" s="56">
        <v>1.3</v>
      </c>
      <c r="E709" s="102">
        <v>8.217592592592593E-2</v>
      </c>
      <c r="F709" s="52">
        <v>49.313000000000002</v>
      </c>
      <c r="G709" s="52">
        <v>-0.73899999999999999</v>
      </c>
      <c r="H709" s="89">
        <f t="shared" si="95"/>
        <v>4.5122453703703691</v>
      </c>
      <c r="I709" s="52">
        <f t="shared" si="92"/>
        <v>-15.478916222892986</v>
      </c>
      <c r="J709" s="52">
        <f t="shared" si="93"/>
        <v>46.82066981114923</v>
      </c>
      <c r="K709" s="91">
        <f t="shared" si="96"/>
        <v>3063330.3811888648</v>
      </c>
      <c r="L709" s="91">
        <f t="shared" si="97"/>
        <v>627127.99422617164</v>
      </c>
      <c r="M709" s="52">
        <f t="shared" si="94"/>
        <v>1322.6677222222224</v>
      </c>
      <c r="N709" s="51"/>
    </row>
    <row r="710" spans="2:14" x14ac:dyDescent="0.25">
      <c r="B710" s="51"/>
      <c r="C710" s="56">
        <v>667</v>
      </c>
      <c r="D710" s="56">
        <v>1.3</v>
      </c>
      <c r="E710" s="102">
        <v>14.83153935185185</v>
      </c>
      <c r="F710" s="52">
        <v>49.048000000000002</v>
      </c>
      <c r="G710" s="52">
        <v>-0.88500000000000001</v>
      </c>
      <c r="H710" s="89">
        <f t="shared" si="95"/>
        <v>4.2616087962962936</v>
      </c>
      <c r="I710" s="52">
        <f t="shared" si="92"/>
        <v>-10.430824013603459</v>
      </c>
      <c r="J710" s="52">
        <f t="shared" si="93"/>
        <v>47.926028569006569</v>
      </c>
      <c r="K710" s="91">
        <f t="shared" si="96"/>
        <v>3063335.4292810741</v>
      </c>
      <c r="L710" s="91">
        <f t="shared" si="97"/>
        <v>627129.09958492953</v>
      </c>
      <c r="M710" s="52">
        <f t="shared" si="94"/>
        <v>1322.5217222222225</v>
      </c>
      <c r="N710" s="51"/>
    </row>
    <row r="711" spans="2:14" x14ac:dyDescent="0.25">
      <c r="B711" s="51"/>
      <c r="C711" s="56">
        <v>668</v>
      </c>
      <c r="D711" s="56">
        <v>1.3</v>
      </c>
      <c r="E711" s="102">
        <v>3.997928240740741</v>
      </c>
      <c r="F711" s="52">
        <v>0</v>
      </c>
      <c r="G711" s="52">
        <v>0</v>
      </c>
      <c r="H711" s="89">
        <f t="shared" si="95"/>
        <v>8.4279976851851846</v>
      </c>
      <c r="I711" s="52">
        <f t="shared" si="92"/>
        <v>0</v>
      </c>
      <c r="J711" s="52">
        <f t="shared" si="93"/>
        <v>0</v>
      </c>
      <c r="K711" s="91">
        <f t="shared" si="96"/>
        <v>3063345.8601050875</v>
      </c>
      <c r="L711" s="91">
        <f t="shared" si="97"/>
        <v>627081.17355636053</v>
      </c>
      <c r="M711" s="52">
        <f t="shared" si="94"/>
        <v>1323.4067222222225</v>
      </c>
      <c r="N711" s="51"/>
    </row>
    <row r="712" spans="2:14" x14ac:dyDescent="0.25">
      <c r="B712" s="51"/>
      <c r="C712" s="56">
        <v>669</v>
      </c>
      <c r="D712" s="56">
        <v>1.3</v>
      </c>
      <c r="E712" s="102">
        <v>0.75942129629629629</v>
      </c>
      <c r="F712" s="52">
        <v>38.86</v>
      </c>
      <c r="G712" s="52">
        <v>-0.41599999999999998</v>
      </c>
      <c r="H712" s="89">
        <f t="shared" si="95"/>
        <v>5.18949074074074</v>
      </c>
      <c r="I712" s="52">
        <f t="shared" si="92"/>
        <v>-22.03724415660033</v>
      </c>
      <c r="J712" s="52">
        <f t="shared" si="93"/>
        <v>32.007178413324482</v>
      </c>
      <c r="K712" s="91">
        <f t="shared" si="96"/>
        <v>3063323.822860931</v>
      </c>
      <c r="L712" s="91">
        <f t="shared" si="97"/>
        <v>627113.18073477386</v>
      </c>
      <c r="M712" s="52">
        <f t="shared" si="94"/>
        <v>1322.9907222222225</v>
      </c>
      <c r="N712" s="51"/>
    </row>
    <row r="713" spans="2:14" x14ac:dyDescent="0.25">
      <c r="B713" s="51"/>
      <c r="C713" s="56">
        <v>670</v>
      </c>
      <c r="D713" s="56">
        <v>1.3</v>
      </c>
      <c r="E713" s="102">
        <v>0.63677083333333329</v>
      </c>
      <c r="F713" s="52">
        <v>43.637</v>
      </c>
      <c r="G713" s="52">
        <v>-0.46800000000000003</v>
      </c>
      <c r="H713" s="89">
        <f t="shared" si="95"/>
        <v>5.0668402777777768</v>
      </c>
      <c r="I713" s="52">
        <f t="shared" si="92"/>
        <v>-22.867875764919365</v>
      </c>
      <c r="J713" s="52">
        <f t="shared" si="93"/>
        <v>37.165145324621207</v>
      </c>
      <c r="K713" s="91">
        <f t="shared" si="96"/>
        <v>3063322.9922293224</v>
      </c>
      <c r="L713" s="91">
        <f t="shared" si="97"/>
        <v>627118.33870168519</v>
      </c>
      <c r="M713" s="52">
        <f t="shared" si="94"/>
        <v>1322.9387222222224</v>
      </c>
      <c r="N713" s="51"/>
    </row>
    <row r="714" spans="2:14" x14ac:dyDescent="0.25">
      <c r="B714" s="51"/>
      <c r="C714" s="56">
        <v>671</v>
      </c>
      <c r="D714" s="56">
        <v>1.3</v>
      </c>
      <c r="E714" s="102">
        <v>4.0494097222222223</v>
      </c>
      <c r="F714" s="52">
        <v>12.906000000000001</v>
      </c>
      <c r="G714" s="52">
        <v>0.17</v>
      </c>
      <c r="H714" s="89">
        <f t="shared" si="95"/>
        <v>8.4794791666666658</v>
      </c>
      <c r="I714" s="52">
        <f t="shared" si="92"/>
        <v>-11.834903575349101</v>
      </c>
      <c r="J714" s="52">
        <f t="shared" si="93"/>
        <v>-5.1478047129032678</v>
      </c>
      <c r="K714" s="91">
        <f t="shared" si="96"/>
        <v>3063334.025201512</v>
      </c>
      <c r="L714" s="91">
        <f t="shared" si="97"/>
        <v>627076.02575164766</v>
      </c>
      <c r="M714" s="52">
        <f t="shared" si="94"/>
        <v>1323.5767222222225</v>
      </c>
      <c r="N714" s="51"/>
    </row>
    <row r="715" spans="2:14" x14ac:dyDescent="0.25">
      <c r="B715" s="51"/>
      <c r="C715" s="56">
        <v>672</v>
      </c>
      <c r="D715" s="56">
        <v>1.5</v>
      </c>
      <c r="E715" s="102">
        <v>4.8085069444444448</v>
      </c>
      <c r="F715" s="52">
        <v>22.841000000000001</v>
      </c>
      <c r="G715" s="52">
        <v>0.91500000000000004</v>
      </c>
      <c r="H715" s="89">
        <f t="shared" si="95"/>
        <v>9.2385763888888874</v>
      </c>
      <c r="I715" s="52">
        <f t="shared" si="92"/>
        <v>-17.047110130028035</v>
      </c>
      <c r="J715" s="52">
        <f t="shared" si="93"/>
        <v>-15.202214220786907</v>
      </c>
      <c r="K715" s="91">
        <f t="shared" si="96"/>
        <v>3063328.8129949574</v>
      </c>
      <c r="L715" s="91">
        <f t="shared" si="97"/>
        <v>627065.97134213976</v>
      </c>
      <c r="M715" s="52">
        <f t="shared" si="94"/>
        <v>1324.1217222222224</v>
      </c>
      <c r="N715" s="51"/>
    </row>
    <row r="716" spans="2:14" x14ac:dyDescent="0.25">
      <c r="B716" s="51"/>
      <c r="C716" s="56">
        <v>673</v>
      </c>
      <c r="D716" s="56">
        <v>1.3</v>
      </c>
      <c r="E716" s="102">
        <v>4.2513078703703702</v>
      </c>
      <c r="F716" s="52">
        <v>22.445</v>
      </c>
      <c r="G716" s="52">
        <v>0.72</v>
      </c>
      <c r="H716" s="89">
        <f t="shared" si="95"/>
        <v>8.6813773148148137</v>
      </c>
      <c r="I716" s="52">
        <f t="shared" si="92"/>
        <v>-19.752452308103599</v>
      </c>
      <c r="J716" s="52">
        <f t="shared" si="93"/>
        <v>-10.659205074305158</v>
      </c>
      <c r="K716" s="91">
        <f t="shared" si="96"/>
        <v>3063326.1076527792</v>
      </c>
      <c r="L716" s="91">
        <f t="shared" si="97"/>
        <v>627070.51435128623</v>
      </c>
      <c r="M716" s="52">
        <f t="shared" si="94"/>
        <v>1324.1267222222225</v>
      </c>
      <c r="N716" s="51"/>
    </row>
    <row r="717" spans="2:14" x14ac:dyDescent="0.25">
      <c r="B717" s="51"/>
      <c r="C717" s="56">
        <v>674</v>
      </c>
      <c r="D717" s="56">
        <v>1.3</v>
      </c>
      <c r="E717" s="102">
        <v>0.71996527777777775</v>
      </c>
      <c r="F717" s="52">
        <v>28.702000000000002</v>
      </c>
      <c r="G717" s="52">
        <v>-0.309</v>
      </c>
      <c r="H717" s="89">
        <f t="shared" si="95"/>
        <v>5.1500347222222214</v>
      </c>
      <c r="I717" s="52">
        <f t="shared" si="92"/>
        <v>-15.88379195072975</v>
      </c>
      <c r="J717" s="52">
        <f t="shared" si="93"/>
        <v>23.906274433000487</v>
      </c>
      <c r="K717" s="91">
        <f t="shared" si="96"/>
        <v>3063329.976313137</v>
      </c>
      <c r="L717" s="91">
        <f t="shared" si="97"/>
        <v>627105.07983079355</v>
      </c>
      <c r="M717" s="52">
        <f t="shared" si="94"/>
        <v>1323.0977222222225</v>
      </c>
      <c r="N717" s="51"/>
    </row>
    <row r="718" spans="2:14" x14ac:dyDescent="0.25">
      <c r="B718" s="51"/>
      <c r="C718" s="56">
        <v>675</v>
      </c>
      <c r="D718" s="56">
        <v>1.3</v>
      </c>
      <c r="E718" s="102">
        <v>0.67151620370370368</v>
      </c>
      <c r="F718" s="52">
        <v>22.614999999999998</v>
      </c>
      <c r="G718" s="52">
        <v>-0.41899999999999998</v>
      </c>
      <c r="H718" s="89">
        <f t="shared" si="95"/>
        <v>5.1015856481481467</v>
      </c>
      <c r="I718" s="52">
        <f t="shared" si="92"/>
        <v>-12.130402745227876</v>
      </c>
      <c r="J718" s="52">
        <f t="shared" si="93"/>
        <v>19.086423296117268</v>
      </c>
      <c r="K718" s="91">
        <f t="shared" si="96"/>
        <v>3063333.7297023423</v>
      </c>
      <c r="L718" s="91">
        <f t="shared" si="97"/>
        <v>627100.25997965666</v>
      </c>
      <c r="M718" s="52">
        <f t="shared" si="94"/>
        <v>1322.9877222222224</v>
      </c>
      <c r="N718" s="51"/>
    </row>
    <row r="719" spans="2:14" x14ac:dyDescent="0.25">
      <c r="B719" s="51"/>
      <c r="C719" s="56">
        <v>676</v>
      </c>
      <c r="D719" s="56">
        <v>1.3</v>
      </c>
      <c r="E719" s="102">
        <v>0.49603009259259256</v>
      </c>
      <c r="F719" s="52">
        <v>26.591999999999999</v>
      </c>
      <c r="G719" s="52">
        <v>-0.49299999999999999</v>
      </c>
      <c r="H719" s="89">
        <f t="shared" si="95"/>
        <v>4.926099537037036</v>
      </c>
      <c r="I719" s="52">
        <f t="shared" si="92"/>
        <v>-12.576862420596662</v>
      </c>
      <c r="J719" s="52">
        <f t="shared" si="93"/>
        <v>23.429831319354037</v>
      </c>
      <c r="K719" s="91">
        <f t="shared" si="96"/>
        <v>3063333.2832426671</v>
      </c>
      <c r="L719" s="91">
        <f t="shared" si="97"/>
        <v>627104.6033876799</v>
      </c>
      <c r="M719" s="52">
        <f t="shared" si="94"/>
        <v>1322.9137222222225</v>
      </c>
      <c r="N719" s="51"/>
    </row>
    <row r="720" spans="2:14" x14ac:dyDescent="0.25">
      <c r="B720" s="51"/>
      <c r="C720" s="56">
        <v>677</v>
      </c>
      <c r="D720" s="56">
        <v>1.3</v>
      </c>
      <c r="E720" s="102">
        <v>0.8724884259259259</v>
      </c>
      <c r="F720" s="52">
        <v>23.581</v>
      </c>
      <c r="G720" s="52">
        <v>-0.215</v>
      </c>
      <c r="H720" s="89">
        <f t="shared" si="95"/>
        <v>5.3025578703703697</v>
      </c>
      <c r="I720" s="52">
        <f t="shared" si="92"/>
        <v>-14.277168334684786</v>
      </c>
      <c r="J720" s="52">
        <f t="shared" si="93"/>
        <v>18.767685668272314</v>
      </c>
      <c r="K720" s="91">
        <f t="shared" si="96"/>
        <v>3063331.5829367531</v>
      </c>
      <c r="L720" s="91">
        <f t="shared" si="97"/>
        <v>627099.94124202884</v>
      </c>
      <c r="M720" s="52">
        <f t="shared" si="94"/>
        <v>1323.1917222222226</v>
      </c>
      <c r="N720" s="51"/>
    </row>
    <row r="721" spans="2:14" x14ac:dyDescent="0.25">
      <c r="B721" s="51"/>
      <c r="C721" s="56">
        <v>678</v>
      </c>
      <c r="D721" s="56">
        <v>1.3</v>
      </c>
      <c r="E721" s="102">
        <v>2.4778009259259259</v>
      </c>
      <c r="F721" s="52">
        <v>11.791</v>
      </c>
      <c r="G721" s="52">
        <v>-6.6000000000000003E-2</v>
      </c>
      <c r="H721" s="89">
        <f t="shared" si="95"/>
        <v>6.9078703703703699</v>
      </c>
      <c r="I721" s="52">
        <f t="shared" si="92"/>
        <v>-11.430168991882748</v>
      </c>
      <c r="J721" s="52">
        <f t="shared" si="93"/>
        <v>2.8946360422343473</v>
      </c>
      <c r="K721" s="91">
        <f t="shared" si="96"/>
        <v>3063334.4299360956</v>
      </c>
      <c r="L721" s="91">
        <f t="shared" si="97"/>
        <v>627084.06819240272</v>
      </c>
      <c r="M721" s="52">
        <f t="shared" si="94"/>
        <v>1323.3407222222224</v>
      </c>
      <c r="N721" s="51"/>
    </row>
    <row r="722" spans="2:14" x14ac:dyDescent="0.25">
      <c r="B722" s="51"/>
      <c r="C722" s="56">
        <v>679</v>
      </c>
      <c r="D722" s="56">
        <v>1.3</v>
      </c>
      <c r="E722" s="102">
        <v>1.2229513888888888</v>
      </c>
      <c r="F722" s="52">
        <v>20.768000000000001</v>
      </c>
      <c r="G722" s="52">
        <v>-0.183</v>
      </c>
      <c r="H722" s="89">
        <f t="shared" si="95"/>
        <v>5.6530208333333327</v>
      </c>
      <c r="I722" s="52">
        <f t="shared" si="92"/>
        <v>-14.856543231014617</v>
      </c>
      <c r="J722" s="52">
        <f t="shared" si="93"/>
        <v>14.511820947937366</v>
      </c>
      <c r="K722" s="91">
        <f t="shared" si="96"/>
        <v>3063331.0035618567</v>
      </c>
      <c r="L722" s="91">
        <f t="shared" si="97"/>
        <v>627095.68537730852</v>
      </c>
      <c r="M722" s="52">
        <f t="shared" si="94"/>
        <v>1323.2237222222225</v>
      </c>
      <c r="N722" s="51"/>
    </row>
    <row r="723" spans="2:14" x14ac:dyDescent="0.25">
      <c r="B723" s="51"/>
      <c r="C723" s="56">
        <v>680</v>
      </c>
      <c r="D723" s="56">
        <v>1.3</v>
      </c>
      <c r="E723" s="102">
        <v>1.015625</v>
      </c>
      <c r="F723" s="52">
        <v>17.724</v>
      </c>
      <c r="G723" s="52">
        <v>-0.35899999999999999</v>
      </c>
      <c r="H723" s="89">
        <f t="shared" si="95"/>
        <v>5.4456944444444435</v>
      </c>
      <c r="I723" s="52">
        <f t="shared" si="92"/>
        <v>-11.557010346895607</v>
      </c>
      <c r="J723" s="52">
        <f t="shared" si="93"/>
        <v>13.4378453571154</v>
      </c>
      <c r="K723" s="91">
        <f t="shared" si="96"/>
        <v>3063334.3030947405</v>
      </c>
      <c r="L723" s="91">
        <f t="shared" si="97"/>
        <v>627094.61140171764</v>
      </c>
      <c r="M723" s="52">
        <f t="shared" si="94"/>
        <v>1323.0477222222225</v>
      </c>
      <c r="N723" s="51"/>
    </row>
    <row r="724" spans="2:14" x14ac:dyDescent="0.25">
      <c r="B724" s="51"/>
      <c r="C724" s="56">
        <v>681</v>
      </c>
      <c r="D724" s="56">
        <v>1.3</v>
      </c>
      <c r="E724" s="102">
        <v>0.41991898148148149</v>
      </c>
      <c r="F724" s="52">
        <v>14.74</v>
      </c>
      <c r="G724" s="52">
        <v>-0.34899999999999998</v>
      </c>
      <c r="H724" s="89">
        <f t="shared" si="95"/>
        <v>4.8499884259259254</v>
      </c>
      <c r="I724" s="52">
        <f t="shared" si="92"/>
        <v>-6.5538585321700706</v>
      </c>
      <c r="J724" s="52">
        <f t="shared" si="93"/>
        <v>13.202823120086915</v>
      </c>
      <c r="K724" s="91">
        <f t="shared" si="96"/>
        <v>3063339.3062465554</v>
      </c>
      <c r="L724" s="91">
        <f t="shared" si="97"/>
        <v>627094.37637948059</v>
      </c>
      <c r="M724" s="52">
        <f t="shared" si="94"/>
        <v>1323.0577222222225</v>
      </c>
      <c r="N724" s="51"/>
    </row>
    <row r="725" spans="2:14" x14ac:dyDescent="0.25">
      <c r="B725" s="51"/>
      <c r="C725" s="56">
        <v>682</v>
      </c>
      <c r="D725" s="56">
        <v>1.3</v>
      </c>
      <c r="E725" s="102">
        <v>14.894745370370369</v>
      </c>
      <c r="F725" s="52">
        <v>27.253</v>
      </c>
      <c r="G725" s="52">
        <v>-0.55000000000000004</v>
      </c>
      <c r="H725" s="89">
        <f t="shared" si="95"/>
        <v>4.3248148148148147</v>
      </c>
      <c r="I725" s="52">
        <f t="shared" si="92"/>
        <v>-6.4986993021929491</v>
      </c>
      <c r="J725" s="52">
        <f t="shared" si="93"/>
        <v>26.46682671533701</v>
      </c>
      <c r="K725" s="91">
        <f t="shared" si="96"/>
        <v>3063339.3614057852</v>
      </c>
      <c r="L725" s="91">
        <f t="shared" si="97"/>
        <v>627107.64038307592</v>
      </c>
      <c r="M725" s="52">
        <f t="shared" si="94"/>
        <v>1322.8567222222225</v>
      </c>
      <c r="N725" s="51"/>
    </row>
    <row r="726" spans="2:14" x14ac:dyDescent="0.25">
      <c r="B726" s="51"/>
      <c r="C726" s="56">
        <v>683</v>
      </c>
      <c r="D726" s="56">
        <v>1.3</v>
      </c>
      <c r="E726" s="102">
        <v>1.6552430555555555</v>
      </c>
      <c r="F726" s="52">
        <v>15.938000000000001</v>
      </c>
      <c r="G726" s="52">
        <v>-0.193</v>
      </c>
      <c r="H726" s="89">
        <f t="shared" si="95"/>
        <v>6.0853124999999988</v>
      </c>
      <c r="I726" s="52">
        <f t="shared" si="92"/>
        <v>-13.220584962942972</v>
      </c>
      <c r="J726" s="52">
        <f t="shared" si="93"/>
        <v>8.9014592757371052</v>
      </c>
      <c r="K726" s="91">
        <f t="shared" si="96"/>
        <v>3063332.6395201245</v>
      </c>
      <c r="L726" s="91">
        <f t="shared" si="97"/>
        <v>627090.07501563628</v>
      </c>
      <c r="M726" s="52">
        <f t="shared" si="94"/>
        <v>1323.2137222222225</v>
      </c>
      <c r="N726" s="51"/>
    </row>
    <row r="727" spans="2:14" x14ac:dyDescent="0.25">
      <c r="B727" s="51"/>
      <c r="C727" s="56">
        <v>684</v>
      </c>
      <c r="D727" s="56">
        <v>1.3</v>
      </c>
      <c r="E727" s="102">
        <v>2.3113888888888887</v>
      </c>
      <c r="F727" s="52">
        <v>11.246</v>
      </c>
      <c r="G727" s="52">
        <v>-1.2999999999999999E-2</v>
      </c>
      <c r="H727" s="89">
        <f t="shared" si="95"/>
        <v>6.7414583333333322</v>
      </c>
      <c r="I727" s="52">
        <f t="shared" si="92"/>
        <v>-10.683079125703561</v>
      </c>
      <c r="J727" s="52">
        <f t="shared" si="93"/>
        <v>3.5134507814905942</v>
      </c>
      <c r="K727" s="91">
        <f t="shared" si="96"/>
        <v>3063335.1770259617</v>
      </c>
      <c r="L727" s="91">
        <f t="shared" si="97"/>
        <v>627084.687007142</v>
      </c>
      <c r="M727" s="52">
        <f t="shared" si="94"/>
        <v>1323.3937222222226</v>
      </c>
      <c r="N727" s="51"/>
    </row>
    <row r="728" spans="2:14" x14ac:dyDescent="0.25">
      <c r="B728" s="51"/>
      <c r="C728" s="56">
        <v>685</v>
      </c>
      <c r="D728" s="56">
        <v>1.3</v>
      </c>
      <c r="E728" s="102">
        <v>2.9205671296296294</v>
      </c>
      <c r="F728" s="52">
        <v>11.612</v>
      </c>
      <c r="G728" s="52">
        <v>8.0000000000000002E-3</v>
      </c>
      <c r="H728" s="89">
        <f t="shared" si="95"/>
        <v>7.3506365740740733</v>
      </c>
      <c r="I728" s="52">
        <f t="shared" si="92"/>
        <v>-11.589280377489356</v>
      </c>
      <c r="J728" s="52">
        <f t="shared" si="93"/>
        <v>0.72603328569714831</v>
      </c>
      <c r="K728" s="91">
        <f t="shared" si="96"/>
        <v>3063334.2708247099</v>
      </c>
      <c r="L728" s="91">
        <f t="shared" si="97"/>
        <v>627081.89958964626</v>
      </c>
      <c r="M728" s="52">
        <f t="shared" si="94"/>
        <v>1323.4147222222225</v>
      </c>
      <c r="N728" s="51"/>
    </row>
    <row r="729" spans="2:14" x14ac:dyDescent="0.25">
      <c r="B729" s="51"/>
      <c r="C729" s="56">
        <v>686</v>
      </c>
      <c r="D729" s="56">
        <v>1.3</v>
      </c>
      <c r="E729" s="102">
        <v>3.0400925925925923</v>
      </c>
      <c r="F729" s="52">
        <v>12.913</v>
      </c>
      <c r="G729" s="52">
        <v>-0.10199999999999999</v>
      </c>
      <c r="H729" s="89">
        <f t="shared" si="95"/>
        <v>7.4701620370370359</v>
      </c>
      <c r="I729" s="52">
        <f t="shared" si="92"/>
        <v>-12.911991427641377</v>
      </c>
      <c r="J729" s="52">
        <f t="shared" si="93"/>
        <v>0.16138888597292955</v>
      </c>
      <c r="K729" s="91">
        <f t="shared" si="96"/>
        <v>3063332.9481136599</v>
      </c>
      <c r="L729" s="91">
        <f t="shared" si="97"/>
        <v>627081.33494524646</v>
      </c>
      <c r="M729" s="52">
        <f t="shared" si="94"/>
        <v>1323.3047222222224</v>
      </c>
      <c r="N729" s="51"/>
    </row>
    <row r="730" spans="2:14" x14ac:dyDescent="0.25">
      <c r="B730" s="51"/>
      <c r="C730" s="56">
        <v>687</v>
      </c>
      <c r="D730" s="56">
        <v>1.3</v>
      </c>
      <c r="E730" s="102">
        <v>3.0236689814814817</v>
      </c>
      <c r="F730" s="52">
        <v>11.731</v>
      </c>
      <c r="G730" s="52">
        <v>6.0000000000000001E-3</v>
      </c>
      <c r="H730" s="89">
        <f t="shared" si="95"/>
        <v>7.4537384259259252</v>
      </c>
      <c r="I730" s="52">
        <f t="shared" si="92"/>
        <v>-11.728797532649127</v>
      </c>
      <c r="J730" s="52">
        <f t="shared" si="93"/>
        <v>0.22730912459412486</v>
      </c>
      <c r="K730" s="91">
        <f t="shared" si="96"/>
        <v>3063334.1313075549</v>
      </c>
      <c r="L730" s="91">
        <f t="shared" si="97"/>
        <v>627081.40086548508</v>
      </c>
      <c r="M730" s="52">
        <f t="shared" si="94"/>
        <v>1323.4127222222226</v>
      </c>
      <c r="N730" s="51"/>
    </row>
    <row r="731" spans="2:14" x14ac:dyDescent="0.25">
      <c r="B731" s="51"/>
      <c r="C731" s="56">
        <v>688</v>
      </c>
      <c r="D731" s="56">
        <v>1.3</v>
      </c>
      <c r="E731" s="102">
        <v>7.3072337962962965</v>
      </c>
      <c r="F731" s="52">
        <v>10.625</v>
      </c>
      <c r="G731" s="52">
        <v>0.24399999999999999</v>
      </c>
      <c r="H731" s="89">
        <f t="shared" si="95"/>
        <v>11.73730324074074</v>
      </c>
      <c r="I731" s="52">
        <f t="shared" si="92"/>
        <v>2.1537575056093479</v>
      </c>
      <c r="J731" s="52">
        <f t="shared" si="93"/>
        <v>-10.4044199072813</v>
      </c>
      <c r="K731" s="91">
        <f t="shared" si="96"/>
        <v>3063348.0138625931</v>
      </c>
      <c r="L731" s="91">
        <f t="shared" si="97"/>
        <v>627070.76913645328</v>
      </c>
      <c r="M731" s="52">
        <f t="shared" si="94"/>
        <v>1323.6507222222224</v>
      </c>
      <c r="N731" s="51"/>
    </row>
    <row r="732" spans="2:14" x14ac:dyDescent="0.25">
      <c r="B732" s="51"/>
      <c r="C732" s="56">
        <v>689</v>
      </c>
      <c r="D732" s="56">
        <v>1.3</v>
      </c>
      <c r="E732" s="102">
        <v>5.5285069444444437</v>
      </c>
      <c r="F732" s="52">
        <v>13.722</v>
      </c>
      <c r="G732" s="52">
        <v>0.33600000000000002</v>
      </c>
      <c r="H732" s="89">
        <f t="shared" si="95"/>
        <v>9.9585763888888863</v>
      </c>
      <c r="I732" s="52">
        <f t="shared" si="92"/>
        <v>-7.0661549227410543</v>
      </c>
      <c r="J732" s="52">
        <f t="shared" si="93"/>
        <v>-11.762769172598022</v>
      </c>
      <c r="K732" s="91">
        <f t="shared" si="96"/>
        <v>3063338.7939501647</v>
      </c>
      <c r="L732" s="91">
        <f t="shared" si="97"/>
        <v>627069.41078718798</v>
      </c>
      <c r="M732" s="52">
        <f t="shared" si="94"/>
        <v>1323.7427222222225</v>
      </c>
      <c r="N732" s="51"/>
    </row>
    <row r="733" spans="2:14" x14ac:dyDescent="0.25">
      <c r="B733" s="51"/>
      <c r="C733" s="56">
        <v>690</v>
      </c>
      <c r="D733" s="56">
        <v>1.3</v>
      </c>
      <c r="E733" s="102">
        <v>5.3749305555555553</v>
      </c>
      <c r="F733" s="52">
        <v>15.425000000000001</v>
      </c>
      <c r="G733" s="52">
        <v>0.378</v>
      </c>
      <c r="H733" s="89">
        <f t="shared" si="95"/>
        <v>9.8049999999999997</v>
      </c>
      <c r="I733" s="52">
        <f t="shared" si="92"/>
        <v>-8.7767094103769896</v>
      </c>
      <c r="J733" s="52">
        <f t="shared" si="93"/>
        <v>-12.684636255163174</v>
      </c>
      <c r="K733" s="91">
        <f t="shared" si="96"/>
        <v>3063337.0833956772</v>
      </c>
      <c r="L733" s="91">
        <f t="shared" si="97"/>
        <v>627068.48892010539</v>
      </c>
      <c r="M733" s="52">
        <f t="shared" si="94"/>
        <v>1323.7847222222224</v>
      </c>
      <c r="N733" s="51"/>
    </row>
    <row r="734" spans="2:14" x14ac:dyDescent="0.25">
      <c r="B734" s="51"/>
      <c r="C734" s="56">
        <v>691</v>
      </c>
      <c r="D734" s="56">
        <v>1.3</v>
      </c>
      <c r="E734" s="102">
        <v>4.2813541666666666</v>
      </c>
      <c r="F734" s="52">
        <v>16.152999999999999</v>
      </c>
      <c r="G734" s="52">
        <v>0.28799999999999998</v>
      </c>
      <c r="H734" s="89">
        <f t="shared" si="95"/>
        <v>8.7114236111111101</v>
      </c>
      <c r="I734" s="52">
        <f t="shared" si="92"/>
        <v>-14.117583270223646</v>
      </c>
      <c r="J734" s="52">
        <f t="shared" si="93"/>
        <v>-7.8494109083613006</v>
      </c>
      <c r="K734" s="91">
        <f t="shared" si="96"/>
        <v>3063331.7425218173</v>
      </c>
      <c r="L734" s="91">
        <f t="shared" si="97"/>
        <v>627073.32414545212</v>
      </c>
      <c r="M734" s="52">
        <f t="shared" si="94"/>
        <v>1323.6947222222225</v>
      </c>
      <c r="N734" s="51"/>
    </row>
    <row r="735" spans="2:14" x14ac:dyDescent="0.25">
      <c r="B735" s="51"/>
      <c r="C735" s="56">
        <v>692</v>
      </c>
      <c r="D735" s="56">
        <v>1.3</v>
      </c>
      <c r="E735" s="102">
        <v>4.782673611111111</v>
      </c>
      <c r="F735" s="52">
        <v>18.361999999999998</v>
      </c>
      <c r="G735" s="52">
        <v>0.52300000000000002</v>
      </c>
      <c r="H735" s="89">
        <f t="shared" si="95"/>
        <v>9.2127430555555545</v>
      </c>
      <c r="I735" s="52">
        <f t="shared" si="92"/>
        <v>-13.835702006756387</v>
      </c>
      <c r="J735" s="52">
        <f t="shared" si="93"/>
        <v>-12.072132950735641</v>
      </c>
      <c r="K735" s="91">
        <f t="shared" si="96"/>
        <v>3063332.0244030808</v>
      </c>
      <c r="L735" s="91">
        <f t="shared" si="97"/>
        <v>627069.10142340977</v>
      </c>
      <c r="M735" s="52">
        <f t="shared" si="94"/>
        <v>1323.9297222222224</v>
      </c>
      <c r="N735" s="51"/>
    </row>
    <row r="736" spans="2:14" x14ac:dyDescent="0.25">
      <c r="B736" s="51"/>
      <c r="C736" s="56">
        <v>693</v>
      </c>
      <c r="D736" s="56">
        <v>1.3</v>
      </c>
      <c r="E736" s="102">
        <v>5.3106365740740742</v>
      </c>
      <c r="F736" s="52">
        <v>24.24</v>
      </c>
      <c r="G736" s="52">
        <v>0.79400000000000004</v>
      </c>
      <c r="H736" s="89">
        <f t="shared" si="95"/>
        <v>9.7407060185185177</v>
      </c>
      <c r="I736" s="52">
        <f t="shared" si="92"/>
        <v>-14.324151365890385</v>
      </c>
      <c r="J736" s="52">
        <f t="shared" si="93"/>
        <v>-19.554955577731711</v>
      </c>
      <c r="K736" s="91">
        <f t="shared" si="96"/>
        <v>3063331.5359537215</v>
      </c>
      <c r="L736" s="91">
        <f t="shared" si="97"/>
        <v>627061.61860078282</v>
      </c>
      <c r="M736" s="52">
        <f t="shared" si="94"/>
        <v>1324.2007222222226</v>
      </c>
      <c r="N736" s="51"/>
    </row>
    <row r="737" spans="1:25" x14ac:dyDescent="0.25">
      <c r="B737" s="51"/>
      <c r="C737" s="56">
        <v>694</v>
      </c>
      <c r="D737" s="56">
        <v>1.3</v>
      </c>
      <c r="E737" s="102">
        <v>5.511597222222222</v>
      </c>
      <c r="F737" s="52">
        <v>31.527999999999999</v>
      </c>
      <c r="G737" s="52">
        <v>1.1759999999999999</v>
      </c>
      <c r="H737" s="89">
        <f t="shared" si="95"/>
        <v>9.9416666666666664</v>
      </c>
      <c r="I737" s="52">
        <f t="shared" si="92"/>
        <v>-16.426391672669688</v>
      </c>
      <c r="J737" s="52">
        <f t="shared" si="93"/>
        <v>-26.910749536496525</v>
      </c>
      <c r="K737" s="91">
        <f t="shared" si="96"/>
        <v>3063329.4337134147</v>
      </c>
      <c r="L737" s="91">
        <f t="shared" si="97"/>
        <v>627054.26280682406</v>
      </c>
      <c r="M737" s="52">
        <f t="shared" si="94"/>
        <v>1324.5827222222224</v>
      </c>
      <c r="N737" s="51"/>
    </row>
    <row r="738" spans="1:25" x14ac:dyDescent="0.25">
      <c r="B738" s="51"/>
      <c r="C738" s="56">
        <v>695</v>
      </c>
      <c r="D738" s="56">
        <v>1.3</v>
      </c>
      <c r="E738" s="102">
        <v>5.3881365740740739</v>
      </c>
      <c r="F738" s="52">
        <v>32.125999999999998</v>
      </c>
      <c r="G738" s="52">
        <v>1.0109999999999999</v>
      </c>
      <c r="H738" s="89">
        <f t="shared" si="95"/>
        <v>9.8182060185185165</v>
      </c>
      <c r="I738" s="52">
        <f t="shared" si="92"/>
        <v>-18.133034023808911</v>
      </c>
      <c r="J738" s="52">
        <f t="shared" si="93"/>
        <v>-26.519293977996252</v>
      </c>
      <c r="K738" s="91">
        <f t="shared" si="96"/>
        <v>3063327.7270710636</v>
      </c>
      <c r="L738" s="91">
        <f t="shared" si="97"/>
        <v>627054.65426238254</v>
      </c>
      <c r="M738" s="52">
        <f t="shared" si="94"/>
        <v>1324.4177222222224</v>
      </c>
      <c r="N738" s="51"/>
    </row>
    <row r="739" spans="1:25" x14ac:dyDescent="0.25">
      <c r="B739" s="51"/>
      <c r="C739" s="56">
        <v>696</v>
      </c>
      <c r="D739" s="56">
        <v>1.3</v>
      </c>
      <c r="E739" s="102">
        <v>5.2478240740740736</v>
      </c>
      <c r="F739" s="52">
        <v>38.305999999999997</v>
      </c>
      <c r="G739" s="52">
        <v>1.6060000000000001</v>
      </c>
      <c r="H739" s="89">
        <f t="shared" si="95"/>
        <v>9.6778935185185162</v>
      </c>
      <c r="I739" s="52">
        <f t="shared" si="92"/>
        <v>-23.441314900436971</v>
      </c>
      <c r="J739" s="52">
        <f t="shared" si="93"/>
        <v>-30.296111825423267</v>
      </c>
      <c r="K739" s="91">
        <f t="shared" si="96"/>
        <v>3063322.4187901872</v>
      </c>
      <c r="L739" s="91">
        <f t="shared" si="97"/>
        <v>627050.87744453514</v>
      </c>
      <c r="M739" s="52">
        <f t="shared" si="94"/>
        <v>1325.0127222222225</v>
      </c>
      <c r="N739" s="51"/>
    </row>
    <row r="740" spans="1:25" x14ac:dyDescent="0.25">
      <c r="B740" s="51"/>
      <c r="C740" s="56">
        <v>697</v>
      </c>
      <c r="D740" s="56">
        <v>1.3</v>
      </c>
      <c r="E740" s="102">
        <v>6.8920717592592595</v>
      </c>
      <c r="F740" s="52">
        <v>17.866</v>
      </c>
      <c r="G740" s="52">
        <v>0.45100000000000001</v>
      </c>
      <c r="H740" s="89">
        <f t="shared" si="95"/>
        <v>11.322141203703703</v>
      </c>
      <c r="I740" s="52">
        <f t="shared" si="92"/>
        <v>0.53980042862786026</v>
      </c>
      <c r="J740" s="52">
        <f t="shared" si="93"/>
        <v>-17.857843416752573</v>
      </c>
      <c r="K740" s="91">
        <f t="shared" si="96"/>
        <v>3063346.3999055163</v>
      </c>
      <c r="L740" s="91">
        <f t="shared" si="97"/>
        <v>627063.31571294379</v>
      </c>
      <c r="M740" s="52">
        <f t="shared" si="94"/>
        <v>1323.8577222222225</v>
      </c>
      <c r="N740" s="51"/>
    </row>
    <row r="741" spans="1:25" x14ac:dyDescent="0.25">
      <c r="B741" s="51"/>
      <c r="C741" s="56">
        <v>698</v>
      </c>
      <c r="D741" s="56">
        <v>1.3</v>
      </c>
      <c r="E741" s="102">
        <v>6.8071527777777776</v>
      </c>
      <c r="F741" s="52">
        <v>14.877000000000001</v>
      </c>
      <c r="G741" s="52">
        <v>0.308</v>
      </c>
      <c r="H741" s="89">
        <f t="shared" si="95"/>
        <v>11.237222222222222</v>
      </c>
      <c r="I741" s="52">
        <f t="shared" si="92"/>
        <v>-7.9626427212601811E-2</v>
      </c>
      <c r="J741" s="52">
        <f t="shared" si="93"/>
        <v>-14.876786905514557</v>
      </c>
      <c r="K741" s="91">
        <f t="shared" si="96"/>
        <v>3063345.7804786605</v>
      </c>
      <c r="L741" s="91">
        <f t="shared" si="97"/>
        <v>627066.29676945508</v>
      </c>
      <c r="M741" s="52">
        <f t="shared" si="94"/>
        <v>1323.7147222222225</v>
      </c>
      <c r="N741" s="51"/>
    </row>
    <row r="742" spans="1:25" x14ac:dyDescent="0.25">
      <c r="B742" s="51"/>
      <c r="C742" s="56">
        <v>699</v>
      </c>
      <c r="D742" s="56">
        <v>1.5</v>
      </c>
      <c r="E742" s="102">
        <v>7.0154976851851849</v>
      </c>
      <c r="F742" s="52">
        <v>17.873000000000001</v>
      </c>
      <c r="G742" s="52">
        <v>0.249</v>
      </c>
      <c r="H742" s="89">
        <f t="shared" si="95"/>
        <v>11.445567129629628</v>
      </c>
      <c r="I742" s="52">
        <f t="shared" si="92"/>
        <v>1.4625006899899453</v>
      </c>
      <c r="J742" s="52">
        <f t="shared" si="93"/>
        <v>-17.813063204619777</v>
      </c>
      <c r="K742" s="91">
        <f t="shared" si="96"/>
        <v>3063347.3226057775</v>
      </c>
      <c r="L742" s="91">
        <f t="shared" si="97"/>
        <v>627063.36049315589</v>
      </c>
      <c r="M742" s="52">
        <f t="shared" si="94"/>
        <v>1323.4557222222224</v>
      </c>
      <c r="N742" s="51"/>
    </row>
    <row r="743" spans="1:25" x14ac:dyDescent="0.25">
      <c r="B743" s="51"/>
      <c r="C743" s="56">
        <v>700</v>
      </c>
      <c r="D743" s="56">
        <v>1.3</v>
      </c>
      <c r="E743" s="102">
        <v>7.0396296296296299</v>
      </c>
      <c r="F743" s="52">
        <v>20.658999999999999</v>
      </c>
      <c r="G743" s="52">
        <v>0.33200000000000002</v>
      </c>
      <c r="H743" s="89">
        <f t="shared" si="95"/>
        <v>11.469699074074073</v>
      </c>
      <c r="I743" s="52">
        <f t="shared" si="92"/>
        <v>1.8985102645336498</v>
      </c>
      <c r="J743" s="52">
        <f t="shared" si="93"/>
        <v>-20.571580876915132</v>
      </c>
      <c r="K743" s="91">
        <f t="shared" si="96"/>
        <v>3063347.7586153522</v>
      </c>
      <c r="L743" s="91">
        <f t="shared" si="97"/>
        <v>627060.60197548359</v>
      </c>
      <c r="M743" s="52">
        <f t="shared" si="94"/>
        <v>1323.7387222222226</v>
      </c>
      <c r="N743" s="51"/>
    </row>
    <row r="746" spans="1:25" x14ac:dyDescent="0.25">
      <c r="A746" s="83" t="s">
        <v>173</v>
      </c>
      <c r="J746" s="78"/>
      <c r="K746" s="78"/>
      <c r="L746" s="79"/>
    </row>
    <row r="747" spans="1:25" x14ac:dyDescent="0.25">
      <c r="B747" s="78"/>
      <c r="C747" s="100"/>
      <c r="D747" s="100"/>
      <c r="E747" s="105"/>
      <c r="H747" s="78"/>
      <c r="I747" s="78"/>
      <c r="J747" s="78"/>
      <c r="K747" s="78"/>
      <c r="L747" s="79"/>
      <c r="N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</row>
    <row r="748" spans="1:25" x14ac:dyDescent="0.25">
      <c r="B748" s="78"/>
      <c r="C748" s="100"/>
      <c r="D748" s="100"/>
      <c r="E748" s="105"/>
      <c r="H748" s="78"/>
      <c r="I748" s="78"/>
      <c r="N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</row>
    <row r="750" spans="1:25" x14ac:dyDescent="0.25">
      <c r="M750" s="86"/>
    </row>
    <row r="751" spans="1:25" x14ac:dyDescent="0.25">
      <c r="F751" s="79"/>
      <c r="G751" s="79"/>
    </row>
    <row r="752" spans="1:25" x14ac:dyDescent="0.25">
      <c r="F752" s="79"/>
      <c r="G752" s="79"/>
    </row>
    <row r="806" spans="2:25" x14ac:dyDescent="0.25">
      <c r="J806" s="78"/>
      <c r="K806" s="78"/>
      <c r="L806" s="79"/>
    </row>
    <row r="807" spans="2:25" x14ac:dyDescent="0.25">
      <c r="B807" s="78"/>
      <c r="C807" s="100"/>
      <c r="D807" s="100"/>
      <c r="E807" s="105"/>
      <c r="H807" s="78"/>
      <c r="I807" s="78"/>
      <c r="J807" s="78"/>
      <c r="K807" s="78"/>
      <c r="L807" s="79"/>
      <c r="M807" s="78"/>
      <c r="N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</row>
    <row r="808" spans="2:25" x14ac:dyDescent="0.25">
      <c r="B808" s="78"/>
      <c r="C808" s="100"/>
      <c r="D808" s="100"/>
      <c r="E808" s="105"/>
      <c r="H808" s="78"/>
      <c r="I808" s="78"/>
      <c r="M808" s="78"/>
      <c r="N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</row>
    <row r="809" spans="2:25" x14ac:dyDescent="0.25">
      <c r="M809" s="86"/>
    </row>
    <row r="811" spans="2:25" x14ac:dyDescent="0.25">
      <c r="F811" s="79"/>
      <c r="G811" s="79"/>
    </row>
    <row r="812" spans="2:25" x14ac:dyDescent="0.25">
      <c r="F812" s="79"/>
      <c r="G812" s="79"/>
    </row>
    <row r="854" spans="2:25" x14ac:dyDescent="0.25">
      <c r="J854" s="78"/>
      <c r="K854" s="78"/>
      <c r="L854" s="79"/>
    </row>
    <row r="855" spans="2:25" x14ac:dyDescent="0.25">
      <c r="B855" s="78"/>
      <c r="C855" s="100"/>
      <c r="D855" s="100"/>
      <c r="E855" s="105"/>
      <c r="H855" s="78"/>
      <c r="I855" s="78"/>
      <c r="J855" s="78"/>
      <c r="K855" s="78"/>
      <c r="L855" s="79"/>
      <c r="M855" s="78"/>
      <c r="N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</row>
    <row r="856" spans="2:25" x14ac:dyDescent="0.25">
      <c r="B856" s="78"/>
      <c r="C856" s="100"/>
      <c r="D856" s="100"/>
      <c r="E856" s="105"/>
      <c r="H856" s="78"/>
      <c r="I856" s="78"/>
      <c r="M856" s="78"/>
      <c r="N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</row>
    <row r="857" spans="2:25" x14ac:dyDescent="0.25">
      <c r="M857" s="86"/>
    </row>
    <row r="859" spans="2:25" x14ac:dyDescent="0.25">
      <c r="F859" s="79"/>
      <c r="G859" s="79"/>
    </row>
    <row r="860" spans="2:25" x14ac:dyDescent="0.25">
      <c r="F860" s="79"/>
      <c r="G860" s="79"/>
    </row>
    <row r="902" spans="2:27" x14ac:dyDescent="0.25">
      <c r="J902" s="78"/>
      <c r="K902" s="78"/>
      <c r="L902" s="79"/>
    </row>
    <row r="903" spans="2:27" x14ac:dyDescent="0.25">
      <c r="B903" s="78"/>
      <c r="C903" s="100"/>
      <c r="D903" s="100"/>
      <c r="E903" s="105"/>
      <c r="H903" s="78"/>
      <c r="I903" s="78"/>
      <c r="J903" s="78"/>
      <c r="K903" s="78"/>
      <c r="L903" s="79"/>
      <c r="N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  <c r="AA903" s="78"/>
    </row>
    <row r="904" spans="2:27" x14ac:dyDescent="0.25">
      <c r="B904" s="78"/>
      <c r="C904" s="100"/>
      <c r="D904" s="100"/>
      <c r="E904" s="105"/>
      <c r="H904" s="78"/>
      <c r="I904" s="78"/>
      <c r="N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  <c r="AA904" s="78"/>
    </row>
    <row r="906" spans="2:27" x14ac:dyDescent="0.25">
      <c r="M906" s="86"/>
    </row>
    <row r="907" spans="2:27" x14ac:dyDescent="0.25">
      <c r="F907" s="79"/>
      <c r="G907" s="79"/>
    </row>
    <row r="908" spans="2:27" x14ac:dyDescent="0.25">
      <c r="F908" s="79"/>
      <c r="G908" s="79"/>
    </row>
    <row r="950" spans="2:25" x14ac:dyDescent="0.25">
      <c r="J950" s="78"/>
      <c r="K950" s="78"/>
      <c r="L950" s="79"/>
    </row>
    <row r="951" spans="2:25" x14ac:dyDescent="0.25">
      <c r="B951" s="78"/>
      <c r="C951" s="100"/>
      <c r="D951" s="100"/>
      <c r="E951" s="105"/>
      <c r="H951" s="78"/>
      <c r="I951" s="78"/>
      <c r="J951" s="78"/>
      <c r="K951" s="78"/>
      <c r="L951" s="79"/>
      <c r="N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</row>
    <row r="952" spans="2:25" x14ac:dyDescent="0.25">
      <c r="B952" s="78"/>
      <c r="C952" s="100"/>
      <c r="D952" s="100"/>
      <c r="E952" s="105"/>
      <c r="H952" s="78"/>
      <c r="I952" s="78"/>
      <c r="N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</row>
    <row r="954" spans="2:25" x14ac:dyDescent="0.25">
      <c r="M954" s="86"/>
    </row>
    <row r="955" spans="2:25" x14ac:dyDescent="0.25">
      <c r="F955" s="79"/>
      <c r="G955" s="79"/>
    </row>
    <row r="956" spans="2:25" x14ac:dyDescent="0.25">
      <c r="F956" s="79"/>
      <c r="G956" s="79"/>
    </row>
    <row r="993" spans="2:24" x14ac:dyDescent="0.25">
      <c r="J993" s="78"/>
      <c r="K993" s="78"/>
      <c r="L993" s="79"/>
    </row>
    <row r="994" spans="2:24" x14ac:dyDescent="0.25">
      <c r="B994" s="78"/>
      <c r="C994" s="100"/>
      <c r="D994" s="100"/>
      <c r="E994" s="105"/>
      <c r="H994" s="78"/>
      <c r="I994" s="78"/>
      <c r="J994" s="78"/>
      <c r="K994" s="78"/>
      <c r="L994" s="79"/>
      <c r="M994" s="78"/>
      <c r="N994" s="78"/>
      <c r="P994" s="78"/>
      <c r="Q994" s="78"/>
      <c r="R994" s="78"/>
      <c r="S994" s="78"/>
      <c r="T994" s="78"/>
      <c r="U994" s="78"/>
      <c r="V994" s="78"/>
      <c r="W994" s="78"/>
      <c r="X994" s="78"/>
    </row>
    <row r="995" spans="2:24" x14ac:dyDescent="0.25">
      <c r="B995" s="78"/>
      <c r="C995" s="100"/>
      <c r="D995" s="100"/>
      <c r="E995" s="105"/>
      <c r="H995" s="78"/>
      <c r="I995" s="78"/>
      <c r="J995" s="78"/>
      <c r="K995" s="78"/>
      <c r="L995" s="79"/>
      <c r="M995" s="78"/>
      <c r="N995" s="78"/>
      <c r="P995" s="78"/>
      <c r="Q995" s="78"/>
      <c r="R995" s="78"/>
      <c r="S995" s="78"/>
      <c r="T995" s="78"/>
      <c r="U995" s="78"/>
      <c r="V995" s="78"/>
      <c r="W995" s="78"/>
      <c r="X995" s="78"/>
    </row>
    <row r="996" spans="2:24" x14ac:dyDescent="0.25">
      <c r="B996" s="78"/>
      <c r="C996" s="100"/>
      <c r="D996" s="100"/>
      <c r="E996" s="105"/>
      <c r="H996" s="78"/>
      <c r="I996" s="78"/>
      <c r="M996" s="78"/>
      <c r="N996" s="78"/>
      <c r="P996" s="78"/>
      <c r="Q996" s="78"/>
      <c r="R996" s="78"/>
      <c r="S996" s="78"/>
      <c r="T996" s="78"/>
      <c r="U996" s="78"/>
      <c r="V996" s="78"/>
      <c r="W996" s="78"/>
      <c r="X996" s="78"/>
    </row>
    <row r="997" spans="2:24" x14ac:dyDescent="0.25">
      <c r="M997" s="86"/>
    </row>
    <row r="998" spans="2:24" x14ac:dyDescent="0.25">
      <c r="F998" s="79"/>
      <c r="G998" s="79"/>
    </row>
    <row r="999" spans="2:24" x14ac:dyDescent="0.25">
      <c r="F999" s="79"/>
      <c r="G999" s="79"/>
    </row>
    <row r="1000" spans="2:24" x14ac:dyDescent="0.25">
      <c r="F1000" s="79"/>
      <c r="G1000" s="79"/>
    </row>
    <row r="1045" spans="2:26" x14ac:dyDescent="0.25">
      <c r="J1045" s="78"/>
      <c r="K1045" s="78"/>
      <c r="L1045" s="79"/>
    </row>
    <row r="1046" spans="2:26" x14ac:dyDescent="0.25">
      <c r="B1046" s="78"/>
      <c r="C1046" s="100"/>
      <c r="D1046" s="100"/>
      <c r="E1046" s="105"/>
      <c r="H1046" s="78"/>
      <c r="I1046" s="78"/>
      <c r="J1046" s="78"/>
      <c r="K1046" s="78"/>
      <c r="L1046" s="79"/>
      <c r="M1046" s="78"/>
      <c r="N1046" s="78"/>
      <c r="P1046" s="78"/>
      <c r="Q1046" s="78"/>
      <c r="R1046" s="78"/>
      <c r="S1046" s="78"/>
      <c r="T1046" s="78"/>
      <c r="U1046" s="78"/>
      <c r="V1046" s="78"/>
      <c r="W1046" s="78"/>
      <c r="X1046" s="78"/>
      <c r="Y1046" s="78"/>
      <c r="Z1046" s="78"/>
    </row>
    <row r="1047" spans="2:26" x14ac:dyDescent="0.25">
      <c r="B1047" s="78"/>
      <c r="C1047" s="100"/>
      <c r="D1047" s="100"/>
      <c r="E1047" s="105"/>
      <c r="H1047" s="78"/>
      <c r="I1047" s="78"/>
      <c r="J1047" s="78"/>
      <c r="K1047" s="78"/>
      <c r="L1047" s="79"/>
      <c r="M1047" s="78"/>
      <c r="N1047" s="78"/>
      <c r="P1047" s="78"/>
      <c r="Q1047" s="78"/>
      <c r="R1047" s="78"/>
      <c r="S1047" s="78"/>
      <c r="T1047" s="78"/>
      <c r="U1047" s="78"/>
      <c r="V1047" s="78"/>
      <c r="W1047" s="78"/>
      <c r="X1047" s="78"/>
      <c r="Y1047" s="78"/>
      <c r="Z1047" s="78"/>
    </row>
    <row r="1048" spans="2:26" x14ac:dyDescent="0.25">
      <c r="B1048" s="78"/>
      <c r="C1048" s="100"/>
      <c r="D1048" s="100"/>
      <c r="E1048" s="105"/>
      <c r="H1048" s="78"/>
      <c r="I1048" s="78"/>
      <c r="J1048" s="78"/>
      <c r="K1048" s="78"/>
      <c r="L1048" s="79"/>
      <c r="M1048" s="78"/>
      <c r="N1048" s="78"/>
      <c r="P1048" s="78"/>
      <c r="Q1048" s="78"/>
      <c r="R1048" s="78"/>
      <c r="S1048" s="78"/>
      <c r="T1048" s="78"/>
      <c r="U1048" s="78"/>
      <c r="V1048" s="78"/>
      <c r="W1048" s="78"/>
      <c r="X1048" s="78"/>
      <c r="Y1048" s="78"/>
      <c r="Z1048" s="78"/>
    </row>
    <row r="1049" spans="2:26" x14ac:dyDescent="0.25">
      <c r="B1049" s="78"/>
      <c r="C1049" s="100"/>
      <c r="D1049" s="100"/>
      <c r="E1049" s="105"/>
      <c r="H1049" s="78"/>
      <c r="I1049" s="78"/>
      <c r="M1049" s="78"/>
      <c r="N1049" s="78"/>
      <c r="P1049" s="78"/>
      <c r="Q1049" s="78"/>
      <c r="R1049" s="78"/>
      <c r="S1049" s="78"/>
      <c r="T1049" s="78"/>
      <c r="U1049" s="78"/>
      <c r="V1049" s="78"/>
      <c r="W1049" s="78"/>
      <c r="X1049" s="78"/>
      <c r="Y1049" s="78"/>
      <c r="Z1049" s="78"/>
    </row>
    <row r="1050" spans="2:26" x14ac:dyDescent="0.25">
      <c r="F1050" s="79"/>
      <c r="G1050" s="79"/>
      <c r="J1050" s="80"/>
    </row>
    <row r="1051" spans="2:26" x14ac:dyDescent="0.25">
      <c r="B1051" s="80"/>
      <c r="C1051" s="101"/>
      <c r="D1051" s="101"/>
      <c r="F1051" s="79"/>
      <c r="G1051" s="79"/>
      <c r="H1051" s="80"/>
      <c r="I1051" s="80"/>
      <c r="J1051" s="80"/>
      <c r="M1051" s="87"/>
    </row>
    <row r="1052" spans="2:26" x14ac:dyDescent="0.25">
      <c r="F1052" s="79"/>
      <c r="G1052" s="79"/>
      <c r="H1052" s="80"/>
      <c r="I1052" s="80"/>
    </row>
    <row r="1053" spans="2:26" x14ac:dyDescent="0.25">
      <c r="F1053" s="79"/>
      <c r="G1053" s="79"/>
    </row>
    <row r="1055" spans="2:26" x14ac:dyDescent="0.25">
      <c r="F1055" s="81"/>
      <c r="G1055" s="81"/>
    </row>
  </sheetData>
  <mergeCells count="12">
    <mergeCell ref="B1:N1"/>
    <mergeCell ref="B2:B3"/>
    <mergeCell ref="C2:C3"/>
    <mergeCell ref="D2:D3"/>
    <mergeCell ref="E2:E3"/>
    <mergeCell ref="N2:N3"/>
    <mergeCell ref="I2:J2"/>
    <mergeCell ref="G2:G3"/>
    <mergeCell ref="F2:F3"/>
    <mergeCell ref="H2:H3"/>
    <mergeCell ref="K2:L2"/>
    <mergeCell ref="M2:M3"/>
  </mergeCells>
  <pageMargins left="0.70866141732283472" right="0.70866141732283472" top="1.2204724409448819" bottom="0.74803149606299213" header="0.31496062992125984" footer="0.31496062992125984"/>
  <pageSetup paperSize="9" scale="81" fitToHeight="0" orientation="landscape" r:id="rId1"/>
  <headerFooter>
    <oddHeader>&amp;CTribhuwan University
Institute of Engineering
Central Campus, Pulchowk
Department of Civil Engineering
Survey Instruction Committee</oddHeader>
    <oddFooter>&amp;RSurvey Group: 29-074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81BD-5099-40E8-B9F8-0B56E429741B}">
  <dimension ref="A1:K51"/>
  <sheetViews>
    <sheetView topLeftCell="A36" zoomScaleNormal="100" zoomScalePageLayoutView="85" workbookViewId="0">
      <selection sqref="A1:I2"/>
    </sheetView>
  </sheetViews>
  <sheetFormatPr defaultRowHeight="15" x14ac:dyDescent="0.25"/>
  <cols>
    <col min="2" max="2" width="10.140625" customWidth="1"/>
    <col min="3" max="6" width="9.140625" style="2"/>
    <col min="7" max="7" width="10.85546875" style="2" customWidth="1"/>
    <col min="8" max="8" width="11.42578125" bestFit="1" customWidth="1"/>
    <col min="9" max="9" width="10.42578125" customWidth="1"/>
  </cols>
  <sheetData>
    <row r="1" spans="1:11" ht="15" customHeight="1" x14ac:dyDescent="0.25">
      <c r="A1" s="170" t="s">
        <v>113</v>
      </c>
      <c r="B1" s="170"/>
      <c r="C1" s="170"/>
      <c r="D1" s="170"/>
      <c r="E1" s="170"/>
      <c r="F1" s="170"/>
      <c r="G1" s="170"/>
      <c r="H1" s="170"/>
      <c r="I1" s="170"/>
      <c r="J1" s="14"/>
    </row>
    <row r="2" spans="1:11" ht="15" customHeight="1" x14ac:dyDescent="0.25">
      <c r="A2" s="170"/>
      <c r="B2" s="170"/>
      <c r="C2" s="170"/>
      <c r="D2" s="170"/>
      <c r="E2" s="170"/>
      <c r="F2" s="170"/>
      <c r="G2" s="170"/>
      <c r="H2" s="170"/>
      <c r="I2" s="170"/>
      <c r="J2" s="14"/>
    </row>
    <row r="4" spans="1:11" s="24" customFormat="1" ht="33.75" customHeight="1" x14ac:dyDescent="0.25">
      <c r="A4" s="58" t="s">
        <v>162</v>
      </c>
      <c r="B4" s="58" t="s">
        <v>161</v>
      </c>
      <c r="C4" s="76" t="s">
        <v>79</v>
      </c>
      <c r="D4" s="76" t="s">
        <v>81</v>
      </c>
      <c r="E4" s="76" t="s">
        <v>83</v>
      </c>
      <c r="F4" s="76" t="s">
        <v>84</v>
      </c>
      <c r="G4" s="76" t="s">
        <v>85</v>
      </c>
      <c r="H4" s="76" t="s">
        <v>34</v>
      </c>
      <c r="I4" s="77" t="s">
        <v>130</v>
      </c>
    </row>
    <row r="5" spans="1:11" s="4" customFormat="1" x14ac:dyDescent="0.25">
      <c r="A5" s="51"/>
      <c r="B5" s="56" t="s">
        <v>15</v>
      </c>
      <c r="C5" s="52">
        <v>1.2849999999999999</v>
      </c>
      <c r="D5" s="52"/>
      <c r="E5" s="52"/>
      <c r="F5" s="52"/>
      <c r="G5" s="52">
        <f>'Level Transfer'!N119</f>
        <v>1331.4008333333334</v>
      </c>
      <c r="H5" s="52">
        <f>-K5/$K$41*$H$44</f>
        <v>0</v>
      </c>
      <c r="I5" s="52">
        <f>G5+H5</f>
        <v>1331.4008333333334</v>
      </c>
      <c r="K5" s="4">
        <v>0</v>
      </c>
    </row>
    <row r="6" spans="1:11" x14ac:dyDescent="0.25">
      <c r="A6" s="56" t="s">
        <v>89</v>
      </c>
      <c r="B6" s="56"/>
      <c r="C6" s="52">
        <v>0.92</v>
      </c>
      <c r="D6" s="52">
        <v>1.7130000000000001</v>
      </c>
      <c r="E6" s="52" t="str">
        <f>IF(SIGN(C5-D6)=1,C5-D6,"")</f>
        <v/>
      </c>
      <c r="F6" s="52">
        <f>IF(SIGN(C5-D6)=-1,ABS(C5-D6),"")</f>
        <v>0.42800000000000016</v>
      </c>
      <c r="G6" s="52">
        <f>G5+IF(E6&lt;&gt;"",E6,-F6)</f>
        <v>1330.9728333333333</v>
      </c>
      <c r="H6" s="52">
        <f t="shared" ref="H6:H41" si="0">-K6/$K$41*$H$44</f>
        <v>3.8888888889232476E-4</v>
      </c>
      <c r="I6" s="52">
        <f t="shared" ref="I6:I41" si="1">G6+H6</f>
        <v>1330.9732222222221</v>
      </c>
      <c r="K6" s="4">
        <v>1</v>
      </c>
    </row>
    <row r="7" spans="1:11" x14ac:dyDescent="0.25">
      <c r="A7" s="56" t="s">
        <v>90</v>
      </c>
      <c r="B7" s="56"/>
      <c r="C7" s="52">
        <v>0.80600000000000005</v>
      </c>
      <c r="D7" s="52">
        <v>1.774</v>
      </c>
      <c r="E7" s="52" t="str">
        <f t="shared" ref="E7:E41" si="2">IF(SIGN(C6-D7)=1,C6-D7,"")</f>
        <v/>
      </c>
      <c r="F7" s="52">
        <f t="shared" ref="F7:F41" si="3">IF(SIGN(C6-D7)=-1,ABS(C6-D7),"")</f>
        <v>0.85399999999999998</v>
      </c>
      <c r="G7" s="52">
        <f t="shared" ref="G7:G41" si="4">G6+IF(E7&lt;&gt;"",E7,-F7)</f>
        <v>1330.1188333333332</v>
      </c>
      <c r="H7" s="52">
        <f t="shared" si="0"/>
        <v>7.7777777778464952E-4</v>
      </c>
      <c r="I7" s="52">
        <f t="shared" si="1"/>
        <v>1330.119611111111</v>
      </c>
      <c r="K7" s="4">
        <v>2</v>
      </c>
    </row>
    <row r="8" spans="1:11" x14ac:dyDescent="0.25">
      <c r="A8" s="56" t="s">
        <v>91</v>
      </c>
      <c r="B8" s="56"/>
      <c r="C8" s="52">
        <v>1.19</v>
      </c>
      <c r="D8" s="52">
        <v>1.8380000000000001</v>
      </c>
      <c r="E8" s="52" t="str">
        <f t="shared" si="2"/>
        <v/>
      </c>
      <c r="F8" s="52">
        <f t="shared" si="3"/>
        <v>1.032</v>
      </c>
      <c r="G8" s="52">
        <f t="shared" si="4"/>
        <v>1329.0868333333333</v>
      </c>
      <c r="H8" s="52">
        <f t="shared" si="0"/>
        <v>1.1666666666769743E-3</v>
      </c>
      <c r="I8" s="52">
        <f t="shared" si="1"/>
        <v>1329.088</v>
      </c>
      <c r="K8" s="4">
        <v>3</v>
      </c>
    </row>
    <row r="9" spans="1:11" s="4" customFormat="1" x14ac:dyDescent="0.25">
      <c r="A9" s="56" t="s">
        <v>92</v>
      </c>
      <c r="B9" s="56" t="s">
        <v>14</v>
      </c>
      <c r="C9" s="52">
        <v>0.75</v>
      </c>
      <c r="D9" s="52">
        <v>1.44</v>
      </c>
      <c r="E9" s="52" t="str">
        <f t="shared" si="2"/>
        <v/>
      </c>
      <c r="F9" s="52">
        <f t="shared" si="3"/>
        <v>0.25</v>
      </c>
      <c r="G9" s="52">
        <f t="shared" si="4"/>
        <v>1328.8368333333333</v>
      </c>
      <c r="H9" s="52">
        <f t="shared" si="0"/>
        <v>1.555555555569299E-3</v>
      </c>
      <c r="I9" s="52">
        <f t="shared" si="1"/>
        <v>1328.8383888888889</v>
      </c>
      <c r="K9" s="4">
        <v>4</v>
      </c>
    </row>
    <row r="10" spans="1:11" x14ac:dyDescent="0.25">
      <c r="A10" s="56" t="s">
        <v>93</v>
      </c>
      <c r="B10" s="56"/>
      <c r="C10" s="52">
        <v>0.88</v>
      </c>
      <c r="D10" s="52">
        <v>1.87</v>
      </c>
      <c r="E10" s="52" t="str">
        <f t="shared" si="2"/>
        <v/>
      </c>
      <c r="F10" s="52">
        <f t="shared" si="3"/>
        <v>1.1200000000000001</v>
      </c>
      <c r="G10" s="52">
        <f t="shared" si="4"/>
        <v>1327.7168333333334</v>
      </c>
      <c r="H10" s="52">
        <f t="shared" si="0"/>
        <v>1.9444444444616238E-3</v>
      </c>
      <c r="I10" s="52">
        <f t="shared" si="1"/>
        <v>1327.7187777777779</v>
      </c>
      <c r="K10" s="4">
        <v>5</v>
      </c>
    </row>
    <row r="11" spans="1:11" x14ac:dyDescent="0.25">
      <c r="A11" s="56" t="s">
        <v>94</v>
      </c>
      <c r="B11" s="56"/>
      <c r="C11" s="52">
        <v>0.99399999999999999</v>
      </c>
      <c r="D11" s="52">
        <v>1.73</v>
      </c>
      <c r="E11" s="52" t="str">
        <f t="shared" si="2"/>
        <v/>
      </c>
      <c r="F11" s="52">
        <f t="shared" si="3"/>
        <v>0.85</v>
      </c>
      <c r="G11" s="52">
        <f t="shared" si="4"/>
        <v>1326.8668333333335</v>
      </c>
      <c r="H11" s="52">
        <f t="shared" si="0"/>
        <v>2.3333333333539485E-3</v>
      </c>
      <c r="I11" s="52">
        <f t="shared" si="1"/>
        <v>1326.8691666666668</v>
      </c>
      <c r="K11" s="4">
        <v>6</v>
      </c>
    </row>
    <row r="12" spans="1:11" x14ac:dyDescent="0.25">
      <c r="A12" s="56" t="s">
        <v>95</v>
      </c>
      <c r="B12" s="56"/>
      <c r="C12" s="52">
        <v>0.95199999999999996</v>
      </c>
      <c r="D12" s="52">
        <v>1.7370000000000001</v>
      </c>
      <c r="E12" s="52" t="str">
        <f t="shared" si="2"/>
        <v/>
      </c>
      <c r="F12" s="52">
        <f t="shared" si="3"/>
        <v>0.7430000000000001</v>
      </c>
      <c r="G12" s="52">
        <f t="shared" si="4"/>
        <v>1326.1238333333336</v>
      </c>
      <c r="H12" s="52">
        <f t="shared" si="0"/>
        <v>2.7222222222462733E-3</v>
      </c>
      <c r="I12" s="52">
        <f t="shared" si="1"/>
        <v>1326.1265555555558</v>
      </c>
      <c r="K12" s="4">
        <v>7</v>
      </c>
    </row>
    <row r="13" spans="1:11" x14ac:dyDescent="0.25">
      <c r="A13" s="56" t="s">
        <v>96</v>
      </c>
      <c r="B13" s="56"/>
      <c r="C13" s="52">
        <v>0.79800000000000004</v>
      </c>
      <c r="D13" s="52">
        <v>1.758</v>
      </c>
      <c r="E13" s="52" t="str">
        <f t="shared" si="2"/>
        <v/>
      </c>
      <c r="F13" s="52">
        <f t="shared" si="3"/>
        <v>0.80600000000000005</v>
      </c>
      <c r="G13" s="52">
        <f t="shared" si="4"/>
        <v>1325.3178333333335</v>
      </c>
      <c r="H13" s="52">
        <f t="shared" si="0"/>
        <v>3.1111111111385981E-3</v>
      </c>
      <c r="I13" s="52">
        <f t="shared" si="1"/>
        <v>1325.3209444444446</v>
      </c>
      <c r="K13" s="4">
        <v>8</v>
      </c>
    </row>
    <row r="14" spans="1:11" x14ac:dyDescent="0.25">
      <c r="A14" s="56" t="s">
        <v>97</v>
      </c>
      <c r="B14" s="56"/>
      <c r="C14" s="52">
        <v>0.82399999999999995</v>
      </c>
      <c r="D14" s="52">
        <v>1.7949999999999999</v>
      </c>
      <c r="E14" s="52" t="str">
        <f t="shared" si="2"/>
        <v/>
      </c>
      <c r="F14" s="52">
        <f t="shared" si="3"/>
        <v>0.99699999999999989</v>
      </c>
      <c r="G14" s="52">
        <f t="shared" si="4"/>
        <v>1324.3208333333334</v>
      </c>
      <c r="H14" s="52">
        <f t="shared" si="0"/>
        <v>3.5000000000309228E-3</v>
      </c>
      <c r="I14" s="52">
        <f t="shared" si="1"/>
        <v>1324.3243333333335</v>
      </c>
      <c r="K14" s="4">
        <v>9</v>
      </c>
    </row>
    <row r="15" spans="1:11" s="4" customFormat="1" x14ac:dyDescent="0.25">
      <c r="A15" s="56" t="s">
        <v>98</v>
      </c>
      <c r="B15" s="56" t="s">
        <v>13</v>
      </c>
      <c r="C15" s="52">
        <v>1.23</v>
      </c>
      <c r="D15" s="52">
        <v>1.8520000000000001</v>
      </c>
      <c r="E15" s="52" t="str">
        <f t="shared" si="2"/>
        <v/>
      </c>
      <c r="F15" s="52">
        <f t="shared" si="3"/>
        <v>1.028</v>
      </c>
      <c r="G15" s="52">
        <f t="shared" si="4"/>
        <v>1323.2928333333334</v>
      </c>
      <c r="H15" s="52">
        <f t="shared" si="0"/>
        <v>3.8888888889232476E-3</v>
      </c>
      <c r="I15" s="52">
        <f t="shared" si="1"/>
        <v>1323.2967222222223</v>
      </c>
      <c r="K15" s="4">
        <v>10</v>
      </c>
    </row>
    <row r="16" spans="1:11" x14ac:dyDescent="0.25">
      <c r="A16" s="56" t="s">
        <v>99</v>
      </c>
      <c r="B16" s="56"/>
      <c r="C16" s="52">
        <v>1.0349999999999999</v>
      </c>
      <c r="D16" s="52">
        <v>1.708</v>
      </c>
      <c r="E16" s="52" t="str">
        <f t="shared" si="2"/>
        <v/>
      </c>
      <c r="F16" s="52">
        <f t="shared" si="3"/>
        <v>0.47799999999999998</v>
      </c>
      <c r="G16" s="52">
        <f t="shared" si="4"/>
        <v>1322.8148333333334</v>
      </c>
      <c r="H16" s="52">
        <f t="shared" si="0"/>
        <v>4.2777777778155723E-3</v>
      </c>
      <c r="I16" s="52">
        <f t="shared" si="1"/>
        <v>1322.8191111111112</v>
      </c>
      <c r="K16" s="4">
        <v>11</v>
      </c>
    </row>
    <row r="17" spans="1:11" s="4" customFormat="1" x14ac:dyDescent="0.25">
      <c r="A17" s="56" t="s">
        <v>100</v>
      </c>
      <c r="B17" s="56" t="s">
        <v>12</v>
      </c>
      <c r="C17" s="52">
        <v>1.373</v>
      </c>
      <c r="D17" s="52">
        <v>1.7549999999999999</v>
      </c>
      <c r="E17" s="52" t="str">
        <f t="shared" si="2"/>
        <v/>
      </c>
      <c r="F17" s="52">
        <f t="shared" si="3"/>
        <v>0.72</v>
      </c>
      <c r="G17" s="52">
        <f t="shared" si="4"/>
        <v>1322.0948333333333</v>
      </c>
      <c r="H17" s="52">
        <f t="shared" si="0"/>
        <v>4.6666666667078971E-3</v>
      </c>
      <c r="I17" s="52">
        <f t="shared" si="1"/>
        <v>1322.0995</v>
      </c>
      <c r="K17" s="4">
        <v>12</v>
      </c>
    </row>
    <row r="18" spans="1:11" x14ac:dyDescent="0.25">
      <c r="A18" s="56" t="s">
        <v>101</v>
      </c>
      <c r="B18" s="56"/>
      <c r="C18" s="52">
        <v>1.0049999999999999</v>
      </c>
      <c r="D18" s="52">
        <v>1.385</v>
      </c>
      <c r="E18" s="52" t="str">
        <f t="shared" si="2"/>
        <v/>
      </c>
      <c r="F18" s="52">
        <f t="shared" si="3"/>
        <v>1.2000000000000011E-2</v>
      </c>
      <c r="G18" s="52">
        <f t="shared" si="4"/>
        <v>1322.0828333333334</v>
      </c>
      <c r="H18" s="52">
        <f t="shared" si="0"/>
        <v>5.0555555556002219E-3</v>
      </c>
      <c r="I18" s="52">
        <f t="shared" si="1"/>
        <v>1322.087888888889</v>
      </c>
      <c r="K18" s="4">
        <v>13</v>
      </c>
    </row>
    <row r="19" spans="1:11" s="4" customFormat="1" x14ac:dyDescent="0.25">
      <c r="A19" s="56" t="s">
        <v>102</v>
      </c>
      <c r="B19" s="56" t="s">
        <v>56</v>
      </c>
      <c r="C19" s="52">
        <v>1.6639999999999999</v>
      </c>
      <c r="D19" s="52">
        <v>1.6319999999999999</v>
      </c>
      <c r="E19" s="52" t="str">
        <f t="shared" si="2"/>
        <v/>
      </c>
      <c r="F19" s="52">
        <f t="shared" si="3"/>
        <v>0.627</v>
      </c>
      <c r="G19" s="52">
        <f t="shared" si="4"/>
        <v>1321.4558333333334</v>
      </c>
      <c r="H19" s="52">
        <f t="shared" si="0"/>
        <v>5.4444444444925466E-3</v>
      </c>
      <c r="I19" s="52">
        <f t="shared" si="1"/>
        <v>1321.4612777777779</v>
      </c>
      <c r="K19" s="4">
        <v>14</v>
      </c>
    </row>
    <row r="20" spans="1:11" s="4" customFormat="1" x14ac:dyDescent="0.25">
      <c r="A20" s="56" t="s">
        <v>103</v>
      </c>
      <c r="B20" s="56" t="s">
        <v>55</v>
      </c>
      <c r="C20" s="52">
        <v>0.72199999999999998</v>
      </c>
      <c r="D20" s="52">
        <v>1.49</v>
      </c>
      <c r="E20" s="52">
        <f t="shared" si="2"/>
        <v>0.17399999999999993</v>
      </c>
      <c r="F20" s="52" t="str">
        <f t="shared" si="3"/>
        <v/>
      </c>
      <c r="G20" s="52">
        <f t="shared" si="4"/>
        <v>1321.6298333333334</v>
      </c>
      <c r="H20" s="52">
        <f t="shared" si="0"/>
        <v>5.8333333333848714E-3</v>
      </c>
      <c r="I20" s="52">
        <f t="shared" si="1"/>
        <v>1321.6356666666668</v>
      </c>
      <c r="K20" s="4">
        <v>15</v>
      </c>
    </row>
    <row r="21" spans="1:11" x14ac:dyDescent="0.25">
      <c r="A21" s="56" t="s">
        <v>104</v>
      </c>
      <c r="B21" s="56"/>
      <c r="C21" s="52">
        <v>0.64200000000000002</v>
      </c>
      <c r="D21" s="52">
        <v>1.8140000000000001</v>
      </c>
      <c r="E21" s="52" t="str">
        <f t="shared" si="2"/>
        <v/>
      </c>
      <c r="F21" s="52">
        <f t="shared" si="3"/>
        <v>1.0920000000000001</v>
      </c>
      <c r="G21" s="52">
        <f t="shared" si="4"/>
        <v>1320.5378333333333</v>
      </c>
      <c r="H21" s="52">
        <f t="shared" si="0"/>
        <v>6.2222222222771961E-3</v>
      </c>
      <c r="I21" s="52">
        <f t="shared" si="1"/>
        <v>1320.5440555555556</v>
      </c>
      <c r="K21" s="4">
        <v>16</v>
      </c>
    </row>
    <row r="22" spans="1:11" x14ac:dyDescent="0.25">
      <c r="A22" s="56" t="s">
        <v>108</v>
      </c>
      <c r="B22" s="56"/>
      <c r="C22" s="52">
        <v>0.621</v>
      </c>
      <c r="D22" s="52">
        <v>2.4119999999999999</v>
      </c>
      <c r="E22" s="52" t="str">
        <f t="shared" si="2"/>
        <v/>
      </c>
      <c r="F22" s="52">
        <f t="shared" si="3"/>
        <v>1.77</v>
      </c>
      <c r="G22" s="52">
        <f t="shared" si="4"/>
        <v>1318.7678333333333</v>
      </c>
      <c r="H22" s="52">
        <f t="shared" si="0"/>
        <v>6.6111111111695209E-3</v>
      </c>
      <c r="I22" s="52">
        <f t="shared" si="1"/>
        <v>1318.7744444444445</v>
      </c>
      <c r="K22" s="4">
        <v>17</v>
      </c>
    </row>
    <row r="23" spans="1:11" s="4" customFormat="1" x14ac:dyDescent="0.25">
      <c r="A23" s="56" t="s">
        <v>109</v>
      </c>
      <c r="B23" s="56" t="s">
        <v>54</v>
      </c>
      <c r="C23" s="52">
        <v>0.96499999999999997</v>
      </c>
      <c r="D23" s="52">
        <v>0.629</v>
      </c>
      <c r="E23" s="52" t="str">
        <f t="shared" si="2"/>
        <v/>
      </c>
      <c r="F23" s="52">
        <f t="shared" si="3"/>
        <v>8.0000000000000071E-3</v>
      </c>
      <c r="G23" s="52">
        <f t="shared" si="4"/>
        <v>1318.7598333333333</v>
      </c>
      <c r="H23" s="52">
        <f t="shared" si="0"/>
        <v>7.0000000000618456E-3</v>
      </c>
      <c r="I23" s="52">
        <f t="shared" si="1"/>
        <v>1318.7668333333334</v>
      </c>
      <c r="K23" s="4">
        <v>18</v>
      </c>
    </row>
    <row r="24" spans="1:11" x14ac:dyDescent="0.25">
      <c r="A24" s="56" t="s">
        <v>110</v>
      </c>
      <c r="B24" s="56"/>
      <c r="C24" s="52">
        <v>1.0640000000000001</v>
      </c>
      <c r="D24" s="52">
        <v>2.1190000000000002</v>
      </c>
      <c r="E24" s="52" t="str">
        <f t="shared" si="2"/>
        <v/>
      </c>
      <c r="F24" s="52">
        <f t="shared" si="3"/>
        <v>1.1540000000000004</v>
      </c>
      <c r="G24" s="52">
        <f t="shared" si="4"/>
        <v>1317.6058333333333</v>
      </c>
      <c r="H24" s="52">
        <f t="shared" si="0"/>
        <v>7.3888888889541704E-3</v>
      </c>
      <c r="I24" s="52">
        <f t="shared" si="1"/>
        <v>1317.6132222222222</v>
      </c>
      <c r="K24" s="4">
        <v>19</v>
      </c>
    </row>
    <row r="25" spans="1:11" s="4" customFormat="1" x14ac:dyDescent="0.25">
      <c r="A25" s="56" t="s">
        <v>111</v>
      </c>
      <c r="B25" s="56" t="s">
        <v>53</v>
      </c>
      <c r="C25" s="52">
        <v>0.69299999999999995</v>
      </c>
      <c r="D25" s="52">
        <v>1.4830000000000001</v>
      </c>
      <c r="E25" s="52" t="str">
        <f t="shared" si="2"/>
        <v/>
      </c>
      <c r="F25" s="52">
        <f t="shared" si="3"/>
        <v>0.41900000000000004</v>
      </c>
      <c r="G25" s="52">
        <f t="shared" si="4"/>
        <v>1317.1868333333332</v>
      </c>
      <c r="H25" s="52">
        <f t="shared" si="0"/>
        <v>7.7777777778464952E-3</v>
      </c>
      <c r="I25" s="52">
        <f t="shared" si="1"/>
        <v>1317.194611111111</v>
      </c>
      <c r="K25" s="4">
        <v>20</v>
      </c>
    </row>
    <row r="26" spans="1:11" s="4" customFormat="1" x14ac:dyDescent="0.25">
      <c r="A26" s="56" t="s">
        <v>114</v>
      </c>
      <c r="B26" s="56"/>
      <c r="C26" s="52">
        <v>1.5469999999999999</v>
      </c>
      <c r="D26" s="52">
        <v>1.3480000000000001</v>
      </c>
      <c r="E26" s="52" t="str">
        <f t="shared" si="2"/>
        <v/>
      </c>
      <c r="F26" s="52">
        <f t="shared" si="3"/>
        <v>0.65500000000000014</v>
      </c>
      <c r="G26" s="52">
        <f t="shared" si="4"/>
        <v>1316.5318333333332</v>
      </c>
      <c r="H26" s="52">
        <f t="shared" si="0"/>
        <v>8.1666666667388199E-3</v>
      </c>
      <c r="I26" s="52">
        <f t="shared" si="1"/>
        <v>1316.54</v>
      </c>
      <c r="K26" s="4">
        <v>21</v>
      </c>
    </row>
    <row r="27" spans="1:11" s="4" customFormat="1" x14ac:dyDescent="0.25">
      <c r="A27" s="56" t="s">
        <v>115</v>
      </c>
      <c r="B27" s="56"/>
      <c r="C27" s="52">
        <v>1.962</v>
      </c>
      <c r="D27" s="52">
        <v>0.73199999999999998</v>
      </c>
      <c r="E27" s="52">
        <f t="shared" si="2"/>
        <v>0.81499999999999995</v>
      </c>
      <c r="F27" s="52" t="str">
        <f t="shared" si="3"/>
        <v/>
      </c>
      <c r="G27" s="52">
        <f t="shared" si="4"/>
        <v>1317.3468333333333</v>
      </c>
      <c r="H27" s="52">
        <f t="shared" si="0"/>
        <v>8.5555555556311447E-3</v>
      </c>
      <c r="I27" s="52">
        <f t="shared" si="1"/>
        <v>1317.3553888888889</v>
      </c>
      <c r="K27" s="4">
        <v>22</v>
      </c>
    </row>
    <row r="28" spans="1:11" s="4" customFormat="1" x14ac:dyDescent="0.25">
      <c r="A28" s="56" t="s">
        <v>116</v>
      </c>
      <c r="B28" s="56" t="s">
        <v>52</v>
      </c>
      <c r="C28" s="52">
        <v>2.1760000000000002</v>
      </c>
      <c r="D28" s="52">
        <v>0.97399999999999998</v>
      </c>
      <c r="E28" s="52">
        <f t="shared" si="2"/>
        <v>0.98799999999999999</v>
      </c>
      <c r="F28" s="52" t="str">
        <f t="shared" si="3"/>
        <v/>
      </c>
      <c r="G28" s="52">
        <f t="shared" si="4"/>
        <v>1318.3348333333333</v>
      </c>
      <c r="H28" s="52">
        <f t="shared" si="0"/>
        <v>8.9444444445234694E-3</v>
      </c>
      <c r="I28" s="52">
        <f t="shared" si="1"/>
        <v>1318.3437777777779</v>
      </c>
      <c r="K28" s="4">
        <v>23</v>
      </c>
    </row>
    <row r="29" spans="1:11" x14ac:dyDescent="0.25">
      <c r="A29" s="56" t="s">
        <v>117</v>
      </c>
      <c r="B29" s="56"/>
      <c r="C29" s="52">
        <v>2.4609999999999999</v>
      </c>
      <c r="D29" s="52">
        <v>0.61199999999999999</v>
      </c>
      <c r="E29" s="52">
        <f t="shared" si="2"/>
        <v>1.5640000000000001</v>
      </c>
      <c r="F29" s="52" t="str">
        <f t="shared" si="3"/>
        <v/>
      </c>
      <c r="G29" s="52">
        <f t="shared" si="4"/>
        <v>1319.8988333333334</v>
      </c>
      <c r="H29" s="52">
        <f t="shared" si="0"/>
        <v>9.3333333334157942E-3</v>
      </c>
      <c r="I29" s="52">
        <f t="shared" si="1"/>
        <v>1319.9081666666668</v>
      </c>
      <c r="K29" s="4">
        <v>24</v>
      </c>
    </row>
    <row r="30" spans="1:11" x14ac:dyDescent="0.25">
      <c r="A30" s="56" t="s">
        <v>118</v>
      </c>
      <c r="B30" s="56"/>
      <c r="C30" s="52">
        <v>2.3650000000000002</v>
      </c>
      <c r="D30" s="52">
        <v>0.71699999999999997</v>
      </c>
      <c r="E30" s="52">
        <f t="shared" si="2"/>
        <v>1.7439999999999998</v>
      </c>
      <c r="F30" s="52" t="str">
        <f t="shared" si="3"/>
        <v/>
      </c>
      <c r="G30" s="52">
        <f t="shared" si="4"/>
        <v>1321.6428333333333</v>
      </c>
      <c r="H30" s="52">
        <f t="shared" si="0"/>
        <v>9.7222222223081189E-3</v>
      </c>
      <c r="I30" s="52">
        <f t="shared" si="1"/>
        <v>1321.6525555555556</v>
      </c>
      <c r="K30" s="4">
        <v>25</v>
      </c>
    </row>
    <row r="31" spans="1:11" s="4" customFormat="1" x14ac:dyDescent="0.25">
      <c r="A31" s="56" t="s">
        <v>119</v>
      </c>
      <c r="B31" s="56" t="s">
        <v>51</v>
      </c>
      <c r="C31" s="52">
        <v>1.716</v>
      </c>
      <c r="D31" s="52">
        <v>0.73199999999999998</v>
      </c>
      <c r="E31" s="52">
        <f t="shared" si="2"/>
        <v>1.6330000000000002</v>
      </c>
      <c r="F31" s="52" t="str">
        <f t="shared" si="3"/>
        <v/>
      </c>
      <c r="G31" s="52">
        <f t="shared" si="4"/>
        <v>1323.2758333333334</v>
      </c>
      <c r="H31" s="52">
        <f t="shared" si="0"/>
        <v>1.0111111111200444E-2</v>
      </c>
      <c r="I31" s="52">
        <f t="shared" si="1"/>
        <v>1323.2859444444446</v>
      </c>
      <c r="K31" s="4">
        <v>26</v>
      </c>
    </row>
    <row r="32" spans="1:11" s="4" customFormat="1" x14ac:dyDescent="0.25">
      <c r="A32" s="56" t="s">
        <v>120</v>
      </c>
      <c r="B32" s="56" t="s">
        <v>50</v>
      </c>
      <c r="C32" s="52">
        <v>2.6040000000000001</v>
      </c>
      <c r="D32" s="52">
        <v>0.79400000000000004</v>
      </c>
      <c r="E32" s="52">
        <f t="shared" si="2"/>
        <v>0.92199999999999993</v>
      </c>
      <c r="F32" s="52" t="str">
        <f t="shared" si="3"/>
        <v/>
      </c>
      <c r="G32" s="52">
        <f t="shared" si="4"/>
        <v>1324.1978333333334</v>
      </c>
      <c r="H32" s="52">
        <f t="shared" si="0"/>
        <v>1.0500000000092768E-2</v>
      </c>
      <c r="I32" s="52">
        <f t="shared" si="1"/>
        <v>1324.2083333333335</v>
      </c>
      <c r="K32" s="4">
        <v>27</v>
      </c>
    </row>
    <row r="33" spans="1:11" s="4" customFormat="1" x14ac:dyDescent="0.25">
      <c r="A33" s="56" t="s">
        <v>121</v>
      </c>
      <c r="B33" s="56" t="s">
        <v>49</v>
      </c>
      <c r="C33" s="52">
        <v>1.5409999999999999</v>
      </c>
      <c r="D33" s="52">
        <v>0.86899999999999999</v>
      </c>
      <c r="E33" s="52">
        <f t="shared" si="2"/>
        <v>1.7350000000000001</v>
      </c>
      <c r="F33" s="52" t="str">
        <f t="shared" si="3"/>
        <v/>
      </c>
      <c r="G33" s="52">
        <f t="shared" si="4"/>
        <v>1325.9328333333333</v>
      </c>
      <c r="H33" s="52">
        <f t="shared" si="0"/>
        <v>1.0888888888985093E-2</v>
      </c>
      <c r="I33" s="52">
        <f t="shared" si="1"/>
        <v>1325.9437222222223</v>
      </c>
      <c r="K33" s="4">
        <v>28</v>
      </c>
    </row>
    <row r="34" spans="1:11" x14ac:dyDescent="0.25">
      <c r="A34" s="56" t="s">
        <v>122</v>
      </c>
      <c r="B34" s="56"/>
      <c r="C34" s="52">
        <v>1.718</v>
      </c>
      <c r="D34" s="52">
        <v>1.222</v>
      </c>
      <c r="E34" s="52">
        <f t="shared" si="2"/>
        <v>0.31899999999999995</v>
      </c>
      <c r="F34" s="52" t="str">
        <f t="shared" si="3"/>
        <v/>
      </c>
      <c r="G34" s="52">
        <f t="shared" si="4"/>
        <v>1326.2518333333333</v>
      </c>
      <c r="H34" s="52">
        <f t="shared" si="0"/>
        <v>1.1277777777877418E-2</v>
      </c>
      <c r="I34" s="52">
        <f t="shared" si="1"/>
        <v>1326.2631111111111</v>
      </c>
      <c r="K34" s="4">
        <v>29</v>
      </c>
    </row>
    <row r="35" spans="1:11" x14ac:dyDescent="0.25">
      <c r="A35" s="56" t="s">
        <v>123</v>
      </c>
      <c r="B35" s="56"/>
      <c r="C35" s="52">
        <v>1.6419999999999999</v>
      </c>
      <c r="D35" s="52">
        <v>1.03</v>
      </c>
      <c r="E35" s="52">
        <f t="shared" si="2"/>
        <v>0.68799999999999994</v>
      </c>
      <c r="F35" s="52" t="str">
        <f t="shared" si="3"/>
        <v/>
      </c>
      <c r="G35" s="52">
        <f t="shared" si="4"/>
        <v>1326.9398333333334</v>
      </c>
      <c r="H35" s="52">
        <f t="shared" si="0"/>
        <v>1.1666666666769743E-2</v>
      </c>
      <c r="I35" s="52">
        <f t="shared" si="1"/>
        <v>1326.9515000000001</v>
      </c>
      <c r="K35" s="4">
        <v>30</v>
      </c>
    </row>
    <row r="36" spans="1:11" x14ac:dyDescent="0.25">
      <c r="A36" s="56" t="s">
        <v>124</v>
      </c>
      <c r="B36" s="56" t="s">
        <v>48</v>
      </c>
      <c r="C36" s="52">
        <v>1.488</v>
      </c>
      <c r="D36" s="52">
        <v>1.024</v>
      </c>
      <c r="E36" s="52">
        <f t="shared" si="2"/>
        <v>0.61799999999999988</v>
      </c>
      <c r="F36" s="52" t="str">
        <f t="shared" si="3"/>
        <v/>
      </c>
      <c r="G36" s="52">
        <f t="shared" si="4"/>
        <v>1327.5578333333333</v>
      </c>
      <c r="H36" s="52">
        <f t="shared" si="0"/>
        <v>1.2055555555662067E-2</v>
      </c>
      <c r="I36" s="52">
        <f t="shared" si="1"/>
        <v>1327.569888888889</v>
      </c>
      <c r="K36" s="4">
        <v>31</v>
      </c>
    </row>
    <row r="37" spans="1:11" x14ac:dyDescent="0.25">
      <c r="A37" s="56" t="s">
        <v>125</v>
      </c>
      <c r="B37" s="56"/>
      <c r="C37" s="52">
        <v>1.883</v>
      </c>
      <c r="D37" s="52">
        <v>0.91200000000000003</v>
      </c>
      <c r="E37" s="52">
        <f t="shared" si="2"/>
        <v>0.57599999999999996</v>
      </c>
      <c r="F37" s="52" t="str">
        <f t="shared" si="3"/>
        <v/>
      </c>
      <c r="G37" s="52">
        <f t="shared" si="4"/>
        <v>1328.1338333333333</v>
      </c>
      <c r="H37" s="52">
        <f t="shared" si="0"/>
        <v>1.2444444444554392E-2</v>
      </c>
      <c r="I37" s="52">
        <f t="shared" si="1"/>
        <v>1328.1462777777779</v>
      </c>
      <c r="K37" s="4">
        <v>32</v>
      </c>
    </row>
    <row r="38" spans="1:11" x14ac:dyDescent="0.25">
      <c r="A38" s="56" t="s">
        <v>126</v>
      </c>
      <c r="B38" s="56"/>
      <c r="C38" s="52">
        <v>1.804</v>
      </c>
      <c r="D38" s="52">
        <v>0.77500000000000002</v>
      </c>
      <c r="E38" s="52">
        <f t="shared" si="2"/>
        <v>1.1080000000000001</v>
      </c>
      <c r="F38" s="52" t="str">
        <f t="shared" si="3"/>
        <v/>
      </c>
      <c r="G38" s="52">
        <f t="shared" si="4"/>
        <v>1329.2418333333333</v>
      </c>
      <c r="H38" s="52">
        <f t="shared" si="0"/>
        <v>1.2833333333446717E-2</v>
      </c>
      <c r="I38" s="52">
        <f t="shared" si="1"/>
        <v>1329.2546666666667</v>
      </c>
      <c r="K38" s="4">
        <v>33</v>
      </c>
    </row>
    <row r="39" spans="1:11" x14ac:dyDescent="0.25">
      <c r="A39" s="56" t="s">
        <v>127</v>
      </c>
      <c r="B39" s="56" t="s">
        <v>47</v>
      </c>
      <c r="C39" s="52">
        <v>2.032</v>
      </c>
      <c r="D39" s="52">
        <v>1.458</v>
      </c>
      <c r="E39" s="52">
        <f t="shared" si="2"/>
        <v>0.34600000000000009</v>
      </c>
      <c r="F39" s="52" t="str">
        <f t="shared" si="3"/>
        <v/>
      </c>
      <c r="G39" s="52">
        <f t="shared" si="4"/>
        <v>1329.5878333333333</v>
      </c>
      <c r="H39" s="52">
        <f t="shared" si="0"/>
        <v>1.3222222222339042E-2</v>
      </c>
      <c r="I39" s="52">
        <f t="shared" si="1"/>
        <v>1329.6010555555556</v>
      </c>
      <c r="K39" s="4">
        <v>34</v>
      </c>
    </row>
    <row r="40" spans="1:11" x14ac:dyDescent="0.25">
      <c r="A40" s="56" t="s">
        <v>128</v>
      </c>
      <c r="B40" s="56"/>
      <c r="C40" s="52">
        <v>1.5609999999999999</v>
      </c>
      <c r="D40" s="52">
        <v>0.90500000000000003</v>
      </c>
      <c r="E40" s="52">
        <f t="shared" si="2"/>
        <v>1.127</v>
      </c>
      <c r="F40" s="52" t="str">
        <f t="shared" si="3"/>
        <v/>
      </c>
      <c r="G40" s="52">
        <f t="shared" si="4"/>
        <v>1330.7148333333332</v>
      </c>
      <c r="H40" s="52">
        <f t="shared" si="0"/>
        <v>1.3611111111231367E-2</v>
      </c>
      <c r="I40" s="52">
        <f t="shared" si="1"/>
        <v>1330.7284444444444</v>
      </c>
      <c r="K40" s="4">
        <v>35</v>
      </c>
    </row>
    <row r="41" spans="1:11" x14ac:dyDescent="0.25">
      <c r="A41" s="56" t="s">
        <v>129</v>
      </c>
      <c r="B41" s="56" t="s">
        <v>15</v>
      </c>
      <c r="C41" s="52"/>
      <c r="D41" s="52">
        <v>0.88900000000000001</v>
      </c>
      <c r="E41" s="52">
        <f t="shared" si="2"/>
        <v>0.67199999999999993</v>
      </c>
      <c r="F41" s="52" t="str">
        <f t="shared" si="3"/>
        <v/>
      </c>
      <c r="G41" s="52">
        <f t="shared" si="4"/>
        <v>1331.3868333333332</v>
      </c>
      <c r="H41" s="52">
        <f t="shared" si="0"/>
        <v>1.4000000000123691E-2</v>
      </c>
      <c r="I41" s="52">
        <f t="shared" si="1"/>
        <v>1331.4008333333334</v>
      </c>
      <c r="K41" s="4">
        <v>36</v>
      </c>
    </row>
    <row r="42" spans="1:11" x14ac:dyDescent="0.25">
      <c r="A42" s="57" t="s">
        <v>142</v>
      </c>
      <c r="B42" s="74"/>
      <c r="C42" s="75">
        <f>SUM(C5:C41)</f>
        <v>48.913000000000004</v>
      </c>
      <c r="D42" s="75">
        <f t="shared" ref="D42:F42" si="5">SUM(D5:D41)</f>
        <v>48.926999999999992</v>
      </c>
      <c r="E42" s="75">
        <f t="shared" si="5"/>
        <v>15.029000000000002</v>
      </c>
      <c r="F42" s="75">
        <f t="shared" si="5"/>
        <v>15.043000000000001</v>
      </c>
      <c r="G42" s="75"/>
      <c r="H42" s="74"/>
      <c r="I42" s="74"/>
    </row>
    <row r="44" spans="1:11" x14ac:dyDescent="0.25">
      <c r="B44" t="s">
        <v>158</v>
      </c>
      <c r="C44"/>
      <c r="D44"/>
      <c r="F44" s="171" t="s">
        <v>146</v>
      </c>
      <c r="G44" s="158"/>
      <c r="H44" s="71">
        <f>G41-G5</f>
        <v>-1.4000000000123691E-2</v>
      </c>
    </row>
    <row r="45" spans="1:11" x14ac:dyDescent="0.25">
      <c r="B45" s="158" t="s">
        <v>143</v>
      </c>
      <c r="C45" s="159"/>
      <c r="D45" s="62">
        <f>C42-D42</f>
        <v>-1.3999999999988688E-2</v>
      </c>
      <c r="F45" s="171" t="s">
        <v>159</v>
      </c>
      <c r="G45" s="158"/>
      <c r="H45" s="71" t="s">
        <v>160</v>
      </c>
    </row>
    <row r="46" spans="1:11" x14ac:dyDescent="0.25">
      <c r="B46" s="158" t="s">
        <v>144</v>
      </c>
      <c r="C46" s="159"/>
      <c r="D46" s="71">
        <f>E42-F42</f>
        <v>-1.3999999999999346E-2</v>
      </c>
      <c r="F46" s="171" t="s">
        <v>147</v>
      </c>
      <c r="G46" s="158"/>
      <c r="H46" s="71">
        <f>24 * SQRT(LEFT(H45,LEN(H45)-2)/1000)/1000</f>
        <v>2.3510079540486457E-2</v>
      </c>
    </row>
    <row r="49" spans="5:5" x14ac:dyDescent="0.25">
      <c r="E49" s="18"/>
    </row>
    <row r="50" spans="5:5" x14ac:dyDescent="0.25">
      <c r="E50" s="18"/>
    </row>
    <row r="51" spans="5:5" x14ac:dyDescent="0.25">
      <c r="E51"/>
    </row>
  </sheetData>
  <mergeCells count="6">
    <mergeCell ref="A1:I2"/>
    <mergeCell ref="B45:C45"/>
    <mergeCell ref="B46:C46"/>
    <mergeCell ref="F46:G46"/>
    <mergeCell ref="F44:G44"/>
    <mergeCell ref="F45:G45"/>
  </mergeCells>
  <phoneticPr fontId="6" type="noConversion"/>
  <printOptions horizontalCentered="1"/>
  <pageMargins left="0.23622047244094491" right="0.23622047244094491" top="1.3830882352941176" bottom="0.74803149606299213" header="0.31496062992125984" footer="0.31496062992125984"/>
  <pageSetup paperSize="9" scale="99" fitToWidth="0" fitToHeight="0" orientation="portrait" r:id="rId1"/>
  <headerFooter>
    <oddHeader>&amp;CTribhuwan University
Institute of Engineering
Central Campus, Pulchowk
Department of Civil Engineering
Survey Instruction Committee</oddHeader>
    <oddFooter>&amp;RSurvey Group: 29-074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57030-2ACE-423F-B5B3-AA9E08D1B57B}">
  <sheetPr>
    <pageSetUpPr fitToPage="1"/>
  </sheetPr>
  <dimension ref="A2:R125"/>
  <sheetViews>
    <sheetView view="pageBreakPreview" topLeftCell="A81" zoomScale="85" zoomScaleNormal="85" zoomScaleSheetLayoutView="85" zoomScalePageLayoutView="85" workbookViewId="0">
      <selection activeCell="J110" sqref="J110"/>
    </sheetView>
  </sheetViews>
  <sheetFormatPr defaultRowHeight="15" x14ac:dyDescent="0.25"/>
  <cols>
    <col min="2" max="2" width="11.28515625" bestFit="1" customWidth="1"/>
    <col min="3" max="3" width="11.42578125" bestFit="1" customWidth="1"/>
    <col min="4" max="4" width="12.28515625" bestFit="1" customWidth="1"/>
    <col min="6" max="6" width="10.5703125" bestFit="1" customWidth="1"/>
    <col min="8" max="8" width="11.7109375" customWidth="1"/>
    <col min="11" max="11" width="6.7109375" bestFit="1" customWidth="1"/>
    <col min="12" max="13" width="5.7109375" bestFit="1" customWidth="1"/>
    <col min="14" max="14" width="10.85546875" bestFit="1" customWidth="1"/>
    <col min="16" max="16" width="12.140625" customWidth="1"/>
    <col min="17" max="17" width="10.7109375" style="16" customWidth="1"/>
  </cols>
  <sheetData>
    <row r="2" spans="1:17" ht="35.25" customHeight="1" x14ac:dyDescent="0.25"/>
    <row r="3" spans="1:17" ht="15" customHeight="1" x14ac:dyDescent="0.25">
      <c r="B3" s="180" t="s">
        <v>64</v>
      </c>
      <c r="C3" s="180"/>
      <c r="D3" s="180"/>
      <c r="E3" s="180"/>
      <c r="F3" s="180"/>
      <c r="G3" s="180"/>
      <c r="H3" s="180"/>
    </row>
    <row r="4" spans="1:17" ht="15" customHeight="1" x14ac:dyDescent="0.25">
      <c r="B4" s="180"/>
      <c r="C4" s="180"/>
      <c r="D4" s="180"/>
      <c r="E4" s="180"/>
      <c r="F4" s="180"/>
      <c r="G4" s="180"/>
      <c r="H4" s="180"/>
    </row>
    <row r="6" spans="1:17" x14ac:dyDescent="0.25">
      <c r="B6" s="191" t="s">
        <v>137</v>
      </c>
      <c r="C6" s="191"/>
      <c r="D6" s="20" t="s">
        <v>138</v>
      </c>
    </row>
    <row r="7" spans="1:17" s="4" customFormat="1" x14ac:dyDescent="0.25">
      <c r="A7" s="15"/>
      <c r="B7" s="173" t="s">
        <v>65</v>
      </c>
      <c r="C7" s="173"/>
      <c r="D7" s="173"/>
      <c r="E7" s="173"/>
      <c r="F7" s="173"/>
      <c r="G7" s="173"/>
      <c r="H7" s="173"/>
      <c r="Q7" s="17"/>
    </row>
    <row r="8" spans="1:17" x14ac:dyDescent="0.25">
      <c r="B8" s="152" t="s">
        <v>66</v>
      </c>
      <c r="C8" s="152" t="s">
        <v>68</v>
      </c>
      <c r="D8" s="173" t="s">
        <v>67</v>
      </c>
      <c r="E8" s="173"/>
      <c r="F8" s="173"/>
      <c r="G8" s="27" t="s">
        <v>29</v>
      </c>
      <c r="H8" s="174" t="s">
        <v>133</v>
      </c>
      <c r="J8" s="194"/>
      <c r="K8" s="194"/>
    </row>
    <row r="9" spans="1:17" x14ac:dyDescent="0.25">
      <c r="B9" s="152"/>
      <c r="C9" s="152"/>
      <c r="D9" s="27" t="s">
        <v>70</v>
      </c>
      <c r="E9" s="27" t="s">
        <v>71</v>
      </c>
      <c r="F9" s="27" t="s">
        <v>72</v>
      </c>
      <c r="G9" s="27"/>
      <c r="H9" s="174"/>
    </row>
    <row r="10" spans="1:17" x14ac:dyDescent="0.25">
      <c r="B10" s="185" t="s">
        <v>73</v>
      </c>
      <c r="C10" s="27" t="s">
        <v>75</v>
      </c>
      <c r="D10" s="27">
        <v>1.216</v>
      </c>
      <c r="E10" s="27">
        <v>1.115</v>
      </c>
      <c r="F10" s="27">
        <v>1.0149999999999999</v>
      </c>
      <c r="G10" s="27">
        <f>(D10+E10+F10)/3</f>
        <v>1.1153333333333333</v>
      </c>
      <c r="H10" s="187">
        <f>E11-E10</f>
        <v>5.0000000000000044E-2</v>
      </c>
    </row>
    <row r="11" spans="1:17" x14ac:dyDescent="0.25">
      <c r="B11" s="186"/>
      <c r="C11" s="27" t="s">
        <v>76</v>
      </c>
      <c r="D11" s="27">
        <v>1.2649999999999999</v>
      </c>
      <c r="E11" s="27">
        <v>1.165</v>
      </c>
      <c r="F11" s="27">
        <v>1.0640000000000001</v>
      </c>
      <c r="G11" s="27">
        <f>(D11+E11+F11)/3</f>
        <v>1.1646666666666665</v>
      </c>
      <c r="H11" s="188"/>
    </row>
    <row r="13" spans="1:17" s="4" customFormat="1" x14ac:dyDescent="0.25">
      <c r="A13" s="15"/>
      <c r="B13" s="173" t="s">
        <v>136</v>
      </c>
      <c r="C13" s="173"/>
      <c r="D13" s="173"/>
      <c r="E13" s="173"/>
      <c r="F13" s="173"/>
      <c r="G13" s="173"/>
      <c r="H13" s="173"/>
      <c r="Q13" s="17"/>
    </row>
    <row r="14" spans="1:17" x14ac:dyDescent="0.25">
      <c r="B14" s="152" t="s">
        <v>66</v>
      </c>
      <c r="C14" s="152" t="s">
        <v>68</v>
      </c>
      <c r="D14" s="173" t="s">
        <v>67</v>
      </c>
      <c r="E14" s="173"/>
      <c r="F14" s="173"/>
      <c r="G14" s="27" t="s">
        <v>29</v>
      </c>
      <c r="H14" s="174" t="s">
        <v>69</v>
      </c>
    </row>
    <row r="15" spans="1:17" x14ac:dyDescent="0.25">
      <c r="B15" s="152"/>
      <c r="C15" s="152"/>
      <c r="D15" s="27" t="s">
        <v>70</v>
      </c>
      <c r="E15" s="27" t="s">
        <v>71</v>
      </c>
      <c r="F15" s="27" t="s">
        <v>72</v>
      </c>
      <c r="G15" s="27"/>
      <c r="H15" s="174"/>
    </row>
    <row r="16" spans="1:17" x14ac:dyDescent="0.25">
      <c r="B16" s="185" t="s">
        <v>74</v>
      </c>
      <c r="C16" s="27" t="s">
        <v>75</v>
      </c>
      <c r="D16" s="27">
        <v>1.167</v>
      </c>
      <c r="E16" s="27">
        <v>1.147</v>
      </c>
      <c r="F16" s="27">
        <v>1.127</v>
      </c>
      <c r="G16" s="27">
        <f>(D16+E16+F16)/3</f>
        <v>1.147</v>
      </c>
      <c r="H16" s="189">
        <f>E17-E16</f>
        <v>5.600000000000005E-2</v>
      </c>
    </row>
    <row r="17" spans="2:17" x14ac:dyDescent="0.25">
      <c r="B17" s="186"/>
      <c r="C17" s="27" t="s">
        <v>76</v>
      </c>
      <c r="D17" s="27">
        <v>1.3839999999999999</v>
      </c>
      <c r="E17" s="27">
        <v>1.2030000000000001</v>
      </c>
      <c r="F17" s="27">
        <v>1.022</v>
      </c>
      <c r="G17" s="27">
        <f>(D17+E17+F17)/3</f>
        <v>1.2030000000000001</v>
      </c>
      <c r="H17" s="190"/>
    </row>
    <row r="19" spans="2:17" x14ac:dyDescent="0.25">
      <c r="B19" s="171" t="s">
        <v>134</v>
      </c>
      <c r="C19" s="171"/>
      <c r="D19" s="44">
        <f>H16-H10</f>
        <v>6.0000000000000053E-3</v>
      </c>
    </row>
    <row r="20" spans="2:17" x14ac:dyDescent="0.25">
      <c r="B20" s="171" t="s">
        <v>135</v>
      </c>
      <c r="C20" s="171"/>
      <c r="D20" s="44">
        <f>32/D19</f>
        <v>5333.3333333333285</v>
      </c>
    </row>
    <row r="26" spans="2:17" ht="15" customHeight="1" x14ac:dyDescent="0.55000000000000004">
      <c r="B26" s="170" t="s">
        <v>77</v>
      </c>
      <c r="C26" s="170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72"/>
    </row>
    <row r="27" spans="2:17" ht="15" customHeight="1" x14ac:dyDescent="0.55000000000000004">
      <c r="B27" s="170"/>
      <c r="C27" s="170"/>
      <c r="D27" s="170"/>
      <c r="E27" s="170"/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170"/>
      <c r="Q27" s="72"/>
    </row>
    <row r="28" spans="2:17" ht="15" customHeight="1" x14ac:dyDescent="0.25">
      <c r="D28" s="14"/>
      <c r="E28" s="14"/>
      <c r="F28" s="14"/>
      <c r="G28" s="14"/>
      <c r="H28" s="14"/>
    </row>
    <row r="29" spans="2:17" ht="15" customHeight="1" x14ac:dyDescent="0.25">
      <c r="B29" s="179" t="s">
        <v>141</v>
      </c>
      <c r="C29" s="179"/>
      <c r="D29" s="179"/>
      <c r="E29" s="179"/>
      <c r="F29" s="179"/>
      <c r="G29" s="179"/>
      <c r="H29" s="179"/>
      <c r="I29" s="49"/>
      <c r="J29" s="49"/>
      <c r="K29" s="49"/>
      <c r="L29" s="49"/>
      <c r="M29" s="49"/>
      <c r="N29" s="49"/>
      <c r="O29" s="49"/>
      <c r="P29" s="49"/>
      <c r="Q29" s="50"/>
    </row>
    <row r="30" spans="2:17" ht="15" customHeight="1" x14ac:dyDescent="0.25">
      <c r="B30" s="181" t="s">
        <v>78</v>
      </c>
      <c r="C30" s="175" t="s">
        <v>79</v>
      </c>
      <c r="D30" s="175"/>
      <c r="E30" s="175"/>
      <c r="F30" s="181" t="s">
        <v>80</v>
      </c>
      <c r="G30" s="175" t="s">
        <v>139</v>
      </c>
      <c r="H30" s="175" t="s">
        <v>81</v>
      </c>
      <c r="I30" s="175"/>
      <c r="J30" s="175"/>
      <c r="K30" s="181" t="s">
        <v>82</v>
      </c>
      <c r="L30" s="175" t="s">
        <v>140</v>
      </c>
      <c r="M30" s="175" t="s">
        <v>83</v>
      </c>
      <c r="N30" s="175" t="s">
        <v>84</v>
      </c>
      <c r="O30" s="181" t="s">
        <v>86</v>
      </c>
      <c r="P30" s="195" t="s">
        <v>87</v>
      </c>
      <c r="Q30"/>
    </row>
    <row r="31" spans="2:17" x14ac:dyDescent="0.25">
      <c r="B31" s="181"/>
      <c r="C31" s="55" t="s">
        <v>70</v>
      </c>
      <c r="D31" s="55" t="s">
        <v>71</v>
      </c>
      <c r="E31" s="55" t="s">
        <v>72</v>
      </c>
      <c r="F31" s="175"/>
      <c r="G31" s="175"/>
      <c r="H31" s="55" t="s">
        <v>70</v>
      </c>
      <c r="I31" s="55" t="s">
        <v>71</v>
      </c>
      <c r="J31" s="55" t="s">
        <v>72</v>
      </c>
      <c r="K31" s="175"/>
      <c r="L31" s="175"/>
      <c r="M31" s="175"/>
      <c r="N31" s="175"/>
      <c r="O31" s="175"/>
      <c r="P31" s="196"/>
      <c r="Q31"/>
    </row>
    <row r="32" spans="2:17" x14ac:dyDescent="0.25">
      <c r="B32" s="56" t="s">
        <v>88</v>
      </c>
      <c r="C32" s="52">
        <v>0.79</v>
      </c>
      <c r="D32" s="52">
        <v>0.72</v>
      </c>
      <c r="E32" s="52">
        <v>0.65</v>
      </c>
      <c r="F32" s="52">
        <f>(C32+D32+E32)/3</f>
        <v>0.72000000000000008</v>
      </c>
      <c r="G32" s="52">
        <f>C32-E32</f>
        <v>0.14000000000000001</v>
      </c>
      <c r="H32" s="176"/>
      <c r="I32" s="177"/>
      <c r="J32" s="177"/>
      <c r="K32" s="177"/>
      <c r="L32" s="177"/>
      <c r="M32" s="177"/>
      <c r="N32" s="178"/>
      <c r="O32" s="52">
        <f t="shared" ref="O32:O49" si="0">S1_+S2_</f>
        <v>0.14000000000000001</v>
      </c>
      <c r="P32" s="53">
        <f>O32*100</f>
        <v>14.000000000000002</v>
      </c>
      <c r="Q32"/>
    </row>
    <row r="33" spans="2:17" x14ac:dyDescent="0.25">
      <c r="B33" s="56" t="s">
        <v>89</v>
      </c>
      <c r="C33" s="52">
        <v>1.8360000000000001</v>
      </c>
      <c r="D33" s="52">
        <v>1.724</v>
      </c>
      <c r="E33" s="52">
        <v>1.6180000000000001</v>
      </c>
      <c r="F33" s="52">
        <f t="shared" ref="F33:F48" si="1">(C33+D33+E33)/3</f>
        <v>1.726</v>
      </c>
      <c r="G33" s="52">
        <f t="shared" ref="G33:G48" si="2">C33-E33</f>
        <v>0.21799999999999997</v>
      </c>
      <c r="H33" s="52">
        <v>1.2649999999999999</v>
      </c>
      <c r="I33" s="52">
        <v>1.194</v>
      </c>
      <c r="J33" s="52">
        <v>1.123</v>
      </c>
      <c r="K33" s="52">
        <f>(H33+I33+J33)/3</f>
        <v>1.194</v>
      </c>
      <c r="L33" s="52">
        <f>H33-J33</f>
        <v>0.1419999999999999</v>
      </c>
      <c r="M33" s="54" t="str">
        <f>IF(F32&gt;K33,F32-K33,"")</f>
        <v/>
      </c>
      <c r="N33" s="52">
        <f>IF(SIGN(F32-K33)=-1,ABS(F32-K33),"")</f>
        <v>0.47399999999999987</v>
      </c>
      <c r="O33" s="52">
        <f t="shared" si="0"/>
        <v>0.35999999999999988</v>
      </c>
      <c r="P33" s="53">
        <f t="shared" ref="P33:P50" si="3">O33*100</f>
        <v>35.999999999999986</v>
      </c>
      <c r="Q33"/>
    </row>
    <row r="34" spans="2:17" x14ac:dyDescent="0.25">
      <c r="B34" s="56" t="s">
        <v>90</v>
      </c>
      <c r="C34" s="52">
        <v>1.708</v>
      </c>
      <c r="D34" s="52">
        <v>1.6359999999999999</v>
      </c>
      <c r="E34" s="52">
        <v>1.5649999999999999</v>
      </c>
      <c r="F34" s="52">
        <f t="shared" si="1"/>
        <v>1.6363333333333332</v>
      </c>
      <c r="G34" s="52">
        <f t="shared" si="2"/>
        <v>0.14300000000000002</v>
      </c>
      <c r="H34" s="52">
        <v>1.288</v>
      </c>
      <c r="I34" s="52">
        <v>1.1819999999999999</v>
      </c>
      <c r="J34" s="52">
        <v>1.0780000000000001</v>
      </c>
      <c r="K34" s="52">
        <f t="shared" ref="K34:K49" si="4">(H34+I34+J34)/3</f>
        <v>1.1826666666666668</v>
      </c>
      <c r="L34" s="52">
        <f t="shared" ref="L34:L49" si="5">H34-J34</f>
        <v>0.20999999999999996</v>
      </c>
      <c r="M34" s="52">
        <f t="shared" ref="M34:M49" si="6">IF(SIGN(F33-K34)=1,F33-K34,"")</f>
        <v>0.54333333333333322</v>
      </c>
      <c r="N34" s="52" t="str">
        <f t="shared" ref="N34:N49" si="7">IF(SIGN(F33-K34)=-1,ABS(F33-K34),"")</f>
        <v/>
      </c>
      <c r="O34" s="52">
        <f t="shared" si="0"/>
        <v>0.35299999999999998</v>
      </c>
      <c r="P34" s="53">
        <f t="shared" si="3"/>
        <v>35.299999999999997</v>
      </c>
      <c r="Q34"/>
    </row>
    <row r="35" spans="2:17" x14ac:dyDescent="0.25">
      <c r="B35" s="56" t="s">
        <v>91</v>
      </c>
      <c r="C35" s="52">
        <v>1.6639999999999999</v>
      </c>
      <c r="D35" s="52">
        <v>1.585</v>
      </c>
      <c r="E35" s="52">
        <v>1.506</v>
      </c>
      <c r="F35" s="52">
        <f t="shared" si="1"/>
        <v>1.585</v>
      </c>
      <c r="G35" s="52">
        <f t="shared" si="2"/>
        <v>0.15799999999999992</v>
      </c>
      <c r="H35" s="52">
        <v>0.93899999999999995</v>
      </c>
      <c r="I35" s="52">
        <v>0.86599999999999999</v>
      </c>
      <c r="J35" s="52">
        <v>0.79500000000000004</v>
      </c>
      <c r="K35" s="52">
        <f t="shared" si="4"/>
        <v>0.8666666666666667</v>
      </c>
      <c r="L35" s="52">
        <f t="shared" si="5"/>
        <v>0.14399999999999991</v>
      </c>
      <c r="M35" s="52">
        <f t="shared" si="6"/>
        <v>0.7696666666666665</v>
      </c>
      <c r="N35" s="52" t="str">
        <f t="shared" si="7"/>
        <v/>
      </c>
      <c r="O35" s="52">
        <f t="shared" si="0"/>
        <v>0.30199999999999982</v>
      </c>
      <c r="P35" s="53">
        <f t="shared" si="3"/>
        <v>30.199999999999982</v>
      </c>
      <c r="Q35"/>
    </row>
    <row r="36" spans="2:17" x14ac:dyDescent="0.25">
      <c r="B36" s="56" t="s">
        <v>92</v>
      </c>
      <c r="C36" s="52">
        <v>1.698</v>
      </c>
      <c r="D36" s="52">
        <v>1.599</v>
      </c>
      <c r="E36" s="52">
        <v>1.4990000000000001</v>
      </c>
      <c r="F36" s="52">
        <f t="shared" si="1"/>
        <v>1.5986666666666665</v>
      </c>
      <c r="G36" s="52">
        <f t="shared" si="2"/>
        <v>0.19899999999999984</v>
      </c>
      <c r="H36" s="52">
        <v>1.1100000000000001</v>
      </c>
      <c r="I36" s="52">
        <v>1.0309999999999999</v>
      </c>
      <c r="J36" s="52">
        <v>0.95199999999999996</v>
      </c>
      <c r="K36" s="52">
        <f t="shared" si="4"/>
        <v>1.0309999999999999</v>
      </c>
      <c r="L36" s="52">
        <f t="shared" si="5"/>
        <v>0.15800000000000014</v>
      </c>
      <c r="M36" s="52">
        <f t="shared" si="6"/>
        <v>0.55400000000000005</v>
      </c>
      <c r="N36" s="52" t="str">
        <f t="shared" si="7"/>
        <v/>
      </c>
      <c r="O36" s="52">
        <f t="shared" si="0"/>
        <v>0.35699999999999998</v>
      </c>
      <c r="P36" s="53">
        <f t="shared" si="3"/>
        <v>35.699999999999996</v>
      </c>
      <c r="Q36"/>
    </row>
    <row r="37" spans="2:17" x14ac:dyDescent="0.25">
      <c r="B37" s="56" t="s">
        <v>93</v>
      </c>
      <c r="C37" s="52">
        <v>1.08</v>
      </c>
      <c r="D37" s="52">
        <v>0.96499999999999997</v>
      </c>
      <c r="E37" s="52">
        <v>0.85</v>
      </c>
      <c r="F37" s="52">
        <f t="shared" si="1"/>
        <v>0.96499999999999997</v>
      </c>
      <c r="G37" s="52">
        <f t="shared" si="2"/>
        <v>0.23000000000000009</v>
      </c>
      <c r="H37" s="52">
        <v>1.621</v>
      </c>
      <c r="I37" s="52">
        <v>1.524</v>
      </c>
      <c r="J37" s="52">
        <v>1.4259999999999999</v>
      </c>
      <c r="K37" s="52">
        <f t="shared" si="4"/>
        <v>1.5236666666666665</v>
      </c>
      <c r="L37" s="52">
        <f t="shared" si="5"/>
        <v>0.19500000000000006</v>
      </c>
      <c r="M37" s="52">
        <f t="shared" si="6"/>
        <v>7.4999999999999956E-2</v>
      </c>
      <c r="N37" s="52" t="str">
        <f t="shared" si="7"/>
        <v/>
      </c>
      <c r="O37" s="52">
        <f t="shared" si="0"/>
        <v>0.42500000000000016</v>
      </c>
      <c r="P37" s="53">
        <f t="shared" si="3"/>
        <v>42.500000000000014</v>
      </c>
      <c r="Q37"/>
    </row>
    <row r="38" spans="2:17" x14ac:dyDescent="0.25">
      <c r="B38" s="56" t="s">
        <v>94</v>
      </c>
      <c r="C38" s="52">
        <v>1.2230000000000001</v>
      </c>
      <c r="D38" s="52">
        <v>1.1299999999999999</v>
      </c>
      <c r="E38" s="52">
        <v>1.034</v>
      </c>
      <c r="F38" s="52">
        <f t="shared" si="1"/>
        <v>1.1289999999999998</v>
      </c>
      <c r="G38" s="52">
        <f t="shared" si="2"/>
        <v>0.18900000000000006</v>
      </c>
      <c r="H38" s="52">
        <v>1.51</v>
      </c>
      <c r="I38" s="52">
        <v>1.3939999999999999</v>
      </c>
      <c r="J38" s="52">
        <v>1.2769999999999999</v>
      </c>
      <c r="K38" s="52">
        <f t="shared" si="4"/>
        <v>1.3936666666666666</v>
      </c>
      <c r="L38" s="52">
        <f t="shared" si="5"/>
        <v>0.2330000000000001</v>
      </c>
      <c r="M38" s="52" t="str">
        <f t="shared" si="6"/>
        <v/>
      </c>
      <c r="N38" s="52">
        <f t="shared" si="7"/>
        <v>0.42866666666666664</v>
      </c>
      <c r="O38" s="52">
        <f t="shared" si="0"/>
        <v>0.42200000000000015</v>
      </c>
      <c r="P38" s="53">
        <f t="shared" si="3"/>
        <v>42.200000000000017</v>
      </c>
      <c r="Q38"/>
    </row>
    <row r="39" spans="2:17" x14ac:dyDescent="0.25">
      <c r="B39" s="56" t="s">
        <v>95</v>
      </c>
      <c r="C39" s="52">
        <v>1.25</v>
      </c>
      <c r="D39" s="52">
        <v>1.147</v>
      </c>
      <c r="E39" s="52">
        <v>1.0409999999999999</v>
      </c>
      <c r="F39" s="52">
        <f t="shared" si="1"/>
        <v>1.1460000000000001</v>
      </c>
      <c r="G39" s="52">
        <f t="shared" si="2"/>
        <v>0.20900000000000007</v>
      </c>
      <c r="H39" s="52">
        <v>1.5309999999999999</v>
      </c>
      <c r="I39" s="52">
        <v>1.4410000000000001</v>
      </c>
      <c r="J39" s="52">
        <v>1.35</v>
      </c>
      <c r="K39" s="52">
        <f t="shared" si="4"/>
        <v>1.4406666666666668</v>
      </c>
      <c r="L39" s="52">
        <f t="shared" si="5"/>
        <v>0.18099999999999983</v>
      </c>
      <c r="M39" s="52" t="str">
        <f t="shared" si="6"/>
        <v/>
      </c>
      <c r="N39" s="52">
        <f t="shared" si="7"/>
        <v>0.31166666666666698</v>
      </c>
      <c r="O39" s="52">
        <f t="shared" si="0"/>
        <v>0.3899999999999999</v>
      </c>
      <c r="P39" s="53">
        <f t="shared" si="3"/>
        <v>38.999999999999993</v>
      </c>
      <c r="Q39"/>
    </row>
    <row r="40" spans="2:17" x14ac:dyDescent="0.25">
      <c r="B40" s="56" t="s">
        <v>96</v>
      </c>
      <c r="C40" s="52">
        <v>1.4279999999999999</v>
      </c>
      <c r="D40" s="52">
        <v>1.351</v>
      </c>
      <c r="E40" s="52">
        <v>1.2749999999999999</v>
      </c>
      <c r="F40" s="52">
        <f t="shared" si="1"/>
        <v>1.3513333333333335</v>
      </c>
      <c r="G40" s="52">
        <f t="shared" si="2"/>
        <v>0.15300000000000002</v>
      </c>
      <c r="H40" s="52">
        <v>1.7509999999999999</v>
      </c>
      <c r="I40" s="52">
        <v>1.6459999999999999</v>
      </c>
      <c r="J40" s="52">
        <v>1.542</v>
      </c>
      <c r="K40" s="52">
        <f t="shared" si="4"/>
        <v>1.6463333333333334</v>
      </c>
      <c r="L40" s="52">
        <f t="shared" si="5"/>
        <v>0.20899999999999985</v>
      </c>
      <c r="M40" s="52" t="str">
        <f t="shared" si="6"/>
        <v/>
      </c>
      <c r="N40" s="52">
        <f t="shared" si="7"/>
        <v>0.5003333333333333</v>
      </c>
      <c r="O40" s="52">
        <f t="shared" si="0"/>
        <v>0.36199999999999988</v>
      </c>
      <c r="P40" s="53">
        <f t="shared" si="3"/>
        <v>36.199999999999989</v>
      </c>
      <c r="Q40"/>
    </row>
    <row r="41" spans="2:17" x14ac:dyDescent="0.25">
      <c r="B41" s="56" t="s">
        <v>97</v>
      </c>
      <c r="C41" s="52">
        <v>1.341</v>
      </c>
      <c r="D41" s="52">
        <v>1.27</v>
      </c>
      <c r="E41" s="52">
        <v>1.1990000000000001</v>
      </c>
      <c r="F41" s="52">
        <f t="shared" si="1"/>
        <v>1.2699999999999998</v>
      </c>
      <c r="G41" s="52">
        <f t="shared" si="2"/>
        <v>0.1419999999999999</v>
      </c>
      <c r="H41" s="52">
        <v>1.5660000000000001</v>
      </c>
      <c r="I41" s="52">
        <v>1.49</v>
      </c>
      <c r="J41" s="52">
        <v>1.413</v>
      </c>
      <c r="K41" s="52">
        <f t="shared" si="4"/>
        <v>1.4896666666666667</v>
      </c>
      <c r="L41" s="52">
        <f t="shared" si="5"/>
        <v>0.15300000000000002</v>
      </c>
      <c r="M41" s="52" t="str">
        <f t="shared" si="6"/>
        <v/>
      </c>
      <c r="N41" s="52">
        <f t="shared" si="7"/>
        <v>0.1383333333333332</v>
      </c>
      <c r="O41" s="52">
        <f t="shared" si="0"/>
        <v>0.29499999999999993</v>
      </c>
      <c r="P41" s="53">
        <f t="shared" si="3"/>
        <v>29.499999999999993</v>
      </c>
      <c r="Q41"/>
    </row>
    <row r="42" spans="2:17" x14ac:dyDescent="0.25">
      <c r="B42" s="56" t="s">
        <v>98</v>
      </c>
      <c r="C42" s="52">
        <v>1.4550000000000001</v>
      </c>
      <c r="D42" s="52">
        <v>1.383</v>
      </c>
      <c r="E42" s="52">
        <v>1.31</v>
      </c>
      <c r="F42" s="52">
        <f t="shared" si="1"/>
        <v>1.3826666666666665</v>
      </c>
      <c r="G42" s="52">
        <f t="shared" si="2"/>
        <v>0.14500000000000002</v>
      </c>
      <c r="H42" s="52">
        <v>1.5089999999999999</v>
      </c>
      <c r="I42" s="52">
        <v>1.4350000000000001</v>
      </c>
      <c r="J42" s="52">
        <v>1.3620000000000001</v>
      </c>
      <c r="K42" s="52">
        <f t="shared" si="4"/>
        <v>1.4353333333333333</v>
      </c>
      <c r="L42" s="52">
        <f t="shared" si="5"/>
        <v>0.1469999999999998</v>
      </c>
      <c r="M42" s="52" t="str">
        <f t="shared" si="6"/>
        <v/>
      </c>
      <c r="N42" s="52">
        <f t="shared" si="7"/>
        <v>0.16533333333333355</v>
      </c>
      <c r="O42" s="52">
        <f t="shared" si="0"/>
        <v>0.29199999999999982</v>
      </c>
      <c r="P42" s="53">
        <f t="shared" si="3"/>
        <v>29.199999999999982</v>
      </c>
      <c r="Q42"/>
    </row>
    <row r="43" spans="2:17" x14ac:dyDescent="0.25">
      <c r="B43" s="56" t="s">
        <v>99</v>
      </c>
      <c r="C43" s="52">
        <v>1.462</v>
      </c>
      <c r="D43" s="52">
        <v>1.3959999999999999</v>
      </c>
      <c r="E43" s="52">
        <v>1.33</v>
      </c>
      <c r="F43" s="52">
        <f t="shared" si="1"/>
        <v>1.3959999999999999</v>
      </c>
      <c r="G43" s="52">
        <f t="shared" si="2"/>
        <v>0.1319999999999999</v>
      </c>
      <c r="H43" s="52">
        <v>1.294</v>
      </c>
      <c r="I43" s="52">
        <v>1.2250000000000001</v>
      </c>
      <c r="J43" s="52">
        <v>1.155</v>
      </c>
      <c r="K43" s="52">
        <f t="shared" si="4"/>
        <v>1.2246666666666668</v>
      </c>
      <c r="L43" s="52">
        <f t="shared" si="5"/>
        <v>0.13900000000000001</v>
      </c>
      <c r="M43" s="52">
        <f t="shared" si="6"/>
        <v>0.1579999999999997</v>
      </c>
      <c r="N43" s="52" t="str">
        <f t="shared" si="7"/>
        <v/>
      </c>
      <c r="O43" s="52">
        <f t="shared" si="0"/>
        <v>0.27099999999999991</v>
      </c>
      <c r="P43" s="53">
        <f t="shared" si="3"/>
        <v>27.099999999999991</v>
      </c>
      <c r="Q43"/>
    </row>
    <row r="44" spans="2:17" x14ac:dyDescent="0.25">
      <c r="B44" s="56" t="s">
        <v>100</v>
      </c>
      <c r="C44" s="52">
        <v>1.405</v>
      </c>
      <c r="D44" s="52">
        <v>1.337</v>
      </c>
      <c r="E44" s="52">
        <v>1.2689999999999999</v>
      </c>
      <c r="F44" s="52">
        <f t="shared" si="1"/>
        <v>1.337</v>
      </c>
      <c r="G44" s="52">
        <f t="shared" si="2"/>
        <v>0.13600000000000012</v>
      </c>
      <c r="H44" s="52">
        <v>1.369</v>
      </c>
      <c r="I44" s="52">
        <v>1.304</v>
      </c>
      <c r="J44" s="52">
        <v>1.2390000000000001</v>
      </c>
      <c r="K44" s="52">
        <f t="shared" si="4"/>
        <v>1.304</v>
      </c>
      <c r="L44" s="52">
        <f t="shared" si="5"/>
        <v>0.12999999999999989</v>
      </c>
      <c r="M44" s="52">
        <f t="shared" si="6"/>
        <v>9.199999999999986E-2</v>
      </c>
      <c r="N44" s="52" t="str">
        <f t="shared" si="7"/>
        <v/>
      </c>
      <c r="O44" s="52">
        <f t="shared" si="0"/>
        <v>0.26600000000000001</v>
      </c>
      <c r="P44" s="53">
        <f t="shared" si="3"/>
        <v>26.6</v>
      </c>
      <c r="Q44"/>
    </row>
    <row r="45" spans="2:17" x14ac:dyDescent="0.25">
      <c r="B45" s="56" t="s">
        <v>101</v>
      </c>
      <c r="C45" s="52">
        <v>1.4590000000000001</v>
      </c>
      <c r="D45" s="52">
        <v>1.3859999999999999</v>
      </c>
      <c r="E45" s="52">
        <v>1.3149999999999999</v>
      </c>
      <c r="F45" s="52">
        <f t="shared" si="1"/>
        <v>1.3866666666666667</v>
      </c>
      <c r="G45" s="52">
        <f t="shared" si="2"/>
        <v>0.14400000000000013</v>
      </c>
      <c r="H45" s="52">
        <v>1.476</v>
      </c>
      <c r="I45" s="52">
        <v>1.4039999999999999</v>
      </c>
      <c r="J45" s="52">
        <v>1.335</v>
      </c>
      <c r="K45" s="52">
        <f t="shared" si="4"/>
        <v>1.405</v>
      </c>
      <c r="L45" s="52">
        <f t="shared" si="5"/>
        <v>0.14100000000000001</v>
      </c>
      <c r="M45" s="52" t="str">
        <f t="shared" si="6"/>
        <v/>
      </c>
      <c r="N45" s="52">
        <f t="shared" si="7"/>
        <v>6.800000000000006E-2</v>
      </c>
      <c r="O45" s="52">
        <f t="shared" si="0"/>
        <v>0.28500000000000014</v>
      </c>
      <c r="P45" s="53">
        <f t="shared" si="3"/>
        <v>28.500000000000014</v>
      </c>
      <c r="Q45"/>
    </row>
    <row r="46" spans="2:17" x14ac:dyDescent="0.25">
      <c r="B46" s="56" t="s">
        <v>102</v>
      </c>
      <c r="C46" s="52">
        <v>1.6379999999999999</v>
      </c>
      <c r="D46" s="52">
        <v>1.569</v>
      </c>
      <c r="E46" s="52">
        <v>1.4990000000000001</v>
      </c>
      <c r="F46" s="52">
        <f t="shared" si="1"/>
        <v>1.5686666666666664</v>
      </c>
      <c r="G46" s="52">
        <f t="shared" si="2"/>
        <v>0.13899999999999979</v>
      </c>
      <c r="H46" s="52">
        <v>1.234</v>
      </c>
      <c r="I46" s="52">
        <v>1.165</v>
      </c>
      <c r="J46" s="52">
        <v>1.0980000000000001</v>
      </c>
      <c r="K46" s="52">
        <f t="shared" si="4"/>
        <v>1.1656666666666666</v>
      </c>
      <c r="L46" s="52">
        <f t="shared" si="5"/>
        <v>0.1359999999999999</v>
      </c>
      <c r="M46" s="52">
        <f t="shared" si="6"/>
        <v>0.22100000000000009</v>
      </c>
      <c r="N46" s="52" t="str">
        <f t="shared" si="7"/>
        <v/>
      </c>
      <c r="O46" s="52">
        <f t="shared" si="0"/>
        <v>0.27499999999999969</v>
      </c>
      <c r="P46" s="53">
        <f t="shared" si="3"/>
        <v>27.499999999999968</v>
      </c>
      <c r="Q46"/>
    </row>
    <row r="47" spans="2:17" x14ac:dyDescent="0.25">
      <c r="B47" s="56" t="s">
        <v>103</v>
      </c>
      <c r="C47" s="52">
        <v>1.67</v>
      </c>
      <c r="D47" s="52">
        <v>1.6</v>
      </c>
      <c r="E47" s="52">
        <v>1.53</v>
      </c>
      <c r="F47" s="52">
        <f t="shared" si="1"/>
        <v>1.5999999999999999</v>
      </c>
      <c r="G47" s="52">
        <f t="shared" si="2"/>
        <v>0.1399999999999999</v>
      </c>
      <c r="H47" s="52">
        <v>1.06</v>
      </c>
      <c r="I47" s="52">
        <v>0.98799999999999999</v>
      </c>
      <c r="J47" s="52">
        <v>0.91600000000000004</v>
      </c>
      <c r="K47" s="52">
        <f t="shared" si="4"/>
        <v>0.98799999999999999</v>
      </c>
      <c r="L47" s="52">
        <f t="shared" si="5"/>
        <v>0.14400000000000002</v>
      </c>
      <c r="M47" s="52">
        <f t="shared" si="6"/>
        <v>0.58066666666666644</v>
      </c>
      <c r="N47" s="52" t="str">
        <f t="shared" si="7"/>
        <v/>
      </c>
      <c r="O47" s="52">
        <f t="shared" si="0"/>
        <v>0.28399999999999992</v>
      </c>
      <c r="P47" s="53">
        <f t="shared" si="3"/>
        <v>28.399999999999991</v>
      </c>
      <c r="Q47"/>
    </row>
    <row r="48" spans="2:17" x14ac:dyDescent="0.25">
      <c r="B48" s="56" t="s">
        <v>104</v>
      </c>
      <c r="C48" s="52">
        <v>1.61</v>
      </c>
      <c r="D48" s="52">
        <v>1.5549999999999999</v>
      </c>
      <c r="E48" s="52">
        <v>1.5029999999999999</v>
      </c>
      <c r="F48" s="52">
        <f t="shared" si="1"/>
        <v>1.556</v>
      </c>
      <c r="G48" s="52">
        <f t="shared" si="2"/>
        <v>0.10700000000000021</v>
      </c>
      <c r="H48" s="52">
        <v>1.25</v>
      </c>
      <c r="I48" s="52">
        <v>1.18</v>
      </c>
      <c r="J48" s="52">
        <v>1.1100000000000001</v>
      </c>
      <c r="K48" s="52">
        <f t="shared" si="4"/>
        <v>1.18</v>
      </c>
      <c r="L48" s="52">
        <f t="shared" si="5"/>
        <v>0.1399999999999999</v>
      </c>
      <c r="M48" s="52">
        <f t="shared" si="6"/>
        <v>0.41999999999999993</v>
      </c>
      <c r="N48" s="52" t="str">
        <f t="shared" si="7"/>
        <v/>
      </c>
      <c r="O48" s="52">
        <f t="shared" si="0"/>
        <v>0.24700000000000011</v>
      </c>
      <c r="P48" s="53">
        <f t="shared" si="3"/>
        <v>24.70000000000001</v>
      </c>
      <c r="Q48"/>
    </row>
    <row r="49" spans="2:17" x14ac:dyDescent="0.25">
      <c r="B49" s="56" t="s">
        <v>105</v>
      </c>
      <c r="C49" s="176"/>
      <c r="D49" s="177"/>
      <c r="E49" s="177"/>
      <c r="F49" s="177"/>
      <c r="G49" s="178"/>
      <c r="H49" s="52">
        <v>0.86499999999999999</v>
      </c>
      <c r="I49" s="52">
        <v>0.80700000000000005</v>
      </c>
      <c r="J49" s="52">
        <v>0.752</v>
      </c>
      <c r="K49" s="52">
        <f t="shared" si="4"/>
        <v>0.80800000000000016</v>
      </c>
      <c r="L49" s="52">
        <f t="shared" si="5"/>
        <v>0.11299999999999999</v>
      </c>
      <c r="M49" s="52">
        <f t="shared" si="6"/>
        <v>0.74799999999999989</v>
      </c>
      <c r="N49" s="52" t="str">
        <f t="shared" si="7"/>
        <v/>
      </c>
      <c r="O49" s="52">
        <f t="shared" si="0"/>
        <v>0.11299999999999999</v>
      </c>
      <c r="P49" s="53">
        <f t="shared" si="3"/>
        <v>11.299999999999999</v>
      </c>
      <c r="Q49"/>
    </row>
    <row r="50" spans="2:17" s="4" customFormat="1" x14ac:dyDescent="0.25">
      <c r="B50" s="57" t="s">
        <v>142</v>
      </c>
      <c r="C50" s="51"/>
      <c r="D50" s="51"/>
      <c r="E50" s="51"/>
      <c r="F50" s="52">
        <f>SUM(F32:F48)</f>
        <v>23.354333333333333</v>
      </c>
      <c r="G50" s="51"/>
      <c r="H50" s="51"/>
      <c r="I50" s="51"/>
      <c r="J50" s="51"/>
      <c r="K50" s="52">
        <f>SUM(K33:K49)</f>
        <v>21.279</v>
      </c>
      <c r="L50" s="51"/>
      <c r="M50" s="52">
        <f>SUM(M33:M49)</f>
        <v>4.1616666666666662</v>
      </c>
      <c r="N50" s="52">
        <f>SUM(N33:N49)</f>
        <v>2.0863333333333336</v>
      </c>
      <c r="O50" s="52">
        <f>SUM(O32:O49)</f>
        <v>5.4389999999999983</v>
      </c>
      <c r="P50" s="53">
        <f t="shared" si="3"/>
        <v>543.89999999999986</v>
      </c>
    </row>
    <row r="51" spans="2:17" x14ac:dyDescent="0.25">
      <c r="F51" s="18"/>
      <c r="G51" s="13"/>
      <c r="H51" s="13"/>
      <c r="I51" s="13"/>
      <c r="J51" s="13"/>
      <c r="K51" s="13"/>
      <c r="M51" s="18"/>
      <c r="N51" s="18"/>
    </row>
    <row r="52" spans="2:17" x14ac:dyDescent="0.25">
      <c r="C52" s="172" t="s">
        <v>158</v>
      </c>
      <c r="D52" s="172"/>
      <c r="F52" s="18"/>
      <c r="G52" s="13"/>
      <c r="H52" s="13"/>
      <c r="I52" s="13"/>
      <c r="J52" s="13"/>
      <c r="K52" s="13"/>
      <c r="M52" s="18"/>
      <c r="N52" s="18"/>
    </row>
    <row r="53" spans="2:17" x14ac:dyDescent="0.25">
      <c r="C53" s="158" t="s">
        <v>143</v>
      </c>
      <c r="D53" s="159"/>
      <c r="E53" s="71">
        <f>F50-K50</f>
        <v>2.075333333333333</v>
      </c>
      <c r="F53" s="18"/>
      <c r="G53" s="13"/>
      <c r="H53" s="13"/>
      <c r="I53" s="13"/>
      <c r="J53" s="13"/>
      <c r="K53" s="13"/>
      <c r="M53" s="18"/>
      <c r="N53" s="18"/>
    </row>
    <row r="54" spans="2:17" x14ac:dyDescent="0.25">
      <c r="C54" s="158" t="s">
        <v>144</v>
      </c>
      <c r="D54" s="159"/>
      <c r="E54" s="71">
        <f>M50-N50</f>
        <v>2.0753333333333326</v>
      </c>
      <c r="F54" s="18"/>
      <c r="G54" s="13"/>
      <c r="H54" s="13"/>
      <c r="I54" s="13"/>
      <c r="J54" s="13"/>
      <c r="K54" s="13"/>
      <c r="M54" s="18"/>
      <c r="N54" s="18"/>
    </row>
    <row r="55" spans="2:17" x14ac:dyDescent="0.25">
      <c r="B55" s="179" t="s">
        <v>152</v>
      </c>
      <c r="C55" s="179"/>
      <c r="D55" s="179"/>
      <c r="E55" s="179"/>
      <c r="F55" s="179"/>
      <c r="G55" s="179"/>
      <c r="H55" s="179"/>
      <c r="I55" s="49"/>
      <c r="J55" s="49"/>
      <c r="K55" s="49"/>
      <c r="L55" s="49"/>
      <c r="M55" s="49"/>
      <c r="N55" s="49"/>
      <c r="O55" s="49"/>
      <c r="P55" s="49"/>
      <c r="Q55" s="50"/>
    </row>
    <row r="56" spans="2:17" ht="15" customHeight="1" x14ac:dyDescent="0.25">
      <c r="B56" s="181" t="s">
        <v>78</v>
      </c>
      <c r="C56" s="182" t="s">
        <v>79</v>
      </c>
      <c r="D56" s="183"/>
      <c r="E56" s="184"/>
      <c r="F56" s="181" t="s">
        <v>80</v>
      </c>
      <c r="G56" s="175" t="s">
        <v>106</v>
      </c>
      <c r="H56" s="175" t="s">
        <v>81</v>
      </c>
      <c r="I56" s="175"/>
      <c r="J56" s="175"/>
      <c r="K56" s="181" t="s">
        <v>82</v>
      </c>
      <c r="L56" s="175" t="s">
        <v>107</v>
      </c>
      <c r="M56" s="175" t="s">
        <v>83</v>
      </c>
      <c r="N56" s="175" t="s">
        <v>84</v>
      </c>
      <c r="O56" s="181" t="s">
        <v>86</v>
      </c>
      <c r="P56" s="195" t="s">
        <v>157</v>
      </c>
      <c r="Q56"/>
    </row>
    <row r="57" spans="2:17" x14ac:dyDescent="0.25">
      <c r="B57" s="181"/>
      <c r="C57" s="55" t="s">
        <v>70</v>
      </c>
      <c r="D57" s="55" t="s">
        <v>71</v>
      </c>
      <c r="E57" s="55" t="s">
        <v>72</v>
      </c>
      <c r="F57" s="175"/>
      <c r="G57" s="175"/>
      <c r="H57" s="55" t="s">
        <v>70</v>
      </c>
      <c r="I57" s="55" t="s">
        <v>71</v>
      </c>
      <c r="J57" s="55" t="s">
        <v>72</v>
      </c>
      <c r="K57" s="175"/>
      <c r="L57" s="175"/>
      <c r="M57" s="175"/>
      <c r="N57" s="175"/>
      <c r="O57" s="175"/>
      <c r="P57" s="195"/>
      <c r="Q57"/>
    </row>
    <row r="58" spans="2:17" x14ac:dyDescent="0.25">
      <c r="B58" s="56" t="s">
        <v>105</v>
      </c>
      <c r="C58" s="52">
        <v>0.90800000000000003</v>
      </c>
      <c r="D58" s="52">
        <v>0.83499999999999996</v>
      </c>
      <c r="E58" s="52">
        <v>0.76200000000000001</v>
      </c>
      <c r="F58" s="52">
        <f t="shared" ref="F58:F78" si="8">(C58+D58+E58)/3</f>
        <v>0.83499999999999996</v>
      </c>
      <c r="G58" s="52">
        <f t="shared" ref="G58:G78" si="9">C58-E58</f>
        <v>0.14600000000000002</v>
      </c>
      <c r="H58" s="176"/>
      <c r="I58" s="177"/>
      <c r="J58" s="177"/>
      <c r="K58" s="177"/>
      <c r="L58" s="177"/>
      <c r="M58" s="177"/>
      <c r="N58" s="178"/>
      <c r="O58" s="52">
        <f t="shared" ref="O58:O79" si="10">(G58+L58)</f>
        <v>0.14600000000000002</v>
      </c>
      <c r="P58" s="53">
        <f>O58*100</f>
        <v>14.600000000000001</v>
      </c>
      <c r="Q58"/>
    </row>
    <row r="59" spans="2:17" x14ac:dyDescent="0.25">
      <c r="B59" s="56" t="s">
        <v>89</v>
      </c>
      <c r="C59" s="52">
        <v>1.1479999999999999</v>
      </c>
      <c r="D59" s="52">
        <v>1.0780000000000001</v>
      </c>
      <c r="E59" s="52">
        <v>1.0089999999999999</v>
      </c>
      <c r="F59" s="52">
        <f t="shared" si="8"/>
        <v>1.0783333333333334</v>
      </c>
      <c r="G59" s="52">
        <f t="shared" si="9"/>
        <v>0.13900000000000001</v>
      </c>
      <c r="H59" s="52">
        <v>1.7410000000000001</v>
      </c>
      <c r="I59" s="52">
        <v>1.6719999999999999</v>
      </c>
      <c r="J59" s="52">
        <v>1.6</v>
      </c>
      <c r="K59" s="52">
        <f>(H59+I59+J59)/3</f>
        <v>1.671</v>
      </c>
      <c r="L59" s="52">
        <f>H59-J59</f>
        <v>0.14100000000000001</v>
      </c>
      <c r="M59" s="54" t="str">
        <f>IF(SIGN(F58-K59)=1,F58-K59,"")</f>
        <v/>
      </c>
      <c r="N59" s="52">
        <f>IF(SIGN(F58-K59)=-1,ABS(F58-K59),"")</f>
        <v>0.83600000000000008</v>
      </c>
      <c r="O59" s="52">
        <f t="shared" si="10"/>
        <v>0.28000000000000003</v>
      </c>
      <c r="P59" s="53">
        <f t="shared" ref="P59:P79" si="11">O59*100</f>
        <v>28.000000000000004</v>
      </c>
      <c r="Q59"/>
    </row>
    <row r="60" spans="2:17" x14ac:dyDescent="0.25">
      <c r="B60" s="56" t="s">
        <v>90</v>
      </c>
      <c r="C60" s="52">
        <v>1.08</v>
      </c>
      <c r="D60" s="52">
        <v>1.014</v>
      </c>
      <c r="E60" s="52">
        <v>0.94799999999999995</v>
      </c>
      <c r="F60" s="52">
        <f t="shared" si="8"/>
        <v>1.014</v>
      </c>
      <c r="G60" s="52">
        <f t="shared" si="9"/>
        <v>0.13200000000000012</v>
      </c>
      <c r="H60" s="52">
        <v>1.663</v>
      </c>
      <c r="I60" s="52">
        <v>1.5980000000000001</v>
      </c>
      <c r="J60" s="52">
        <v>1.532</v>
      </c>
      <c r="K60" s="52">
        <f t="shared" ref="K60:K79" si="12">(H60+I60+J60)/3</f>
        <v>1.5976666666666668</v>
      </c>
      <c r="L60" s="52">
        <f t="shared" ref="L60:L79" si="13">H60-J60</f>
        <v>0.13100000000000001</v>
      </c>
      <c r="M60" s="52" t="str">
        <f t="shared" ref="M60:M79" si="14">IF(SIGN(F59-K60)=1,F59-K60,"")</f>
        <v/>
      </c>
      <c r="N60" s="52">
        <f t="shared" ref="N60:N79" si="15">IF(SIGN(F59-K60)=-1,ABS(F59-K60),"")</f>
        <v>0.51933333333333342</v>
      </c>
      <c r="O60" s="52">
        <f t="shared" si="10"/>
        <v>0.26300000000000012</v>
      </c>
      <c r="P60" s="53">
        <f t="shared" si="11"/>
        <v>26.300000000000011</v>
      </c>
      <c r="Q60"/>
    </row>
    <row r="61" spans="2:17" x14ac:dyDescent="0.25">
      <c r="B61" s="56" t="s">
        <v>91</v>
      </c>
      <c r="C61" s="52">
        <v>1.2749999999999999</v>
      </c>
      <c r="D61" s="52">
        <v>1.202</v>
      </c>
      <c r="E61" s="52">
        <v>1.131</v>
      </c>
      <c r="F61" s="52">
        <f t="shared" si="8"/>
        <v>1.2026666666666666</v>
      </c>
      <c r="G61" s="52">
        <f t="shared" si="9"/>
        <v>0.14399999999999991</v>
      </c>
      <c r="H61" s="52">
        <v>1.5289999999999999</v>
      </c>
      <c r="I61" s="52">
        <v>1.46</v>
      </c>
      <c r="J61" s="52">
        <v>1.39</v>
      </c>
      <c r="K61" s="52">
        <f t="shared" si="12"/>
        <v>1.4596666666666664</v>
      </c>
      <c r="L61" s="52">
        <f t="shared" si="13"/>
        <v>0.13900000000000001</v>
      </c>
      <c r="M61" s="52" t="str">
        <f t="shared" si="14"/>
        <v/>
      </c>
      <c r="N61" s="52">
        <f t="shared" si="15"/>
        <v>0.44566666666666643</v>
      </c>
      <c r="O61" s="52">
        <f t="shared" si="10"/>
        <v>0.28299999999999992</v>
      </c>
      <c r="P61" s="53">
        <f t="shared" si="11"/>
        <v>28.29999999999999</v>
      </c>
      <c r="Q61"/>
    </row>
    <row r="62" spans="2:17" x14ac:dyDescent="0.25">
      <c r="B62" s="56" t="s">
        <v>92</v>
      </c>
      <c r="C62" s="52">
        <v>1.4119999999999999</v>
      </c>
      <c r="D62" s="52">
        <v>1.34</v>
      </c>
      <c r="E62" s="52">
        <v>1.268</v>
      </c>
      <c r="F62" s="52">
        <f t="shared" si="8"/>
        <v>1.3399999999999999</v>
      </c>
      <c r="G62" s="52">
        <f t="shared" si="9"/>
        <v>0.14399999999999991</v>
      </c>
      <c r="H62" s="52">
        <v>1.44</v>
      </c>
      <c r="I62" s="52">
        <v>1.365</v>
      </c>
      <c r="J62" s="52">
        <v>1.29</v>
      </c>
      <c r="K62" s="52">
        <f t="shared" si="12"/>
        <v>1.365</v>
      </c>
      <c r="L62" s="52">
        <f t="shared" si="13"/>
        <v>0.14999999999999991</v>
      </c>
      <c r="M62" s="52" t="str">
        <f t="shared" si="14"/>
        <v/>
      </c>
      <c r="N62" s="52">
        <f t="shared" si="15"/>
        <v>0.16233333333333344</v>
      </c>
      <c r="O62" s="52">
        <f t="shared" si="10"/>
        <v>0.29399999999999982</v>
      </c>
      <c r="P62" s="53">
        <f t="shared" si="11"/>
        <v>29.399999999999981</v>
      </c>
      <c r="Q62"/>
    </row>
    <row r="63" spans="2:17" x14ac:dyDescent="0.25">
      <c r="B63" s="56" t="s">
        <v>93</v>
      </c>
      <c r="C63" s="52">
        <v>1.3340000000000001</v>
      </c>
      <c r="D63" s="52">
        <v>1.262</v>
      </c>
      <c r="E63" s="52">
        <v>1.19</v>
      </c>
      <c r="F63" s="52">
        <f t="shared" si="8"/>
        <v>1.262</v>
      </c>
      <c r="G63" s="52">
        <f t="shared" si="9"/>
        <v>0.14400000000000013</v>
      </c>
      <c r="H63" s="52">
        <v>1.35</v>
      </c>
      <c r="I63" s="52">
        <v>1.28</v>
      </c>
      <c r="J63" s="52">
        <v>1.2090000000000001</v>
      </c>
      <c r="K63" s="52">
        <f t="shared" si="12"/>
        <v>1.2796666666666667</v>
      </c>
      <c r="L63" s="52">
        <f t="shared" si="13"/>
        <v>0.14100000000000001</v>
      </c>
      <c r="M63" s="52">
        <f t="shared" si="14"/>
        <v>6.0333333333333128E-2</v>
      </c>
      <c r="N63" s="52" t="str">
        <f t="shared" si="15"/>
        <v/>
      </c>
      <c r="O63" s="52">
        <f t="shared" si="10"/>
        <v>0.28500000000000014</v>
      </c>
      <c r="P63" s="53">
        <f t="shared" si="11"/>
        <v>28.500000000000014</v>
      </c>
      <c r="Q63"/>
    </row>
    <row r="64" spans="2:17" x14ac:dyDescent="0.25">
      <c r="B64" s="56" t="s">
        <v>94</v>
      </c>
      <c r="C64" s="52">
        <v>1.35</v>
      </c>
      <c r="D64" s="52">
        <v>1.2909999999999999</v>
      </c>
      <c r="E64" s="52">
        <v>1.234</v>
      </c>
      <c r="F64" s="52">
        <f t="shared" si="8"/>
        <v>1.2916666666666667</v>
      </c>
      <c r="G64" s="52">
        <f t="shared" si="9"/>
        <v>0.1160000000000001</v>
      </c>
      <c r="H64" s="52">
        <v>1.4610000000000001</v>
      </c>
      <c r="I64" s="52">
        <v>1.39</v>
      </c>
      <c r="J64" s="52">
        <v>1.3180000000000001</v>
      </c>
      <c r="K64" s="52">
        <f t="shared" si="12"/>
        <v>1.3896666666666668</v>
      </c>
      <c r="L64" s="52">
        <f t="shared" si="13"/>
        <v>0.14300000000000002</v>
      </c>
      <c r="M64" s="52" t="str">
        <f t="shared" si="14"/>
        <v/>
      </c>
      <c r="N64" s="52">
        <f t="shared" si="15"/>
        <v>0.12766666666666682</v>
      </c>
      <c r="O64" s="52">
        <f t="shared" si="10"/>
        <v>0.25900000000000012</v>
      </c>
      <c r="P64" s="53">
        <f t="shared" si="11"/>
        <v>25.900000000000013</v>
      </c>
      <c r="Q64"/>
    </row>
    <row r="65" spans="2:17" x14ac:dyDescent="0.25">
      <c r="B65" s="56" t="s">
        <v>112</v>
      </c>
      <c r="C65" s="52">
        <v>1.784</v>
      </c>
      <c r="D65" s="52">
        <v>1.704</v>
      </c>
      <c r="E65" s="52">
        <v>1.6319999999999999</v>
      </c>
      <c r="F65" s="52">
        <f t="shared" si="8"/>
        <v>1.7066666666666668</v>
      </c>
      <c r="G65" s="52">
        <f t="shared" si="9"/>
        <v>0.15200000000000014</v>
      </c>
      <c r="H65" s="52">
        <v>1.3120000000000001</v>
      </c>
      <c r="I65" s="52">
        <v>1.25</v>
      </c>
      <c r="J65" s="52">
        <v>1.1879999999999999</v>
      </c>
      <c r="K65" s="52">
        <f t="shared" si="12"/>
        <v>1.25</v>
      </c>
      <c r="L65" s="52">
        <f t="shared" si="13"/>
        <v>0.12400000000000011</v>
      </c>
      <c r="M65" s="52">
        <f t="shared" si="14"/>
        <v>4.1666666666666741E-2</v>
      </c>
      <c r="N65" s="52" t="str">
        <f t="shared" si="15"/>
        <v/>
      </c>
      <c r="O65" s="52">
        <f t="shared" si="10"/>
        <v>0.27600000000000025</v>
      </c>
      <c r="P65" s="53">
        <f t="shared" si="11"/>
        <v>27.600000000000023</v>
      </c>
      <c r="Q65"/>
    </row>
    <row r="66" spans="2:17" x14ac:dyDescent="0.25">
      <c r="B66" s="56" t="s">
        <v>96</v>
      </c>
      <c r="C66" s="52">
        <v>1.7529999999999999</v>
      </c>
      <c r="D66" s="52">
        <v>1.6879999999999999</v>
      </c>
      <c r="E66" s="52">
        <v>1.623</v>
      </c>
      <c r="F66" s="52">
        <f t="shared" si="8"/>
        <v>1.6879999999999999</v>
      </c>
      <c r="G66" s="52">
        <f t="shared" si="9"/>
        <v>0.12999999999999989</v>
      </c>
      <c r="H66" s="52">
        <v>1.62</v>
      </c>
      <c r="I66" s="52">
        <v>1.5469999999999999</v>
      </c>
      <c r="J66" s="52">
        <v>1.4750000000000001</v>
      </c>
      <c r="K66" s="52">
        <f t="shared" si="12"/>
        <v>1.5473333333333332</v>
      </c>
      <c r="L66" s="52">
        <f t="shared" si="13"/>
        <v>0.14500000000000002</v>
      </c>
      <c r="M66" s="52">
        <f t="shared" si="14"/>
        <v>0.15933333333333355</v>
      </c>
      <c r="N66" s="52" t="str">
        <f t="shared" si="15"/>
        <v/>
      </c>
      <c r="O66" s="52">
        <f t="shared" si="10"/>
        <v>0.27499999999999991</v>
      </c>
      <c r="P66" s="53">
        <f t="shared" si="11"/>
        <v>27.499999999999993</v>
      </c>
      <c r="Q66"/>
    </row>
    <row r="67" spans="2:17" x14ac:dyDescent="0.25">
      <c r="B67" s="56" t="s">
        <v>97</v>
      </c>
      <c r="C67" s="52">
        <v>1.609</v>
      </c>
      <c r="D67" s="52">
        <v>1.5429999999999999</v>
      </c>
      <c r="E67" s="52">
        <v>1.472</v>
      </c>
      <c r="F67" s="52">
        <f t="shared" si="8"/>
        <v>1.5413333333333334</v>
      </c>
      <c r="G67" s="52">
        <f t="shared" si="9"/>
        <v>0.13700000000000001</v>
      </c>
      <c r="H67" s="52">
        <v>1.506</v>
      </c>
      <c r="I67" s="52">
        <v>1.4419999999999999</v>
      </c>
      <c r="J67" s="52">
        <v>1.3720000000000001</v>
      </c>
      <c r="K67" s="52">
        <f t="shared" si="12"/>
        <v>1.4400000000000002</v>
      </c>
      <c r="L67" s="52">
        <f t="shared" si="13"/>
        <v>0.1339999999999999</v>
      </c>
      <c r="M67" s="52">
        <f t="shared" si="14"/>
        <v>0.24799999999999978</v>
      </c>
      <c r="N67" s="52" t="str">
        <f t="shared" si="15"/>
        <v/>
      </c>
      <c r="O67" s="52">
        <f t="shared" si="10"/>
        <v>0.27099999999999991</v>
      </c>
      <c r="P67" s="53">
        <f t="shared" si="11"/>
        <v>27.099999999999991</v>
      </c>
      <c r="Q67"/>
    </row>
    <row r="68" spans="2:17" x14ac:dyDescent="0.25">
      <c r="B68" s="56" t="s">
        <v>98</v>
      </c>
      <c r="C68" s="52">
        <v>1.5669999999999999</v>
      </c>
      <c r="D68" s="52">
        <v>1.5029999999999999</v>
      </c>
      <c r="E68" s="52">
        <v>1.4379999999999999</v>
      </c>
      <c r="F68" s="52">
        <f t="shared" si="8"/>
        <v>1.5026666666666666</v>
      </c>
      <c r="G68" s="52">
        <f t="shared" si="9"/>
        <v>0.129</v>
      </c>
      <c r="H68" s="52">
        <v>1.1479999999999999</v>
      </c>
      <c r="I68" s="52">
        <v>1.08</v>
      </c>
      <c r="J68" s="52">
        <v>1.012</v>
      </c>
      <c r="K68" s="52">
        <f t="shared" si="12"/>
        <v>1.0799999999999998</v>
      </c>
      <c r="L68" s="52">
        <f t="shared" si="13"/>
        <v>0.1359999999999999</v>
      </c>
      <c r="M68" s="52">
        <f t="shared" si="14"/>
        <v>0.4613333333333336</v>
      </c>
      <c r="N68" s="52" t="str">
        <f t="shared" si="15"/>
        <v/>
      </c>
      <c r="O68" s="52">
        <f t="shared" si="10"/>
        <v>0.2649999999999999</v>
      </c>
      <c r="P68" s="53">
        <f t="shared" si="11"/>
        <v>26.499999999999989</v>
      </c>
      <c r="Q68"/>
    </row>
    <row r="69" spans="2:17" x14ac:dyDescent="0.25">
      <c r="B69" s="56" t="s">
        <v>99</v>
      </c>
      <c r="C69" s="52">
        <v>1.532</v>
      </c>
      <c r="D69" s="52">
        <v>1.468</v>
      </c>
      <c r="E69" s="52">
        <v>1.403</v>
      </c>
      <c r="F69" s="52">
        <f t="shared" si="8"/>
        <v>1.4676666666666669</v>
      </c>
      <c r="G69" s="52">
        <f t="shared" si="9"/>
        <v>0.129</v>
      </c>
      <c r="H69" s="52">
        <v>1.44</v>
      </c>
      <c r="I69" s="52">
        <v>1.377</v>
      </c>
      <c r="J69" s="52">
        <v>1.3140000000000001</v>
      </c>
      <c r="K69" s="52">
        <f t="shared" si="12"/>
        <v>1.377</v>
      </c>
      <c r="L69" s="52">
        <f t="shared" si="13"/>
        <v>0.12599999999999989</v>
      </c>
      <c r="M69" s="52">
        <f t="shared" si="14"/>
        <v>0.12566666666666659</v>
      </c>
      <c r="N69" s="52" t="str">
        <f t="shared" si="15"/>
        <v/>
      </c>
      <c r="O69" s="52">
        <f t="shared" si="10"/>
        <v>0.25499999999999989</v>
      </c>
      <c r="P69" s="53">
        <f t="shared" si="11"/>
        <v>25.499999999999989</v>
      </c>
      <c r="Q69"/>
    </row>
    <row r="70" spans="2:17" x14ac:dyDescent="0.25">
      <c r="B70" s="56" t="s">
        <v>100</v>
      </c>
      <c r="C70" s="52">
        <v>1.6020000000000001</v>
      </c>
      <c r="D70" s="52">
        <v>1.534</v>
      </c>
      <c r="E70" s="52">
        <v>1.472</v>
      </c>
      <c r="F70" s="52">
        <f t="shared" si="8"/>
        <v>1.5360000000000003</v>
      </c>
      <c r="G70" s="52">
        <f t="shared" si="9"/>
        <v>0.13000000000000012</v>
      </c>
      <c r="H70" s="52">
        <v>1.3260000000000001</v>
      </c>
      <c r="I70" s="52">
        <v>1.264</v>
      </c>
      <c r="J70" s="52">
        <v>1.202</v>
      </c>
      <c r="K70" s="52">
        <f t="shared" si="12"/>
        <v>1.264</v>
      </c>
      <c r="L70" s="52">
        <f t="shared" si="13"/>
        <v>0.12400000000000011</v>
      </c>
      <c r="M70" s="52">
        <f t="shared" si="14"/>
        <v>0.20366666666666688</v>
      </c>
      <c r="N70" s="52" t="str">
        <f t="shared" si="15"/>
        <v/>
      </c>
      <c r="O70" s="52">
        <f t="shared" si="10"/>
        <v>0.25400000000000023</v>
      </c>
      <c r="P70" s="53">
        <f t="shared" si="11"/>
        <v>25.400000000000023</v>
      </c>
      <c r="Q70"/>
    </row>
    <row r="71" spans="2:17" x14ac:dyDescent="0.25">
      <c r="B71" s="56" t="s">
        <v>101</v>
      </c>
      <c r="C71" s="52">
        <v>1.5660000000000001</v>
      </c>
      <c r="D71" s="52">
        <v>1.5029999999999999</v>
      </c>
      <c r="E71" s="52">
        <v>1.4410000000000001</v>
      </c>
      <c r="F71" s="52">
        <f t="shared" si="8"/>
        <v>1.5033333333333332</v>
      </c>
      <c r="G71" s="52">
        <f t="shared" si="9"/>
        <v>0.125</v>
      </c>
      <c r="H71" s="52">
        <v>1.321</v>
      </c>
      <c r="I71" s="52">
        <v>1.2589999999999999</v>
      </c>
      <c r="J71" s="52">
        <v>1.196</v>
      </c>
      <c r="K71" s="52">
        <f t="shared" si="12"/>
        <v>1.2586666666666666</v>
      </c>
      <c r="L71" s="52">
        <f t="shared" si="13"/>
        <v>0.125</v>
      </c>
      <c r="M71" s="52">
        <f t="shared" si="14"/>
        <v>0.27733333333333365</v>
      </c>
      <c r="N71" s="52" t="str">
        <f t="shared" si="15"/>
        <v/>
      </c>
      <c r="O71" s="52">
        <f t="shared" si="10"/>
        <v>0.25</v>
      </c>
      <c r="P71" s="53">
        <f t="shared" si="11"/>
        <v>25</v>
      </c>
      <c r="Q71"/>
    </row>
    <row r="72" spans="2:17" x14ac:dyDescent="0.25">
      <c r="B72" s="56" t="s">
        <v>102</v>
      </c>
      <c r="C72" s="52">
        <v>1.506</v>
      </c>
      <c r="D72" s="52">
        <v>1.4419999999999999</v>
      </c>
      <c r="E72" s="52">
        <v>1.379</v>
      </c>
      <c r="F72" s="52">
        <f t="shared" si="8"/>
        <v>1.4423333333333332</v>
      </c>
      <c r="G72" s="52">
        <f t="shared" si="9"/>
        <v>0.127</v>
      </c>
      <c r="H72" s="52">
        <v>1.288</v>
      </c>
      <c r="I72" s="52">
        <v>1.224</v>
      </c>
      <c r="J72" s="52">
        <v>1.1599999999999999</v>
      </c>
      <c r="K72" s="52">
        <f t="shared" si="12"/>
        <v>1.224</v>
      </c>
      <c r="L72" s="52">
        <f t="shared" si="13"/>
        <v>0.12800000000000011</v>
      </c>
      <c r="M72" s="52">
        <f t="shared" si="14"/>
        <v>0.27933333333333321</v>
      </c>
      <c r="N72" s="52" t="str">
        <f t="shared" si="15"/>
        <v/>
      </c>
      <c r="O72" s="52">
        <f t="shared" si="10"/>
        <v>0.25500000000000012</v>
      </c>
      <c r="P72" s="53">
        <f t="shared" si="11"/>
        <v>25.500000000000011</v>
      </c>
      <c r="Q72"/>
    </row>
    <row r="73" spans="2:17" x14ac:dyDescent="0.25">
      <c r="B73" s="56" t="s">
        <v>103</v>
      </c>
      <c r="C73" s="52">
        <v>1.2</v>
      </c>
      <c r="D73" s="52">
        <v>1.127</v>
      </c>
      <c r="E73" s="52">
        <v>1.0549999999999999</v>
      </c>
      <c r="F73" s="52">
        <f t="shared" si="8"/>
        <v>1.1273333333333333</v>
      </c>
      <c r="G73" s="52">
        <f t="shared" si="9"/>
        <v>0.14500000000000002</v>
      </c>
      <c r="H73" s="52">
        <v>1.37</v>
      </c>
      <c r="I73" s="52">
        <v>1.3069999999999999</v>
      </c>
      <c r="J73" s="52">
        <v>1.2450000000000001</v>
      </c>
      <c r="K73" s="52">
        <f t="shared" si="12"/>
        <v>1.3073333333333335</v>
      </c>
      <c r="L73" s="52">
        <f t="shared" si="13"/>
        <v>0.125</v>
      </c>
      <c r="M73" s="52">
        <f t="shared" si="14"/>
        <v>0.13499999999999979</v>
      </c>
      <c r="N73" s="52" t="str">
        <f t="shared" si="15"/>
        <v/>
      </c>
      <c r="O73" s="52">
        <f t="shared" si="10"/>
        <v>0.27</v>
      </c>
      <c r="P73" s="53">
        <f t="shared" si="11"/>
        <v>27</v>
      </c>
      <c r="Q73"/>
    </row>
    <row r="74" spans="2:17" x14ac:dyDescent="0.25">
      <c r="B74" s="56" t="s">
        <v>104</v>
      </c>
      <c r="C74" s="52">
        <v>0.79400000000000004</v>
      </c>
      <c r="D74" s="52">
        <v>0.73099999999999998</v>
      </c>
      <c r="E74" s="52">
        <v>0.66800000000000004</v>
      </c>
      <c r="F74" s="52">
        <f t="shared" si="8"/>
        <v>0.73099999999999998</v>
      </c>
      <c r="G74" s="52">
        <f t="shared" si="9"/>
        <v>0.126</v>
      </c>
      <c r="H74" s="52">
        <v>1.6140000000000001</v>
      </c>
      <c r="I74" s="52">
        <v>1.5429999999999999</v>
      </c>
      <c r="J74" s="52">
        <v>1.4710000000000001</v>
      </c>
      <c r="K74" s="52">
        <f t="shared" si="12"/>
        <v>1.5426666666666666</v>
      </c>
      <c r="L74" s="52">
        <f t="shared" si="13"/>
        <v>0.14300000000000002</v>
      </c>
      <c r="M74" s="52" t="str">
        <f t="shared" si="14"/>
        <v/>
      </c>
      <c r="N74" s="52">
        <f t="shared" si="15"/>
        <v>0.41533333333333333</v>
      </c>
      <c r="O74" s="52">
        <f t="shared" si="10"/>
        <v>0.26900000000000002</v>
      </c>
      <c r="P74" s="53">
        <f t="shared" si="11"/>
        <v>26.900000000000002</v>
      </c>
      <c r="Q74"/>
    </row>
    <row r="75" spans="2:17" x14ac:dyDescent="0.25">
      <c r="B75" s="56" t="s">
        <v>108</v>
      </c>
      <c r="C75" s="52">
        <v>1.0649999999999999</v>
      </c>
      <c r="D75" s="52">
        <v>1.002</v>
      </c>
      <c r="E75" s="52">
        <v>0.94</v>
      </c>
      <c r="F75" s="52">
        <f t="shared" si="8"/>
        <v>1.0023333333333333</v>
      </c>
      <c r="G75" s="52">
        <f t="shared" si="9"/>
        <v>0.125</v>
      </c>
      <c r="H75" s="52">
        <v>1.84</v>
      </c>
      <c r="I75" s="52">
        <v>1.78</v>
      </c>
      <c r="J75" s="52">
        <v>1.72</v>
      </c>
      <c r="K75" s="52">
        <f t="shared" si="12"/>
        <v>1.78</v>
      </c>
      <c r="L75" s="52">
        <f t="shared" si="13"/>
        <v>0.12000000000000011</v>
      </c>
      <c r="M75" s="52" t="str">
        <f t="shared" si="14"/>
        <v/>
      </c>
      <c r="N75" s="52">
        <f t="shared" si="15"/>
        <v>1.0489999999999999</v>
      </c>
      <c r="O75" s="52">
        <f t="shared" si="10"/>
        <v>0.24500000000000011</v>
      </c>
      <c r="P75" s="53">
        <f t="shared" si="11"/>
        <v>24.500000000000011</v>
      </c>
      <c r="Q75"/>
    </row>
    <row r="76" spans="2:17" x14ac:dyDescent="0.25">
      <c r="B76" s="56" t="s">
        <v>109</v>
      </c>
      <c r="C76" s="52">
        <v>1.3680000000000001</v>
      </c>
      <c r="D76" s="52">
        <v>1.3080000000000001</v>
      </c>
      <c r="E76" s="52">
        <v>1.248</v>
      </c>
      <c r="F76" s="52">
        <f t="shared" si="8"/>
        <v>1.3080000000000001</v>
      </c>
      <c r="G76" s="52">
        <f t="shared" si="9"/>
        <v>0.12000000000000011</v>
      </c>
      <c r="H76" s="52">
        <v>1.5980000000000001</v>
      </c>
      <c r="I76" s="52">
        <v>1.536</v>
      </c>
      <c r="J76" s="52">
        <v>1.474</v>
      </c>
      <c r="K76" s="52">
        <f t="shared" si="12"/>
        <v>1.5360000000000003</v>
      </c>
      <c r="L76" s="52">
        <f t="shared" si="13"/>
        <v>0.12400000000000011</v>
      </c>
      <c r="M76" s="52" t="str">
        <f t="shared" si="14"/>
        <v/>
      </c>
      <c r="N76" s="52">
        <f t="shared" si="15"/>
        <v>0.53366666666666696</v>
      </c>
      <c r="O76" s="52">
        <f t="shared" si="10"/>
        <v>0.24400000000000022</v>
      </c>
      <c r="P76" s="53">
        <f t="shared" si="11"/>
        <v>24.40000000000002</v>
      </c>
      <c r="Q76"/>
    </row>
    <row r="77" spans="2:17" x14ac:dyDescent="0.25">
      <c r="B77" s="56" t="s">
        <v>110</v>
      </c>
      <c r="C77" s="52">
        <v>1.2869999999999999</v>
      </c>
      <c r="D77" s="52">
        <v>1.2230000000000001</v>
      </c>
      <c r="E77" s="52">
        <v>1.1579999999999999</v>
      </c>
      <c r="F77" s="52">
        <f t="shared" si="8"/>
        <v>1.2226666666666666</v>
      </c>
      <c r="G77" s="52">
        <f t="shared" si="9"/>
        <v>0.129</v>
      </c>
      <c r="H77" s="52">
        <v>1.647</v>
      </c>
      <c r="I77" s="52">
        <v>1.587</v>
      </c>
      <c r="J77" s="52">
        <v>1.5269999999999999</v>
      </c>
      <c r="K77" s="52">
        <f t="shared" si="12"/>
        <v>1.587</v>
      </c>
      <c r="L77" s="52">
        <f t="shared" si="13"/>
        <v>0.12000000000000011</v>
      </c>
      <c r="M77" s="52" t="str">
        <f t="shared" si="14"/>
        <v/>
      </c>
      <c r="N77" s="52">
        <f t="shared" si="15"/>
        <v>0.27899999999999991</v>
      </c>
      <c r="O77" s="52">
        <f t="shared" si="10"/>
        <v>0.24900000000000011</v>
      </c>
      <c r="P77" s="53">
        <f t="shared" si="11"/>
        <v>24.900000000000013</v>
      </c>
      <c r="Q77"/>
    </row>
    <row r="78" spans="2:17" x14ac:dyDescent="0.25">
      <c r="B78" s="56" t="s">
        <v>111</v>
      </c>
      <c r="C78" s="52">
        <v>1.41</v>
      </c>
      <c r="D78" s="52">
        <v>1.345</v>
      </c>
      <c r="E78" s="52">
        <v>1.28</v>
      </c>
      <c r="F78" s="52">
        <f t="shared" si="8"/>
        <v>1.345</v>
      </c>
      <c r="G78" s="52">
        <f t="shared" si="9"/>
        <v>0.12999999999999989</v>
      </c>
      <c r="H78" s="52">
        <v>1.643</v>
      </c>
      <c r="I78" s="52">
        <v>1.58</v>
      </c>
      <c r="J78" s="52">
        <v>1.5149999999999999</v>
      </c>
      <c r="K78" s="52">
        <f t="shared" si="12"/>
        <v>1.5793333333333333</v>
      </c>
      <c r="L78" s="52">
        <f t="shared" si="13"/>
        <v>0.12800000000000011</v>
      </c>
      <c r="M78" s="52" t="str">
        <f t="shared" si="14"/>
        <v/>
      </c>
      <c r="N78" s="52">
        <f t="shared" si="15"/>
        <v>0.35666666666666669</v>
      </c>
      <c r="O78" s="52">
        <f t="shared" si="10"/>
        <v>0.25800000000000001</v>
      </c>
      <c r="P78" s="53">
        <f t="shared" si="11"/>
        <v>25.8</v>
      </c>
      <c r="Q78"/>
    </row>
    <row r="79" spans="2:17" x14ac:dyDescent="0.25">
      <c r="B79" s="56" t="s">
        <v>88</v>
      </c>
      <c r="C79" s="176"/>
      <c r="D79" s="177"/>
      <c r="E79" s="177"/>
      <c r="F79" s="177"/>
      <c r="G79" s="178"/>
      <c r="H79" s="52">
        <v>0.75800000000000001</v>
      </c>
      <c r="I79" s="52">
        <v>0.69499999999999995</v>
      </c>
      <c r="J79" s="52">
        <v>0.63400000000000001</v>
      </c>
      <c r="K79" s="52">
        <f t="shared" si="12"/>
        <v>0.69566666666666654</v>
      </c>
      <c r="L79" s="52">
        <f t="shared" si="13"/>
        <v>0.124</v>
      </c>
      <c r="M79" s="52">
        <f t="shared" si="14"/>
        <v>0.64933333333333343</v>
      </c>
      <c r="N79" s="52" t="str">
        <f t="shared" si="15"/>
        <v/>
      </c>
      <c r="O79" s="52">
        <f t="shared" si="10"/>
        <v>0.124</v>
      </c>
      <c r="P79" s="53">
        <f t="shared" si="11"/>
        <v>12.4</v>
      </c>
      <c r="Q79"/>
    </row>
    <row r="80" spans="2:17" x14ac:dyDescent="0.25">
      <c r="B80" s="57" t="s">
        <v>142</v>
      </c>
      <c r="C80" s="51"/>
      <c r="D80" s="51"/>
      <c r="E80" s="51"/>
      <c r="F80" s="52">
        <f>SUM(F58:F78)</f>
        <v>27.148</v>
      </c>
      <c r="G80" s="51"/>
      <c r="H80" s="51"/>
      <c r="I80" s="51"/>
      <c r="J80" s="51"/>
      <c r="K80" s="52">
        <f>SUM(K59:K79)</f>
        <v>29.231666666666669</v>
      </c>
      <c r="L80" s="51"/>
      <c r="M80" s="52">
        <f>SUM(M63:M79)</f>
        <v>2.6410000000000005</v>
      </c>
      <c r="N80" s="52">
        <f>SUM(N59:N79)</f>
        <v>4.7246666666666668</v>
      </c>
      <c r="O80" s="52"/>
      <c r="P80" s="53">
        <f>SUM(P58:P79)</f>
        <v>557</v>
      </c>
    </row>
    <row r="81" spans="2:17" x14ac:dyDescent="0.25">
      <c r="F81" s="19"/>
      <c r="G81" s="19"/>
      <c r="H81" s="19"/>
      <c r="I81" s="19"/>
      <c r="J81" s="19"/>
      <c r="K81" s="19"/>
      <c r="L81" s="19"/>
      <c r="M81" s="19"/>
      <c r="N81" s="19"/>
      <c r="P81" s="2"/>
    </row>
    <row r="82" spans="2:17" x14ac:dyDescent="0.25">
      <c r="C82" s="172" t="s">
        <v>158</v>
      </c>
      <c r="D82" s="172"/>
      <c r="F82" s="18"/>
      <c r="G82" s="158" t="s">
        <v>145</v>
      </c>
      <c r="H82" s="159"/>
      <c r="I82" s="159"/>
      <c r="J82" s="71">
        <f>(E53-E83)/2</f>
        <v>2.0795000000000012</v>
      </c>
      <c r="K82" s="13"/>
      <c r="L82" s="192" t="s">
        <v>148</v>
      </c>
      <c r="M82" s="193"/>
      <c r="N82" s="61" t="s">
        <v>150</v>
      </c>
      <c r="O82" s="62">
        <f>J82</f>
        <v>2.0795000000000012</v>
      </c>
    </row>
    <row r="83" spans="2:17" x14ac:dyDescent="0.25">
      <c r="C83" s="158" t="s">
        <v>143</v>
      </c>
      <c r="D83" s="159"/>
      <c r="E83" s="62">
        <f>F80-K80</f>
        <v>-2.0836666666666694</v>
      </c>
      <c r="F83" s="18"/>
      <c r="G83" s="158" t="s">
        <v>146</v>
      </c>
      <c r="H83" s="159"/>
      <c r="I83" s="159"/>
      <c r="J83" s="71">
        <f>ABS(E54+E84)</f>
        <v>8.3333333333337478E-3</v>
      </c>
      <c r="K83" s="13"/>
      <c r="L83" s="63"/>
      <c r="M83" s="64" t="s">
        <v>149</v>
      </c>
      <c r="N83" s="65" t="s">
        <v>151</v>
      </c>
      <c r="O83" s="66">
        <f>O82</f>
        <v>2.0795000000000012</v>
      </c>
    </row>
    <row r="84" spans="2:17" x14ac:dyDescent="0.25">
      <c r="C84" s="158" t="s">
        <v>144</v>
      </c>
      <c r="D84" s="159"/>
      <c r="E84" s="71">
        <f>M80-N80</f>
        <v>-2.0836666666666663</v>
      </c>
      <c r="G84" s="171" t="s">
        <v>147</v>
      </c>
      <c r="H84" s="171"/>
      <c r="I84" s="158"/>
      <c r="J84" s="71">
        <f>(24*SQRT((P50+P80)/1000))/1000</f>
        <v>2.5181707646623169E-2</v>
      </c>
      <c r="K84" s="19"/>
      <c r="L84" s="67"/>
      <c r="M84" s="68" t="s">
        <v>149</v>
      </c>
      <c r="N84" s="69">
        <f>VALUE(LEFT(N83,LEN(N83)-1))+O83</f>
        <v>1333.3935000000001</v>
      </c>
      <c r="O84" s="70"/>
      <c r="P84" s="2"/>
    </row>
    <row r="85" spans="2:17" x14ac:dyDescent="0.25">
      <c r="B85" s="179" t="s">
        <v>153</v>
      </c>
      <c r="C85" s="179"/>
      <c r="D85" s="179"/>
      <c r="E85" s="179"/>
      <c r="F85" s="179"/>
      <c r="G85" s="179"/>
      <c r="H85" s="179"/>
      <c r="I85" s="49"/>
      <c r="J85" s="49"/>
      <c r="K85" s="49"/>
      <c r="L85" s="49"/>
      <c r="M85" s="49"/>
      <c r="N85" s="49"/>
      <c r="O85" s="49"/>
      <c r="P85" s="49"/>
    </row>
    <row r="86" spans="2:17" ht="15" customHeight="1" x14ac:dyDescent="0.25">
      <c r="B86" s="181" t="s">
        <v>78</v>
      </c>
      <c r="C86" s="182" t="s">
        <v>79</v>
      </c>
      <c r="D86" s="183"/>
      <c r="E86" s="184"/>
      <c r="F86" s="181" t="s">
        <v>80</v>
      </c>
      <c r="G86" s="175" t="s">
        <v>106</v>
      </c>
      <c r="H86" s="175" t="s">
        <v>81</v>
      </c>
      <c r="I86" s="175"/>
      <c r="J86" s="175"/>
      <c r="K86" s="181" t="s">
        <v>82</v>
      </c>
      <c r="L86" s="175" t="s">
        <v>107</v>
      </c>
      <c r="M86" s="175" t="s">
        <v>83</v>
      </c>
      <c r="N86" s="175" t="s">
        <v>84</v>
      </c>
      <c r="O86" s="181" t="s">
        <v>86</v>
      </c>
      <c r="P86" s="195" t="s">
        <v>87</v>
      </c>
      <c r="Q86"/>
    </row>
    <row r="87" spans="2:17" ht="15" customHeight="1" x14ac:dyDescent="0.25">
      <c r="B87" s="181"/>
      <c r="C87" s="55" t="s">
        <v>70</v>
      </c>
      <c r="D87" s="55" t="s">
        <v>71</v>
      </c>
      <c r="E87" s="55" t="s">
        <v>72</v>
      </c>
      <c r="F87" s="175"/>
      <c r="G87" s="175"/>
      <c r="H87" s="55" t="s">
        <v>70</v>
      </c>
      <c r="I87" s="55" t="s">
        <v>71</v>
      </c>
      <c r="J87" s="55" t="s">
        <v>72</v>
      </c>
      <c r="K87" s="175"/>
      <c r="L87" s="175"/>
      <c r="M87" s="175"/>
      <c r="N87" s="175"/>
      <c r="O87" s="175"/>
      <c r="P87" s="196"/>
      <c r="Q87"/>
    </row>
    <row r="88" spans="2:17" x14ac:dyDescent="0.25">
      <c r="B88" s="56" t="s">
        <v>105</v>
      </c>
      <c r="C88" s="52">
        <v>0.90800000000000003</v>
      </c>
      <c r="D88" s="52">
        <v>0.83499999999999996</v>
      </c>
      <c r="E88" s="52">
        <v>0.76200000000000001</v>
      </c>
      <c r="F88" s="52">
        <f t="shared" ref="F88:F94" si="16">(C88+D88+E88)/3</f>
        <v>0.83499999999999996</v>
      </c>
      <c r="G88" s="52">
        <f t="shared" ref="G88:G94" si="17">C88-E88</f>
        <v>0.14600000000000002</v>
      </c>
      <c r="H88" s="176"/>
      <c r="I88" s="177"/>
      <c r="J88" s="177"/>
      <c r="K88" s="177"/>
      <c r="L88" s="177"/>
      <c r="M88" s="177"/>
      <c r="N88" s="178"/>
      <c r="O88" s="52">
        <f t="shared" ref="O88:O95" si="18">(G88+L88)</f>
        <v>0.14600000000000002</v>
      </c>
      <c r="P88" s="53">
        <f>O88*100</f>
        <v>14.600000000000001</v>
      </c>
      <c r="Q88"/>
    </row>
    <row r="89" spans="2:17" x14ac:dyDescent="0.25">
      <c r="B89" s="56" t="s">
        <v>89</v>
      </c>
      <c r="C89" s="52">
        <v>1.1479999999999999</v>
      </c>
      <c r="D89" s="52">
        <v>1.0780000000000001</v>
      </c>
      <c r="E89" s="52">
        <v>1.0089999999999999</v>
      </c>
      <c r="F89" s="52">
        <f t="shared" si="16"/>
        <v>1.0783333333333334</v>
      </c>
      <c r="G89" s="52">
        <f t="shared" si="17"/>
        <v>0.13900000000000001</v>
      </c>
      <c r="H89" s="52">
        <v>1.7410000000000001</v>
      </c>
      <c r="I89" s="52">
        <v>1.6719999999999999</v>
      </c>
      <c r="J89" s="52">
        <v>1.6</v>
      </c>
      <c r="K89" s="52">
        <f>(H89+I89+J89)/3</f>
        <v>1.671</v>
      </c>
      <c r="L89" s="52">
        <f>H89-J89</f>
        <v>0.14100000000000001</v>
      </c>
      <c r="M89" s="54" t="str">
        <f>IF(SIGN(F88-K89)=1,F88-K89,"")</f>
        <v/>
      </c>
      <c r="N89" s="52">
        <f>IF(SIGN(F88-K89)=-1,ABS(F88-K89),"")</f>
        <v>0.83600000000000008</v>
      </c>
      <c r="O89" s="52">
        <f t="shared" si="18"/>
        <v>0.28000000000000003</v>
      </c>
      <c r="P89" s="53">
        <f t="shared" ref="P89:P96" si="19">O89*100</f>
        <v>28.000000000000004</v>
      </c>
      <c r="Q89"/>
    </row>
    <row r="90" spans="2:17" x14ac:dyDescent="0.25">
      <c r="B90" s="56" t="s">
        <v>90</v>
      </c>
      <c r="C90" s="52">
        <v>1.08</v>
      </c>
      <c r="D90" s="52">
        <v>1.014</v>
      </c>
      <c r="E90" s="52">
        <v>0.94799999999999995</v>
      </c>
      <c r="F90" s="52">
        <f t="shared" si="16"/>
        <v>1.014</v>
      </c>
      <c r="G90" s="52">
        <f t="shared" si="17"/>
        <v>0.13200000000000012</v>
      </c>
      <c r="H90" s="52">
        <v>1.663</v>
      </c>
      <c r="I90" s="52">
        <v>1.5980000000000001</v>
      </c>
      <c r="J90" s="52">
        <v>1.532</v>
      </c>
      <c r="K90" s="52">
        <f t="shared" ref="K90:K95" si="20">(H90+I90+J90)/3</f>
        <v>1.5976666666666668</v>
      </c>
      <c r="L90" s="52">
        <f t="shared" ref="L90:L95" si="21">H90-J90</f>
        <v>0.13100000000000001</v>
      </c>
      <c r="M90" s="52" t="str">
        <f t="shared" ref="M90:M95" si="22">IF(SIGN(F89-K90)=1,F89-K90,"")</f>
        <v/>
      </c>
      <c r="N90" s="52">
        <f t="shared" ref="N90:N95" si="23">IF(SIGN(F89-K90)=-1,ABS(F89-K90),"")</f>
        <v>0.51933333333333342</v>
      </c>
      <c r="O90" s="52">
        <f t="shared" si="18"/>
        <v>0.26300000000000012</v>
      </c>
      <c r="P90" s="53">
        <f t="shared" si="19"/>
        <v>26.300000000000011</v>
      </c>
      <c r="Q90"/>
    </row>
    <row r="91" spans="2:17" x14ac:dyDescent="0.25">
      <c r="B91" s="56" t="s">
        <v>91</v>
      </c>
      <c r="C91" s="52">
        <v>1.2749999999999999</v>
      </c>
      <c r="D91" s="52">
        <v>1.202</v>
      </c>
      <c r="E91" s="52">
        <v>1.131</v>
      </c>
      <c r="F91" s="52">
        <f t="shared" si="16"/>
        <v>1.2026666666666666</v>
      </c>
      <c r="G91" s="52">
        <f t="shared" si="17"/>
        <v>0.14399999999999991</v>
      </c>
      <c r="H91" s="52">
        <v>1.5289999999999999</v>
      </c>
      <c r="I91" s="52">
        <v>1.46</v>
      </c>
      <c r="J91" s="52">
        <v>1.39</v>
      </c>
      <c r="K91" s="52">
        <f t="shared" si="20"/>
        <v>1.4596666666666664</v>
      </c>
      <c r="L91" s="52">
        <f t="shared" si="21"/>
        <v>0.13900000000000001</v>
      </c>
      <c r="M91" s="52" t="str">
        <f t="shared" si="22"/>
        <v/>
      </c>
      <c r="N91" s="52">
        <f t="shared" si="23"/>
        <v>0.44566666666666643</v>
      </c>
      <c r="O91" s="52">
        <f t="shared" si="18"/>
        <v>0.28299999999999992</v>
      </c>
      <c r="P91" s="53">
        <f t="shared" si="19"/>
        <v>28.29999999999999</v>
      </c>
      <c r="Q91"/>
    </row>
    <row r="92" spans="2:17" x14ac:dyDescent="0.25">
      <c r="B92" s="56" t="s">
        <v>92</v>
      </c>
      <c r="C92" s="52">
        <v>1.4119999999999999</v>
      </c>
      <c r="D92" s="52">
        <v>1.34</v>
      </c>
      <c r="E92" s="52">
        <v>1.268</v>
      </c>
      <c r="F92" s="52">
        <f t="shared" si="16"/>
        <v>1.3399999999999999</v>
      </c>
      <c r="G92" s="52">
        <f t="shared" si="17"/>
        <v>0.14399999999999991</v>
      </c>
      <c r="H92" s="52">
        <v>1.44</v>
      </c>
      <c r="I92" s="52">
        <v>1.365</v>
      </c>
      <c r="J92" s="52">
        <v>1.29</v>
      </c>
      <c r="K92" s="52">
        <f t="shared" si="20"/>
        <v>1.365</v>
      </c>
      <c r="L92" s="52">
        <f t="shared" si="21"/>
        <v>0.14999999999999991</v>
      </c>
      <c r="M92" s="52" t="str">
        <f t="shared" si="22"/>
        <v/>
      </c>
      <c r="N92" s="52">
        <f t="shared" si="23"/>
        <v>0.16233333333333344</v>
      </c>
      <c r="O92" s="52">
        <f t="shared" si="18"/>
        <v>0.29399999999999982</v>
      </c>
      <c r="P92" s="53">
        <f t="shared" si="19"/>
        <v>29.399999999999981</v>
      </c>
      <c r="Q92"/>
    </row>
    <row r="93" spans="2:17" x14ac:dyDescent="0.25">
      <c r="B93" s="56" t="s">
        <v>93</v>
      </c>
      <c r="C93" s="52">
        <v>1.3340000000000001</v>
      </c>
      <c r="D93" s="52">
        <v>1.262</v>
      </c>
      <c r="E93" s="52">
        <v>1.19</v>
      </c>
      <c r="F93" s="52">
        <f t="shared" si="16"/>
        <v>1.262</v>
      </c>
      <c r="G93" s="52">
        <f t="shared" si="17"/>
        <v>0.14400000000000013</v>
      </c>
      <c r="H93" s="52">
        <v>1.35</v>
      </c>
      <c r="I93" s="52">
        <v>1.28</v>
      </c>
      <c r="J93" s="52">
        <v>1.2090000000000001</v>
      </c>
      <c r="K93" s="52">
        <f t="shared" si="20"/>
        <v>1.2796666666666667</v>
      </c>
      <c r="L93" s="52">
        <f t="shared" si="21"/>
        <v>0.14100000000000001</v>
      </c>
      <c r="M93" s="52">
        <f t="shared" si="22"/>
        <v>6.0333333333333128E-2</v>
      </c>
      <c r="N93" s="52" t="str">
        <f t="shared" si="23"/>
        <v/>
      </c>
      <c r="O93" s="52">
        <f t="shared" si="18"/>
        <v>0.28500000000000014</v>
      </c>
      <c r="P93" s="53">
        <f t="shared" si="19"/>
        <v>28.500000000000014</v>
      </c>
      <c r="Q93"/>
    </row>
    <row r="94" spans="2:17" x14ac:dyDescent="0.25">
      <c r="B94" s="56" t="s">
        <v>94</v>
      </c>
      <c r="C94" s="52">
        <v>1.35</v>
      </c>
      <c r="D94" s="52">
        <v>1.2909999999999999</v>
      </c>
      <c r="E94" s="52">
        <v>1.234</v>
      </c>
      <c r="F94" s="52">
        <f t="shared" si="16"/>
        <v>1.2916666666666667</v>
      </c>
      <c r="G94" s="52">
        <f t="shared" si="17"/>
        <v>0.1160000000000001</v>
      </c>
      <c r="H94" s="52">
        <v>1.4610000000000001</v>
      </c>
      <c r="I94" s="52">
        <v>1.39</v>
      </c>
      <c r="J94" s="52">
        <v>1.3180000000000001</v>
      </c>
      <c r="K94" s="52">
        <f t="shared" si="20"/>
        <v>1.3896666666666668</v>
      </c>
      <c r="L94" s="52">
        <f t="shared" si="21"/>
        <v>0.14300000000000002</v>
      </c>
      <c r="M94" s="52" t="str">
        <f t="shared" si="22"/>
        <v/>
      </c>
      <c r="N94" s="52">
        <f t="shared" si="23"/>
        <v>0.12766666666666682</v>
      </c>
      <c r="O94" s="52">
        <f t="shared" si="18"/>
        <v>0.25900000000000012</v>
      </c>
      <c r="P94" s="53">
        <f t="shared" si="19"/>
        <v>25.900000000000013</v>
      </c>
      <c r="Q94"/>
    </row>
    <row r="95" spans="2:17" x14ac:dyDescent="0.25">
      <c r="B95" s="56" t="s">
        <v>15</v>
      </c>
      <c r="C95" s="176"/>
      <c r="D95" s="177"/>
      <c r="E95" s="177"/>
      <c r="F95" s="177"/>
      <c r="G95" s="178"/>
      <c r="H95" s="52">
        <v>1.3120000000000001</v>
      </c>
      <c r="I95" s="52">
        <v>1.25</v>
      </c>
      <c r="J95" s="52">
        <v>1.1879999999999999</v>
      </c>
      <c r="K95" s="52">
        <f t="shared" si="20"/>
        <v>1.25</v>
      </c>
      <c r="L95" s="52">
        <f t="shared" si="21"/>
        <v>0.12400000000000011</v>
      </c>
      <c r="M95" s="52">
        <f t="shared" si="22"/>
        <v>4.1666666666666741E-2</v>
      </c>
      <c r="N95" s="52" t="str">
        <f t="shared" si="23"/>
        <v/>
      </c>
      <c r="O95" s="52">
        <f t="shared" si="18"/>
        <v>0.12400000000000011</v>
      </c>
      <c r="P95" s="53">
        <f t="shared" si="19"/>
        <v>12.400000000000011</v>
      </c>
      <c r="Q95"/>
    </row>
    <row r="96" spans="2:17" x14ac:dyDescent="0.25">
      <c r="B96" s="57" t="s">
        <v>142</v>
      </c>
      <c r="C96" s="51"/>
      <c r="D96" s="51"/>
      <c r="E96" s="51"/>
      <c r="F96" s="52">
        <f>SUM(F88:F94)</f>
        <v>8.0236666666666654</v>
      </c>
      <c r="G96" s="51"/>
      <c r="H96" s="51"/>
      <c r="I96" s="51"/>
      <c r="J96" s="51"/>
      <c r="K96" s="52">
        <f>SUM(K89:K95)</f>
        <v>10.012666666666668</v>
      </c>
      <c r="L96" s="51"/>
      <c r="M96" s="52">
        <f>SUM(M89:M95)</f>
        <v>0.10199999999999987</v>
      </c>
      <c r="N96" s="52">
        <f>SUM(N89:N95)</f>
        <v>2.0910000000000002</v>
      </c>
      <c r="O96" s="52">
        <f>SUM(O88:O95)</f>
        <v>1.9340000000000004</v>
      </c>
      <c r="P96" s="53">
        <f t="shared" si="19"/>
        <v>193.40000000000003</v>
      </c>
    </row>
    <row r="97" spans="2:17" x14ac:dyDescent="0.25">
      <c r="F97" s="60"/>
      <c r="G97" s="73"/>
      <c r="H97" s="73"/>
      <c r="I97" s="73"/>
      <c r="J97" s="73"/>
      <c r="K97" s="73"/>
      <c r="L97" s="4"/>
      <c r="M97" s="60"/>
      <c r="N97" s="60"/>
      <c r="P97" s="2"/>
    </row>
    <row r="98" spans="2:17" x14ac:dyDescent="0.25">
      <c r="C98" s="172" t="s">
        <v>158</v>
      </c>
      <c r="D98" s="172"/>
      <c r="F98" s="60"/>
      <c r="G98" s="73"/>
      <c r="H98" s="73"/>
      <c r="I98" s="73"/>
      <c r="J98" s="73"/>
      <c r="K98" s="73"/>
      <c r="L98" s="4"/>
      <c r="M98" s="60"/>
      <c r="N98" s="60"/>
      <c r="P98" s="2"/>
    </row>
    <row r="99" spans="2:17" x14ac:dyDescent="0.25">
      <c r="C99" s="158" t="s">
        <v>143</v>
      </c>
      <c r="D99" s="159"/>
      <c r="E99" s="71">
        <f>F96-K96</f>
        <v>-1.9890000000000025</v>
      </c>
      <c r="F99" s="60"/>
      <c r="G99" s="73"/>
      <c r="H99" s="73"/>
      <c r="I99" s="73"/>
      <c r="J99" s="73"/>
      <c r="K99" s="73"/>
      <c r="L99" s="4"/>
      <c r="M99" s="60"/>
      <c r="N99" s="60"/>
      <c r="P99" s="2"/>
    </row>
    <row r="100" spans="2:17" x14ac:dyDescent="0.25">
      <c r="C100" s="158" t="s">
        <v>144</v>
      </c>
      <c r="D100" s="159"/>
      <c r="E100" s="71">
        <f>M96-N96</f>
        <v>-1.9890000000000003</v>
      </c>
      <c r="F100" s="60"/>
      <c r="G100" s="73"/>
      <c r="H100" s="73"/>
      <c r="I100" s="73"/>
      <c r="J100" s="73"/>
      <c r="K100" s="73"/>
      <c r="L100" s="4"/>
      <c r="M100" s="60"/>
      <c r="N100" s="60"/>
      <c r="P100" s="2"/>
    </row>
    <row r="101" spans="2:17" x14ac:dyDescent="0.25">
      <c r="C101" s="59"/>
      <c r="D101" s="59"/>
      <c r="E101" s="65"/>
      <c r="I101" s="73"/>
      <c r="J101" s="73"/>
      <c r="K101" s="73"/>
      <c r="L101" s="4"/>
      <c r="M101" s="60"/>
      <c r="N101" s="60"/>
      <c r="P101" s="2"/>
    </row>
    <row r="103" spans="2:17" x14ac:dyDescent="0.25">
      <c r="B103" s="179" t="s">
        <v>154</v>
      </c>
      <c r="C103" s="179"/>
      <c r="D103" s="179"/>
      <c r="E103" s="179"/>
      <c r="F103" s="179"/>
      <c r="G103" s="179"/>
      <c r="H103" s="179"/>
      <c r="I103" s="49"/>
      <c r="J103" s="49"/>
      <c r="K103" s="49"/>
      <c r="L103" s="49"/>
      <c r="M103" s="49"/>
      <c r="N103" s="49"/>
      <c r="O103" s="49"/>
      <c r="P103" s="49"/>
    </row>
    <row r="104" spans="2:17" ht="15" customHeight="1" x14ac:dyDescent="0.25">
      <c r="B104" s="181" t="s">
        <v>78</v>
      </c>
      <c r="C104" s="182" t="s">
        <v>79</v>
      </c>
      <c r="D104" s="183"/>
      <c r="E104" s="184"/>
      <c r="F104" s="181" t="s">
        <v>80</v>
      </c>
      <c r="G104" s="175" t="s">
        <v>106</v>
      </c>
      <c r="H104" s="175" t="s">
        <v>81</v>
      </c>
      <c r="I104" s="175"/>
      <c r="J104" s="175"/>
      <c r="K104" s="181" t="s">
        <v>82</v>
      </c>
      <c r="L104" s="175" t="s">
        <v>107</v>
      </c>
      <c r="M104" s="175" t="s">
        <v>83</v>
      </c>
      <c r="N104" s="175" t="s">
        <v>84</v>
      </c>
      <c r="O104" s="181" t="s">
        <v>86</v>
      </c>
      <c r="P104" s="195" t="s">
        <v>87</v>
      </c>
      <c r="Q104"/>
    </row>
    <row r="105" spans="2:17" x14ac:dyDescent="0.25">
      <c r="B105" s="181"/>
      <c r="C105" s="55" t="s">
        <v>70</v>
      </c>
      <c r="D105" s="55" t="s">
        <v>71</v>
      </c>
      <c r="E105" s="55" t="s">
        <v>72</v>
      </c>
      <c r="F105" s="175"/>
      <c r="G105" s="175"/>
      <c r="H105" s="55" t="s">
        <v>70</v>
      </c>
      <c r="I105" s="55" t="s">
        <v>71</v>
      </c>
      <c r="J105" s="55" t="s">
        <v>72</v>
      </c>
      <c r="K105" s="175"/>
      <c r="L105" s="175"/>
      <c r="M105" s="175"/>
      <c r="N105" s="175"/>
      <c r="O105" s="175"/>
      <c r="P105" s="196"/>
      <c r="Q105"/>
    </row>
    <row r="106" spans="2:17" x14ac:dyDescent="0.25">
      <c r="B106" s="56" t="s">
        <v>15</v>
      </c>
      <c r="C106" s="52">
        <v>1.44</v>
      </c>
      <c r="D106" s="52">
        <v>1.3640000000000001</v>
      </c>
      <c r="E106" s="52">
        <v>1.288</v>
      </c>
      <c r="F106" s="52">
        <f t="shared" ref="F106:F113" si="24">(C106+D106+E106)/3</f>
        <v>1.3640000000000001</v>
      </c>
      <c r="G106" s="52">
        <f t="shared" ref="G106:G113" si="25">C106-E106</f>
        <v>0.15199999999999991</v>
      </c>
      <c r="H106" s="176"/>
      <c r="I106" s="177"/>
      <c r="J106" s="177"/>
      <c r="K106" s="177"/>
      <c r="L106" s="177"/>
      <c r="M106" s="177"/>
      <c r="N106" s="178"/>
      <c r="O106" s="52">
        <f t="shared" ref="O106:O114" si="26">(G106+L106)</f>
        <v>0.15199999999999991</v>
      </c>
      <c r="P106" s="53">
        <f>O106*100</f>
        <v>15.199999999999992</v>
      </c>
      <c r="Q106"/>
    </row>
    <row r="107" spans="2:17" x14ac:dyDescent="0.25">
      <c r="B107" s="56" t="s">
        <v>89</v>
      </c>
      <c r="C107" s="52">
        <v>1.504</v>
      </c>
      <c r="D107" s="52">
        <v>1.44</v>
      </c>
      <c r="E107" s="52">
        <v>1.3759999999999999</v>
      </c>
      <c r="F107" s="52">
        <f t="shared" si="24"/>
        <v>1.4400000000000002</v>
      </c>
      <c r="G107" s="52">
        <f t="shared" si="25"/>
        <v>0.12800000000000011</v>
      </c>
      <c r="H107" s="52">
        <v>1.5</v>
      </c>
      <c r="I107" s="52">
        <v>1.425</v>
      </c>
      <c r="J107" s="52">
        <v>1.35</v>
      </c>
      <c r="K107" s="52">
        <f>(H107+I107+J107)/3</f>
        <v>1.425</v>
      </c>
      <c r="L107" s="52">
        <f>H107-J107</f>
        <v>0.14999999999999991</v>
      </c>
      <c r="M107" s="54" t="str">
        <f>IF(SIGN(F106-K107)=1,F106-K107,"")</f>
        <v/>
      </c>
      <c r="N107" s="52">
        <f>IF(SIGN(F106-K107)=-1,ABS(F106-K107),"")</f>
        <v>6.0999999999999943E-2</v>
      </c>
      <c r="O107" s="52">
        <f t="shared" si="26"/>
        <v>0.27800000000000002</v>
      </c>
      <c r="P107" s="53">
        <f t="shared" ref="P107:P115" si="27">O107*100</f>
        <v>27.800000000000004</v>
      </c>
      <c r="Q107"/>
    </row>
    <row r="108" spans="2:17" x14ac:dyDescent="0.25">
      <c r="B108" s="56" t="s">
        <v>90</v>
      </c>
      <c r="C108" s="52">
        <v>1.35</v>
      </c>
      <c r="D108" s="52">
        <v>1.288</v>
      </c>
      <c r="E108" s="52">
        <v>1.2250000000000001</v>
      </c>
      <c r="F108" s="52">
        <f t="shared" si="24"/>
        <v>1.2876666666666667</v>
      </c>
      <c r="G108" s="52">
        <f t="shared" si="25"/>
        <v>0.125</v>
      </c>
      <c r="H108" s="52">
        <v>1.355</v>
      </c>
      <c r="I108" s="52">
        <v>1.2949999999999999</v>
      </c>
      <c r="J108" s="52">
        <v>1.2350000000000001</v>
      </c>
      <c r="K108" s="52">
        <f t="shared" ref="K108:K114" si="28">(H108+I108+J108)/3</f>
        <v>1.2949999999999999</v>
      </c>
      <c r="L108" s="52">
        <f t="shared" ref="L108:L114" si="29">H108-J108</f>
        <v>0.11999999999999988</v>
      </c>
      <c r="M108" s="52">
        <f t="shared" ref="M108:M114" si="30">IF(SIGN(F107-K108)=1,F107-K108,"")</f>
        <v>0.14500000000000024</v>
      </c>
      <c r="N108" s="52" t="str">
        <f t="shared" ref="N108:N114" si="31">IF(SIGN(F107-K108)=-1,ABS(F107-K108),"")</f>
        <v/>
      </c>
      <c r="O108" s="52">
        <f t="shared" si="26"/>
        <v>0.24499999999999988</v>
      </c>
      <c r="P108" s="53">
        <f t="shared" si="27"/>
        <v>24.499999999999989</v>
      </c>
      <c r="Q108"/>
    </row>
    <row r="109" spans="2:17" x14ac:dyDescent="0.25">
      <c r="B109" s="56" t="s">
        <v>91</v>
      </c>
      <c r="C109" s="52">
        <v>1.3109999999999999</v>
      </c>
      <c r="D109" s="52">
        <v>1.2509999999999999</v>
      </c>
      <c r="E109" s="52">
        <v>1.1910000000000001</v>
      </c>
      <c r="F109" s="52">
        <f t="shared" si="24"/>
        <v>1.2510000000000001</v>
      </c>
      <c r="G109" s="52">
        <f t="shared" si="25"/>
        <v>0.11999999999999988</v>
      </c>
      <c r="H109" s="52">
        <v>1.395</v>
      </c>
      <c r="I109" s="52">
        <v>1.3340000000000001</v>
      </c>
      <c r="J109" s="52">
        <v>1.272</v>
      </c>
      <c r="K109" s="52">
        <f t="shared" si="28"/>
        <v>1.3336666666666668</v>
      </c>
      <c r="L109" s="52">
        <f t="shared" si="29"/>
        <v>0.123</v>
      </c>
      <c r="M109" s="52" t="str">
        <f t="shared" si="30"/>
        <v/>
      </c>
      <c r="N109" s="52">
        <f t="shared" si="31"/>
        <v>4.6000000000000041E-2</v>
      </c>
      <c r="O109" s="52">
        <f t="shared" si="26"/>
        <v>0.24299999999999988</v>
      </c>
      <c r="P109" s="53">
        <f t="shared" si="27"/>
        <v>24.29999999999999</v>
      </c>
      <c r="Q109"/>
    </row>
    <row r="110" spans="2:17" x14ac:dyDescent="0.25">
      <c r="B110" s="56" t="s">
        <v>92</v>
      </c>
      <c r="C110" s="52">
        <v>1.514</v>
      </c>
      <c r="D110" s="52">
        <v>1.454</v>
      </c>
      <c r="E110" s="52">
        <v>1.3919999999999999</v>
      </c>
      <c r="F110" s="52">
        <f t="shared" si="24"/>
        <v>1.4533333333333331</v>
      </c>
      <c r="G110" s="52">
        <f t="shared" si="25"/>
        <v>0.12200000000000011</v>
      </c>
      <c r="H110" s="52">
        <v>1.3049999999999999</v>
      </c>
      <c r="I110" s="52">
        <v>1.25</v>
      </c>
      <c r="J110" s="52">
        <v>1.1950000000000001</v>
      </c>
      <c r="K110" s="52">
        <f t="shared" si="28"/>
        <v>1.25</v>
      </c>
      <c r="L110" s="52">
        <f t="shared" si="29"/>
        <v>0.10999999999999988</v>
      </c>
      <c r="M110" s="52">
        <f t="shared" si="30"/>
        <v>1.0000000000001119E-3</v>
      </c>
      <c r="N110" s="52" t="str">
        <f t="shared" si="31"/>
        <v/>
      </c>
      <c r="O110" s="52">
        <f t="shared" si="26"/>
        <v>0.23199999999999998</v>
      </c>
      <c r="P110" s="53">
        <f t="shared" si="27"/>
        <v>23.2</v>
      </c>
      <c r="Q110"/>
    </row>
    <row r="111" spans="2:17" x14ac:dyDescent="0.25">
      <c r="B111" s="56" t="s">
        <v>93</v>
      </c>
      <c r="C111" s="52">
        <v>1.593</v>
      </c>
      <c r="D111" s="52">
        <v>1.53</v>
      </c>
      <c r="E111" s="52">
        <v>1.468</v>
      </c>
      <c r="F111" s="52">
        <f t="shared" si="24"/>
        <v>1.5303333333333333</v>
      </c>
      <c r="G111" s="52">
        <f t="shared" si="25"/>
        <v>0.125</v>
      </c>
      <c r="H111" s="52">
        <v>1.1479999999999999</v>
      </c>
      <c r="I111" s="52">
        <v>1.085</v>
      </c>
      <c r="J111" s="52">
        <v>1.024</v>
      </c>
      <c r="K111" s="52">
        <f t="shared" si="28"/>
        <v>1.0856666666666666</v>
      </c>
      <c r="L111" s="52">
        <f t="shared" si="29"/>
        <v>0.12399999999999989</v>
      </c>
      <c r="M111" s="52">
        <f t="shared" si="30"/>
        <v>0.36766666666666659</v>
      </c>
      <c r="N111" s="52" t="str">
        <f t="shared" si="31"/>
        <v/>
      </c>
      <c r="O111" s="52">
        <f t="shared" si="26"/>
        <v>0.24899999999999989</v>
      </c>
      <c r="P111" s="53">
        <f t="shared" si="27"/>
        <v>24.899999999999988</v>
      </c>
      <c r="Q111"/>
    </row>
    <row r="112" spans="2:17" x14ac:dyDescent="0.25">
      <c r="B112" s="56" t="s">
        <v>94</v>
      </c>
      <c r="C112" s="52">
        <v>1.5740000000000001</v>
      </c>
      <c r="D112" s="52">
        <v>1.51</v>
      </c>
      <c r="E112" s="52">
        <v>1.4470000000000001</v>
      </c>
      <c r="F112" s="52">
        <f t="shared" si="24"/>
        <v>1.5103333333333335</v>
      </c>
      <c r="G112" s="52">
        <f t="shared" si="25"/>
        <v>0.127</v>
      </c>
      <c r="H112" s="52">
        <v>1.105</v>
      </c>
      <c r="I112" s="52">
        <v>1.0449999999999999</v>
      </c>
      <c r="J112" s="52">
        <v>0.98499999999999999</v>
      </c>
      <c r="K112" s="52">
        <f t="shared" si="28"/>
        <v>1.0449999999999999</v>
      </c>
      <c r="L112" s="52">
        <f t="shared" si="29"/>
        <v>0.12</v>
      </c>
      <c r="M112" s="52">
        <f t="shared" si="30"/>
        <v>0.48533333333333339</v>
      </c>
      <c r="N112" s="52" t="str">
        <f t="shared" si="31"/>
        <v/>
      </c>
      <c r="O112" s="52">
        <f t="shared" si="26"/>
        <v>0.247</v>
      </c>
      <c r="P112" s="53">
        <f t="shared" si="27"/>
        <v>24.7</v>
      </c>
      <c r="Q112"/>
    </row>
    <row r="113" spans="1:18" x14ac:dyDescent="0.25">
      <c r="B113" s="56" t="s">
        <v>95</v>
      </c>
      <c r="C113" s="52">
        <v>1.4370000000000001</v>
      </c>
      <c r="D113" s="52">
        <v>1.39</v>
      </c>
      <c r="E113" s="52">
        <v>1.343</v>
      </c>
      <c r="F113" s="52">
        <f t="shared" si="24"/>
        <v>1.39</v>
      </c>
      <c r="G113" s="52">
        <f t="shared" si="25"/>
        <v>9.4000000000000083E-2</v>
      </c>
      <c r="H113" s="52">
        <v>1.0900000000000001</v>
      </c>
      <c r="I113" s="52">
        <v>1.03</v>
      </c>
      <c r="J113" s="52">
        <v>0.97</v>
      </c>
      <c r="K113" s="52">
        <f t="shared" si="28"/>
        <v>1.03</v>
      </c>
      <c r="L113" s="52">
        <f t="shared" si="29"/>
        <v>0.12000000000000011</v>
      </c>
      <c r="M113" s="52">
        <f t="shared" si="30"/>
        <v>0.4803333333333335</v>
      </c>
      <c r="N113" s="52" t="str">
        <f t="shared" si="31"/>
        <v/>
      </c>
      <c r="O113" s="52">
        <f t="shared" si="26"/>
        <v>0.21400000000000019</v>
      </c>
      <c r="P113" s="53">
        <f t="shared" si="27"/>
        <v>21.40000000000002</v>
      </c>
      <c r="Q113"/>
    </row>
    <row r="114" spans="1:18" x14ac:dyDescent="0.25">
      <c r="B114" s="56" t="s">
        <v>105</v>
      </c>
      <c r="C114" s="176"/>
      <c r="D114" s="177"/>
      <c r="E114" s="177"/>
      <c r="F114" s="177"/>
      <c r="G114" s="178"/>
      <c r="H114" s="52">
        <v>0.81200000000000006</v>
      </c>
      <c r="I114" s="52">
        <v>0.76600000000000001</v>
      </c>
      <c r="J114" s="52">
        <v>0.72</v>
      </c>
      <c r="K114" s="52">
        <f t="shared" si="28"/>
        <v>0.76600000000000001</v>
      </c>
      <c r="L114" s="52">
        <f t="shared" si="29"/>
        <v>9.2000000000000082E-2</v>
      </c>
      <c r="M114" s="52">
        <f t="shared" si="30"/>
        <v>0.62399999999999989</v>
      </c>
      <c r="N114" s="52" t="str">
        <f t="shared" si="31"/>
        <v/>
      </c>
      <c r="O114" s="52">
        <f t="shared" si="26"/>
        <v>9.2000000000000082E-2</v>
      </c>
      <c r="P114" s="53">
        <f t="shared" si="27"/>
        <v>9.2000000000000082</v>
      </c>
      <c r="Q114"/>
    </row>
    <row r="115" spans="1:18" x14ac:dyDescent="0.25">
      <c r="B115" s="57" t="s">
        <v>142</v>
      </c>
      <c r="C115" s="51"/>
      <c r="D115" s="51"/>
      <c r="E115" s="51"/>
      <c r="F115" s="52">
        <f>SUM(F106:F113)</f>
        <v>11.226666666666668</v>
      </c>
      <c r="G115" s="51"/>
      <c r="H115" s="51"/>
      <c r="I115" s="51"/>
      <c r="J115" s="51"/>
      <c r="K115" s="52">
        <f>SUM(K107:K114)</f>
        <v>9.2303333333333324</v>
      </c>
      <c r="L115" s="51"/>
      <c r="M115" s="52">
        <f>SUM(M107:M114)</f>
        <v>2.1033333333333335</v>
      </c>
      <c r="N115" s="52">
        <f>SUM(N107:N114)</f>
        <v>0.10699999999999998</v>
      </c>
      <c r="O115" s="52">
        <f>SUM(O106:O114)</f>
        <v>1.9519999999999997</v>
      </c>
      <c r="P115" s="53">
        <f t="shared" si="27"/>
        <v>195.19999999999996</v>
      </c>
    </row>
    <row r="117" spans="1:18" x14ac:dyDescent="0.25">
      <c r="A117" s="21"/>
      <c r="B117" s="21"/>
      <c r="C117" s="172" t="s">
        <v>158</v>
      </c>
      <c r="D117" s="172"/>
      <c r="F117" s="18"/>
      <c r="G117" s="158" t="s">
        <v>145</v>
      </c>
      <c r="H117" s="159"/>
      <c r="I117" s="159"/>
      <c r="J117" s="71">
        <f>(E99-E118)/2</f>
        <v>-1.9926666666666693</v>
      </c>
      <c r="K117" s="13"/>
      <c r="L117" s="192" t="s">
        <v>155</v>
      </c>
      <c r="M117" s="193"/>
      <c r="N117" s="61" t="s">
        <v>156</v>
      </c>
      <c r="O117" s="62">
        <f>J117</f>
        <v>-1.9926666666666693</v>
      </c>
      <c r="P117" s="23"/>
      <c r="Q117" s="22"/>
      <c r="R117" s="21"/>
    </row>
    <row r="118" spans="1:18" x14ac:dyDescent="0.25">
      <c r="A118" s="21"/>
      <c r="B118" s="21"/>
      <c r="C118" s="158" t="s">
        <v>143</v>
      </c>
      <c r="D118" s="159"/>
      <c r="E118" s="62">
        <f>F115-K115</f>
        <v>1.996333333333336</v>
      </c>
      <c r="F118" s="18"/>
      <c r="G118" s="158" t="s">
        <v>146</v>
      </c>
      <c r="H118" s="159"/>
      <c r="I118" s="159"/>
      <c r="J118" s="71">
        <f>ABS(E99+E118)</f>
        <v>7.3333333333334139E-3</v>
      </c>
      <c r="K118" s="13"/>
      <c r="L118" s="63"/>
      <c r="M118" s="64" t="s">
        <v>149</v>
      </c>
      <c r="N118" s="65">
        <f>N84</f>
        <v>1333.3935000000001</v>
      </c>
      <c r="O118" s="66">
        <f>O117</f>
        <v>-1.9926666666666693</v>
      </c>
      <c r="P118" s="23"/>
      <c r="Q118" s="22"/>
      <c r="R118" s="21"/>
    </row>
    <row r="119" spans="1:18" x14ac:dyDescent="0.25">
      <c r="A119" s="21"/>
      <c r="B119" s="21"/>
      <c r="C119" s="158" t="s">
        <v>144</v>
      </c>
      <c r="D119" s="159"/>
      <c r="E119" s="71">
        <f>M115-N115</f>
        <v>1.9963333333333335</v>
      </c>
      <c r="G119" s="171" t="s">
        <v>147</v>
      </c>
      <c r="H119" s="171"/>
      <c r="I119" s="158"/>
      <c r="J119" s="71">
        <f>(24*SQRT((P96+P115)/1000))/1000</f>
        <v>1.4961069480488351E-2</v>
      </c>
      <c r="K119" s="19"/>
      <c r="L119" s="67"/>
      <c r="M119" s="68" t="s">
        <v>149</v>
      </c>
      <c r="N119" s="69">
        <f>N118+O118</f>
        <v>1331.4008333333334</v>
      </c>
      <c r="O119" s="70"/>
      <c r="P119" s="23"/>
      <c r="Q119" s="22"/>
      <c r="R119" s="21"/>
    </row>
    <row r="120" spans="1:18" x14ac:dyDescent="0.25">
      <c r="A120" s="21"/>
      <c r="B120" s="21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2"/>
      <c r="R120" s="21"/>
    </row>
    <row r="121" spans="1:18" x14ac:dyDescent="0.25">
      <c r="A121" s="21"/>
      <c r="B121" s="21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2"/>
      <c r="R121" s="21"/>
    </row>
    <row r="122" spans="1:18" x14ac:dyDescent="0.25">
      <c r="A122" s="21"/>
      <c r="B122" s="21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2"/>
      <c r="R122" s="21"/>
    </row>
    <row r="123" spans="1:18" x14ac:dyDescent="0.25">
      <c r="A123" s="21"/>
      <c r="B123" s="21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2"/>
      <c r="R123" s="21"/>
    </row>
    <row r="124" spans="1:18" x14ac:dyDescent="0.25">
      <c r="A124" s="21"/>
      <c r="B124" s="21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2"/>
      <c r="R124" s="21"/>
    </row>
    <row r="125" spans="1:18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3"/>
      <c r="N125" s="23"/>
      <c r="O125" s="21"/>
      <c r="P125" s="23"/>
      <c r="Q125" s="22"/>
      <c r="R125" s="21"/>
    </row>
  </sheetData>
  <mergeCells count="96">
    <mergeCell ref="O86:O87"/>
    <mergeCell ref="P86:P87"/>
    <mergeCell ref="O104:O105"/>
    <mergeCell ref="P104:P105"/>
    <mergeCell ref="B103:H103"/>
    <mergeCell ref="C98:D98"/>
    <mergeCell ref="B104:B105"/>
    <mergeCell ref="G119:I119"/>
    <mergeCell ref="C100:D100"/>
    <mergeCell ref="C118:D118"/>
    <mergeCell ref="G117:I117"/>
    <mergeCell ref="L117:M117"/>
    <mergeCell ref="C119:D119"/>
    <mergeCell ref="G118:I118"/>
    <mergeCell ref="H106:N106"/>
    <mergeCell ref="C114:G114"/>
    <mergeCell ref="K104:K105"/>
    <mergeCell ref="L104:L105"/>
    <mergeCell ref="M104:M105"/>
    <mergeCell ref="C104:E104"/>
    <mergeCell ref="F104:F105"/>
    <mergeCell ref="G104:G105"/>
    <mergeCell ref="C117:D117"/>
    <mergeCell ref="L82:M82"/>
    <mergeCell ref="C49:G49"/>
    <mergeCell ref="H32:N32"/>
    <mergeCell ref="B26:P27"/>
    <mergeCell ref="J8:K8"/>
    <mergeCell ref="M56:M57"/>
    <mergeCell ref="N56:N57"/>
    <mergeCell ref="C53:D53"/>
    <mergeCell ref="C54:D54"/>
    <mergeCell ref="H58:N58"/>
    <mergeCell ref="B29:H29"/>
    <mergeCell ref="B55:H55"/>
    <mergeCell ref="P56:P57"/>
    <mergeCell ref="P30:P31"/>
    <mergeCell ref="B14:B15"/>
    <mergeCell ref="C14:C15"/>
    <mergeCell ref="B6:C6"/>
    <mergeCell ref="M86:M87"/>
    <mergeCell ref="K86:K87"/>
    <mergeCell ref="L86:L87"/>
    <mergeCell ref="N104:N105"/>
    <mergeCell ref="N86:N87"/>
    <mergeCell ref="H88:N88"/>
    <mergeCell ref="C95:G95"/>
    <mergeCell ref="C99:D99"/>
    <mergeCell ref="B86:B87"/>
    <mergeCell ref="C86:E86"/>
    <mergeCell ref="F86:F87"/>
    <mergeCell ref="G86:G87"/>
    <mergeCell ref="H86:J86"/>
    <mergeCell ref="K56:K57"/>
    <mergeCell ref="L56:L57"/>
    <mergeCell ref="O56:O57"/>
    <mergeCell ref="B19:C19"/>
    <mergeCell ref="B20:C20"/>
    <mergeCell ref="L30:L31"/>
    <mergeCell ref="M30:M31"/>
    <mergeCell ref="N30:N31"/>
    <mergeCell ref="O30:O31"/>
    <mergeCell ref="K30:K31"/>
    <mergeCell ref="B3:H4"/>
    <mergeCell ref="B56:B57"/>
    <mergeCell ref="C56:E56"/>
    <mergeCell ref="F56:F57"/>
    <mergeCell ref="G56:G57"/>
    <mergeCell ref="H56:J56"/>
    <mergeCell ref="B30:B31"/>
    <mergeCell ref="C30:E30"/>
    <mergeCell ref="F30:F31"/>
    <mergeCell ref="H30:J30"/>
    <mergeCell ref="G30:G31"/>
    <mergeCell ref="B10:B11"/>
    <mergeCell ref="B16:B17"/>
    <mergeCell ref="H10:H11"/>
    <mergeCell ref="H16:H17"/>
    <mergeCell ref="B13:H13"/>
    <mergeCell ref="B7:H7"/>
    <mergeCell ref="D8:F8"/>
    <mergeCell ref="C8:C9"/>
    <mergeCell ref="H8:H9"/>
    <mergeCell ref="B8:B9"/>
    <mergeCell ref="C82:D82"/>
    <mergeCell ref="C52:D52"/>
    <mergeCell ref="D14:F14"/>
    <mergeCell ref="H14:H15"/>
    <mergeCell ref="H104:J104"/>
    <mergeCell ref="C84:D84"/>
    <mergeCell ref="G82:I82"/>
    <mergeCell ref="G83:I83"/>
    <mergeCell ref="G84:I84"/>
    <mergeCell ref="C79:G79"/>
    <mergeCell ref="C83:D83"/>
    <mergeCell ref="B85:H85"/>
  </mergeCells>
  <phoneticPr fontId="6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0" fitToHeight="0" orientation="landscape" r:id="rId1"/>
  <headerFooter>
    <oddHeader>&amp;CTribhuwan University
Institute of Engineering
Central Campus, Pulchowk
Department of Civil Engineering
Survey Instruction Committee</oddHeader>
    <oddFooter>&amp;RSurvey Group: 29-074</oddFooter>
  </headerFooter>
  <rowBreaks count="1" manualBreakCount="1">
    <brk id="102" min="1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HCR Distance Observation</vt:lpstr>
      <vt:lpstr>Gales Table Major Traverse</vt:lpstr>
      <vt:lpstr>Gales Table Minor Traverse</vt:lpstr>
      <vt:lpstr>Traverse Detailing</vt:lpstr>
      <vt:lpstr>Level Transfer Minor Traverse</vt:lpstr>
      <vt:lpstr>Level Transfer</vt:lpstr>
      <vt:lpstr>'Gales Table Major Traverse'!Print_Area</vt:lpstr>
      <vt:lpstr>'Gales Table Minor Traverse'!Print_Area</vt:lpstr>
      <vt:lpstr>'Level Transfer'!Print_Area</vt:lpstr>
      <vt:lpstr>'Level Transfer Minor Traverse'!Print_Area</vt:lpstr>
      <vt:lpstr>'Traverse Detailing'!Print_Area</vt:lpstr>
      <vt:lpstr>'HCR Distance Observation'!Print_Titles</vt:lpstr>
      <vt:lpstr>'Level Transfer'!Print_Titles</vt:lpstr>
      <vt:lpstr>'Traverse Detailing'!Print_Titles</vt:lpstr>
      <vt:lpstr>S1_</vt:lpstr>
      <vt:lpstr>S2_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Pragyan Shrestha</dc:creator>
  <cp:lastModifiedBy>Sanjeev Bashyal</cp:lastModifiedBy>
  <cp:lastPrinted>2021-01-08T10:52:03Z</cp:lastPrinted>
  <dcterms:created xsi:type="dcterms:W3CDTF">2019-11-11T17:08:36Z</dcterms:created>
  <dcterms:modified xsi:type="dcterms:W3CDTF">2021-01-08T11:39:06Z</dcterms:modified>
</cp:coreProperties>
</file>