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EEV BASHYAL\Desktop\Survey Camp 2076\"/>
    </mc:Choice>
  </mc:AlternateContent>
  <xr:revisionPtr revIDLastSave="0" documentId="8_{369B072F-B428-4619-81B3-DDA2E8F0391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bridge site triangulation" sheetId="3" r:id="rId1"/>
    <sheet name="triangle length and angles" sheetId="7" r:id="rId2"/>
    <sheet name="bridge detail" sheetId="2" r:id="rId3"/>
    <sheet name="RA" sheetId="1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56" i="2" l="1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M9" i="1" l="1"/>
  <c r="M13" i="1"/>
  <c r="M14" i="1"/>
  <c r="M15" i="1"/>
  <c r="M12" i="1"/>
  <c r="M5" i="1"/>
  <c r="J34" i="1"/>
  <c r="M32" i="1"/>
  <c r="L32" i="1"/>
  <c r="L31" i="1"/>
  <c r="D4" i="1" s="1"/>
  <c r="X40" i="3" l="1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5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" i="2"/>
  <c r="Q5" i="1"/>
  <c r="O11" i="1"/>
  <c r="P11" i="1"/>
  <c r="O15" i="1"/>
  <c r="Q4" i="1"/>
  <c r="L5" i="1"/>
  <c r="O5" i="1" s="1"/>
  <c r="L9" i="1"/>
  <c r="L10" i="1"/>
  <c r="Q10" i="1" s="1"/>
  <c r="L11" i="1"/>
  <c r="Q11" i="1" s="1"/>
  <c r="L12" i="1"/>
  <c r="Q12" i="1" s="1"/>
  <c r="L13" i="1"/>
  <c r="Q13" i="1" s="1"/>
  <c r="L14" i="1"/>
  <c r="Q14" i="1" s="1"/>
  <c r="L15" i="1"/>
  <c r="Q15" i="1" s="1"/>
  <c r="L16" i="1"/>
  <c r="Q16" i="1" s="1"/>
  <c r="L17" i="1"/>
  <c r="Q17" i="1" s="1"/>
  <c r="L22" i="1"/>
  <c r="Q22" i="1" s="1"/>
  <c r="L4" i="1"/>
  <c r="M4" i="1" s="1"/>
  <c r="D5" i="1" s="1"/>
  <c r="D6" i="1" s="1"/>
  <c r="D7" i="1" s="1"/>
  <c r="D8" i="1" s="1"/>
  <c r="D9" i="1" s="1"/>
  <c r="D10" i="1" s="1"/>
  <c r="G3" i="1"/>
  <c r="G4" i="1" s="1"/>
  <c r="G5" i="1" l="1"/>
  <c r="G6" i="1" s="1"/>
  <c r="D11" i="1"/>
  <c r="D12" i="1" s="1"/>
  <c r="D13" i="1" s="1"/>
  <c r="D14" i="1" s="1"/>
  <c r="D15" i="1" s="1"/>
  <c r="D16" i="1" s="1"/>
  <c r="O13" i="1"/>
  <c r="O9" i="1"/>
  <c r="Q9" i="1"/>
  <c r="O17" i="1"/>
  <c r="M17" i="1"/>
  <c r="P22" i="1"/>
  <c r="P16" i="1"/>
  <c r="P14" i="1"/>
  <c r="P12" i="1"/>
  <c r="P10" i="1"/>
  <c r="P5" i="1"/>
  <c r="M16" i="1"/>
  <c r="O4" i="1"/>
  <c r="R4" i="1" s="1"/>
  <c r="S4" i="1" s="1"/>
  <c r="T4" i="1" s="1"/>
  <c r="U5" i="1" s="1"/>
  <c r="R5" i="1" s="1"/>
  <c r="S5" i="1" s="1"/>
  <c r="T5" i="1" s="1"/>
  <c r="O22" i="1"/>
  <c r="O16" i="1"/>
  <c r="O14" i="1"/>
  <c r="O12" i="1"/>
  <c r="O10" i="1"/>
  <c r="M11" i="1"/>
  <c r="P4" i="1"/>
  <c r="P17" i="1"/>
  <c r="P15" i="1"/>
  <c r="P13" i="1"/>
  <c r="P9" i="1"/>
  <c r="M10" i="1"/>
  <c r="Y15" i="3"/>
  <c r="Y23" i="3"/>
  <c r="Y27" i="3"/>
  <c r="Y31" i="3"/>
  <c r="Y35" i="3"/>
  <c r="Y39" i="3"/>
  <c r="Y19" i="3"/>
  <c r="H13" i="3"/>
  <c r="H7" i="3"/>
  <c r="M7" i="3"/>
  <c r="M15" i="3"/>
  <c r="M23" i="3"/>
  <c r="Y7" i="3"/>
  <c r="Y11" i="3"/>
  <c r="H19" i="3"/>
  <c r="H15" i="3"/>
  <c r="M9" i="3"/>
  <c r="M13" i="3"/>
  <c r="M19" i="3"/>
  <c r="N19" i="3" s="1"/>
  <c r="H23" i="3"/>
  <c r="H9" i="3"/>
  <c r="G7" i="1"/>
  <c r="G8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U9" i="1" l="1"/>
  <c r="R9" i="1" s="1"/>
  <c r="S9" i="1" s="1"/>
  <c r="T9" i="1" s="1"/>
  <c r="U10" i="1" s="1"/>
  <c r="R10" i="1" s="1"/>
  <c r="S10" i="1" s="1"/>
  <c r="T10" i="1" s="1"/>
  <c r="U11" i="1" s="1"/>
  <c r="R11" i="1" s="1"/>
  <c r="S11" i="1" s="1"/>
  <c r="T11" i="1" s="1"/>
  <c r="U12" i="1" s="1"/>
  <c r="R12" i="1" s="1"/>
  <c r="S12" i="1" s="1"/>
  <c r="T12" i="1" s="1"/>
  <c r="U13" i="1" s="1"/>
  <c r="R13" i="1" s="1"/>
  <c r="S13" i="1" s="1"/>
  <c r="T13" i="1" s="1"/>
  <c r="U14" i="1" s="1"/>
  <c r="R14" i="1" s="1"/>
  <c r="S14" i="1" s="1"/>
  <c r="T14" i="1" s="1"/>
  <c r="U15" i="1" s="1"/>
  <c r="R15" i="1" s="1"/>
  <c r="S15" i="1" s="1"/>
  <c r="T15" i="1" s="1"/>
  <c r="U16" i="1" s="1"/>
  <c r="R16" i="1" s="1"/>
  <c r="S16" i="1" s="1"/>
  <c r="T16" i="1" s="1"/>
  <c r="U17" i="1" s="1"/>
  <c r="R17" i="1" s="1"/>
  <c r="S17" i="1" s="1"/>
  <c r="T17" i="1" s="1"/>
  <c r="U18" i="1" s="1"/>
  <c r="U19" i="1" s="1"/>
  <c r="U20" i="1" s="1"/>
  <c r="U21" i="1" s="1"/>
  <c r="U22" i="1" s="1"/>
  <c r="R22" i="1" s="1"/>
  <c r="S22" i="1" s="1"/>
  <c r="T22" i="1" s="1"/>
  <c r="U23" i="1" s="1"/>
  <c r="U6" i="1"/>
  <c r="U7" i="1" s="1"/>
  <c r="U8" i="1" s="1"/>
  <c r="D17" i="1"/>
  <c r="D18" i="1" s="1"/>
  <c r="D19" i="1" s="1"/>
  <c r="D20" i="1" s="1"/>
  <c r="D21" i="1" s="1"/>
  <c r="D22" i="1" s="1"/>
  <c r="D23" i="1" s="1"/>
  <c r="N15" i="3"/>
  <c r="N13" i="3"/>
  <c r="G33" i="3"/>
  <c r="H33" i="3" s="1"/>
  <c r="I33" i="3" s="1"/>
  <c r="Z35" i="3" s="1"/>
  <c r="G34" i="3"/>
  <c r="H34" i="3" s="1"/>
  <c r="I34" i="3" s="1"/>
  <c r="Z23" i="3" s="1"/>
  <c r="G32" i="3"/>
  <c r="H32" i="3" s="1"/>
  <c r="I32" i="3" s="1"/>
  <c r="Z11" i="3" s="1"/>
  <c r="N9" i="3"/>
  <c r="N7" i="3"/>
  <c r="N23" i="3"/>
  <c r="R41" i="2"/>
  <c r="Q41" i="2"/>
  <c r="Q12" i="2"/>
  <c r="R12" i="2"/>
  <c r="Q20" i="2"/>
  <c r="R20" i="2"/>
  <c r="R28" i="2"/>
  <c r="Q28" i="2"/>
  <c r="R36" i="2"/>
  <c r="Q36" i="2"/>
  <c r="R44" i="2"/>
  <c r="Q44" i="2"/>
  <c r="R43" i="2"/>
  <c r="Q43" i="2"/>
  <c r="R35" i="2"/>
  <c r="Q35" i="2"/>
  <c r="R27" i="2"/>
  <c r="Q27" i="2"/>
  <c r="R19" i="2"/>
  <c r="Q19" i="2"/>
  <c r="R11" i="2"/>
  <c r="Q11" i="2"/>
  <c r="R21" i="2"/>
  <c r="Q21" i="2"/>
  <c r="R31" i="2"/>
  <c r="Q31" i="2"/>
  <c r="R17" i="2"/>
  <c r="Q17" i="2"/>
  <c r="R47" i="2"/>
  <c r="Q47" i="2"/>
  <c r="R33" i="2"/>
  <c r="Q33" i="2"/>
  <c r="Q10" i="2"/>
  <c r="R10" i="2"/>
  <c r="Q18" i="2"/>
  <c r="R18" i="2"/>
  <c r="Q26" i="2"/>
  <c r="R26" i="2"/>
  <c r="Q34" i="2"/>
  <c r="R34" i="2"/>
  <c r="Q42" i="2"/>
  <c r="R42" i="2"/>
  <c r="Q6" i="2"/>
  <c r="R6" i="2"/>
  <c r="R13" i="2"/>
  <c r="Q13" i="2"/>
  <c r="R45" i="2"/>
  <c r="Q45" i="2"/>
  <c r="R37" i="2"/>
  <c r="Q37" i="2"/>
  <c r="R39" i="2"/>
  <c r="Q39" i="2"/>
  <c r="R7" i="2"/>
  <c r="Q7" i="2"/>
  <c r="R25" i="2"/>
  <c r="Q25" i="2"/>
  <c r="R8" i="2"/>
  <c r="Q8" i="2"/>
  <c r="Q16" i="2"/>
  <c r="R16" i="2"/>
  <c r="Q24" i="2"/>
  <c r="R24" i="2"/>
  <c r="Q32" i="2"/>
  <c r="R32" i="2"/>
  <c r="Q40" i="2"/>
  <c r="R40" i="2"/>
  <c r="Q48" i="2"/>
  <c r="R48" i="2"/>
  <c r="R29" i="2"/>
  <c r="Q29" i="2"/>
  <c r="R23" i="2"/>
  <c r="Q23" i="2"/>
  <c r="R5" i="2"/>
  <c r="Q5" i="2"/>
  <c r="R9" i="2"/>
  <c r="Q9" i="2"/>
  <c r="R15" i="2"/>
  <c r="Q15" i="2"/>
  <c r="R49" i="2"/>
  <c r="Q49" i="2"/>
  <c r="R14" i="2"/>
  <c r="Q14" i="2"/>
  <c r="Q22" i="2"/>
  <c r="R22" i="2"/>
  <c r="R30" i="2"/>
  <c r="Q30" i="2"/>
  <c r="Q38" i="2"/>
  <c r="R38" i="2"/>
  <c r="Q46" i="2"/>
  <c r="R46" i="2"/>
  <c r="R4" i="2"/>
  <c r="Q4" i="2"/>
  <c r="G20" i="1"/>
  <c r="G21" i="1" s="1"/>
  <c r="G22" i="1" s="1"/>
  <c r="G23" i="1" s="1"/>
  <c r="Z27" i="3" l="1"/>
  <c r="Z7" i="3"/>
  <c r="Z31" i="3"/>
  <c r="Z39" i="3"/>
  <c r="Z15" i="3"/>
  <c r="Z19" i="3"/>
  <c r="G30" i="3"/>
  <c r="H30" i="3" s="1"/>
  <c r="I30" i="3" s="1"/>
  <c r="O7" i="3" s="1"/>
  <c r="G31" i="3"/>
  <c r="H31" i="3" s="1"/>
  <c r="I31" i="3" s="1"/>
  <c r="O13" i="3" s="1"/>
  <c r="J34" i="3" l="1"/>
  <c r="J32" i="3"/>
  <c r="J33" i="3"/>
  <c r="O23" i="3"/>
  <c r="O9" i="3"/>
  <c r="O15" i="3"/>
  <c r="O19" i="3"/>
  <c r="J30" i="3" l="1"/>
  <c r="J31" i="3"/>
</calcChain>
</file>

<file path=xl/sharedStrings.xml><?xml version="1.0" encoding="utf-8"?>
<sst xmlns="http://schemas.openxmlformats.org/spreadsheetml/2006/main" count="319" uniqueCount="106">
  <si>
    <t>line</t>
  </si>
  <si>
    <t>from ip</t>
  </si>
  <si>
    <t>to ip</t>
  </si>
  <si>
    <t>ip to ip dist</t>
  </si>
  <si>
    <t>ip station</t>
  </si>
  <si>
    <t>chainage of ip st</t>
  </si>
  <si>
    <t>deflection angle</t>
  </si>
  <si>
    <t>d</t>
  </si>
  <si>
    <t>m</t>
  </si>
  <si>
    <t>s</t>
  </si>
  <si>
    <t>radius of curvature R</t>
  </si>
  <si>
    <t>tangent length TL</t>
  </si>
  <si>
    <t>length of curvature L</t>
  </si>
  <si>
    <t>apex distance E</t>
  </si>
  <si>
    <t>ch of BC</t>
  </si>
  <si>
    <t>ch of EC</t>
  </si>
  <si>
    <t>ch of MC</t>
  </si>
  <si>
    <t>IP0</t>
  </si>
  <si>
    <t>IP1</t>
  </si>
  <si>
    <t>IP2</t>
  </si>
  <si>
    <t>A</t>
  </si>
  <si>
    <t>B</t>
  </si>
  <si>
    <t>IP3</t>
  </si>
  <si>
    <t>IP4</t>
  </si>
  <si>
    <t>IP5</t>
  </si>
  <si>
    <t>IP6</t>
  </si>
  <si>
    <t>IP7</t>
  </si>
  <si>
    <t>IP8</t>
  </si>
  <si>
    <t>IP9</t>
  </si>
  <si>
    <t>IP10</t>
  </si>
  <si>
    <t>IP11</t>
  </si>
  <si>
    <t>IP12</t>
  </si>
  <si>
    <t>IP13</t>
  </si>
  <si>
    <t>setback 1</t>
  </si>
  <si>
    <t>culv start</t>
  </si>
  <si>
    <t>culv end</t>
  </si>
  <si>
    <t>setback 2</t>
  </si>
  <si>
    <t>-</t>
  </si>
  <si>
    <t>+</t>
  </si>
  <si>
    <t>inst st</t>
  </si>
  <si>
    <t>st HI</t>
  </si>
  <si>
    <t>sighted to</t>
  </si>
  <si>
    <t>signal ht</t>
  </si>
  <si>
    <t>HCR observation</t>
  </si>
  <si>
    <t>int. clk angle</t>
  </si>
  <si>
    <t>bearing</t>
  </si>
  <si>
    <t>Hz dist</t>
  </si>
  <si>
    <t>Vt dist</t>
  </si>
  <si>
    <t>consecutive coordinate</t>
  </si>
  <si>
    <t>independent coordinate (st)</t>
  </si>
  <si>
    <t>independent coordinate (point)</t>
  </si>
  <si>
    <t>departure</t>
  </si>
  <si>
    <t>latitude</t>
  </si>
  <si>
    <t>easting</t>
  </si>
  <si>
    <t>northing</t>
  </si>
  <si>
    <t>D</t>
  </si>
  <si>
    <t>C(101)</t>
  </si>
  <si>
    <t>C</t>
  </si>
  <si>
    <t>F</t>
  </si>
  <si>
    <t>G</t>
  </si>
  <si>
    <t>E</t>
  </si>
  <si>
    <t>angle to right</t>
  </si>
  <si>
    <t>inst</t>
  </si>
  <si>
    <t>sight to</t>
  </si>
  <si>
    <t>face</t>
  </si>
  <si>
    <t>HCR</t>
  </si>
  <si>
    <t>set 1</t>
  </si>
  <si>
    <t>set 2</t>
  </si>
  <si>
    <t>L</t>
  </si>
  <si>
    <t>R</t>
  </si>
  <si>
    <t>base triangle</t>
  </si>
  <si>
    <t>other triangle</t>
  </si>
  <si>
    <t>mean hz angle</t>
  </si>
  <si>
    <t>abc</t>
  </si>
  <si>
    <t>abd</t>
  </si>
  <si>
    <t>correc</t>
  </si>
  <si>
    <t>error</t>
  </si>
  <si>
    <t>corrected</t>
  </si>
  <si>
    <t>cbe</t>
  </si>
  <si>
    <t>cef</t>
  </si>
  <si>
    <t>efg</t>
  </si>
  <si>
    <t>ab</t>
  </si>
  <si>
    <t xml:space="preserve">bearing </t>
  </si>
  <si>
    <t>ip1 - ip0</t>
  </si>
  <si>
    <t>ip1 - ip2</t>
  </si>
  <si>
    <t>defln angle at ip1</t>
  </si>
  <si>
    <t>true bearing of legs</t>
  </si>
  <si>
    <t>from detail</t>
  </si>
  <si>
    <t>bc</t>
  </si>
  <si>
    <t>bd</t>
  </si>
  <si>
    <t>ac</t>
  </si>
  <si>
    <t>ad</t>
  </si>
  <si>
    <t>be</t>
  </si>
  <si>
    <t>ce</t>
  </si>
  <si>
    <t>cf</t>
  </si>
  <si>
    <t>ef</t>
  </si>
  <si>
    <t>eg</t>
  </si>
  <si>
    <t>fg</t>
  </si>
  <si>
    <t>from RA</t>
  </si>
  <si>
    <t>new chainage of ip st</t>
  </si>
  <si>
    <t>a</t>
  </si>
  <si>
    <t>from triangulation(taping)</t>
  </si>
  <si>
    <t>Used Values</t>
  </si>
  <si>
    <t>1:2841</t>
  </si>
  <si>
    <t>Mean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</si>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</sst>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0" fontId="0" fillId="2" borderId="0" xfId="0" applyFill="1"/>
    <xf numFmtId="165" fontId="0" fillId="2" borderId="0" xfId="0" applyNumberFormat="1" applyFill="1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4" fillId="0" borderId="0" xfId="0" applyFont="1" applyFill="1" applyAlignment="1"/>
    <xf numFmtId="164" fontId="4" fillId="0" borderId="0" xfId="0" applyNumberFormat="1" applyFont="1" applyFill="1" applyAlignment="1"/>
    <xf numFmtId="164" fontId="0" fillId="2" borderId="0" xfId="0" applyNumberFormat="1" applyFill="1"/>
    <xf numFmtId="164" fontId="2" fillId="2" borderId="0" xfId="0" applyNumberFormat="1" applyFont="1" applyFill="1"/>
    <xf numFmtId="164" fontId="0" fillId="2" borderId="0" xfId="0" applyNumberFormat="1" applyFill="1" applyAlignment="1"/>
    <xf numFmtId="164" fontId="2" fillId="0" borderId="0" xfId="0" applyNumberFormat="1" applyFont="1"/>
    <xf numFmtId="164" fontId="0" fillId="0" borderId="0" xfId="0" applyNumberFormat="1" applyAlignment="1"/>
    <xf numFmtId="0" fontId="0" fillId="0" borderId="0" xfId="0" applyFill="1"/>
    <xf numFmtId="164" fontId="0" fillId="0" borderId="0" xfId="0" applyNumberFormat="1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64" fontId="5" fillId="0" borderId="0" xfId="0" applyNumberFormat="1" applyFont="1"/>
    <xf numFmtId="164" fontId="2" fillId="4" borderId="0" xfId="0" applyNumberFormat="1" applyFont="1" applyFill="1"/>
    <xf numFmtId="164" fontId="0" fillId="4" borderId="0" xfId="0" applyNumberFormat="1" applyFill="1" applyAlignment="1"/>
    <xf numFmtId="164" fontId="2" fillId="0" borderId="0" xfId="0" applyNumberFormat="1" applyFont="1" applyFill="1"/>
    <xf numFmtId="164" fontId="0" fillId="0" borderId="0" xfId="0" applyNumberFormat="1" applyFill="1" applyAlignment="1"/>
    <xf numFmtId="0" fontId="2" fillId="0" borderId="0" xfId="0" applyFont="1" applyFill="1"/>
    <xf numFmtId="165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164" fontId="7" fillId="0" borderId="0" xfId="0" applyNumberFormat="1" applyFont="1" applyFill="1"/>
    <xf numFmtId="164" fontId="7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/>
    <xf numFmtId="0" fontId="0" fillId="7" borderId="0" xfId="0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0" fillId="6" borderId="0" xfId="0" applyFill="1"/>
    <xf numFmtId="164" fontId="0" fillId="6" borderId="0" xfId="0" applyNumberFormat="1" applyFill="1"/>
    <xf numFmtId="165" fontId="0" fillId="7" borderId="0" xfId="0" applyNumberFormat="1" applyFill="1"/>
    <xf numFmtId="0" fontId="0" fillId="4" borderId="0" xfId="0" applyFont="1" applyFill="1"/>
    <xf numFmtId="164" fontId="0" fillId="4" borderId="0" xfId="0" applyNumberFormat="1" applyFont="1" applyFill="1"/>
    <xf numFmtId="164" fontId="0" fillId="0" borderId="0" xfId="0" applyNumberFormat="1" applyFont="1"/>
    <xf numFmtId="0" fontId="7" fillId="0" borderId="0" xfId="0" applyFont="1" applyFill="1"/>
    <xf numFmtId="164" fontId="0" fillId="10" borderId="0" xfId="0" applyNumberFormat="1" applyFill="1"/>
    <xf numFmtId="164" fontId="0" fillId="11" borderId="0" xfId="0" applyNumberFormat="1" applyFill="1"/>
    <xf numFmtId="49" fontId="0" fillId="0" borderId="0" xfId="0" applyNumberForma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Fill="1" applyAlignment="1"/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/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topLeftCell="A6" zoomScale="90" zoomScaleNormal="90" workbookViewId="0">
      <selection activeCell="AE7" sqref="AE7"/>
    </sheetView>
  </sheetViews>
  <sheetFormatPr defaultRowHeight="15" x14ac:dyDescent="0.25"/>
  <cols>
    <col min="7" max="7" width="13" customWidth="1"/>
    <col min="8" max="8" width="13.28515625" customWidth="1"/>
    <col min="14" max="14" width="15.7109375" customWidth="1"/>
    <col min="15" max="15" width="12.85546875" customWidth="1"/>
    <col min="25" max="25" width="13.85546875" bestFit="1" customWidth="1"/>
    <col min="26" max="26" width="11.7109375" customWidth="1"/>
  </cols>
  <sheetData>
    <row r="1" spans="1:26" s="34" customFormat="1" ht="42.75" customHeight="1" x14ac:dyDescent="0.4">
      <c r="A1" s="65" t="s">
        <v>70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R1" s="65" t="s">
        <v>71</v>
      </c>
      <c r="S1" s="65"/>
      <c r="T1" s="65"/>
      <c r="U1" s="65"/>
      <c r="V1" s="65"/>
      <c r="W1" s="65"/>
      <c r="X1" s="65"/>
      <c r="Y1" s="65"/>
    </row>
    <row r="2" spans="1:26" s="32" customFormat="1" x14ac:dyDescent="0.25">
      <c r="A2" s="52" t="s">
        <v>62</v>
      </c>
      <c r="B2" s="52" t="s">
        <v>63</v>
      </c>
      <c r="C2" s="52" t="s">
        <v>64</v>
      </c>
      <c r="D2" s="52" t="s">
        <v>66</v>
      </c>
      <c r="E2" s="52"/>
      <c r="F2" s="52"/>
      <c r="G2" s="52"/>
      <c r="H2" s="52"/>
      <c r="I2" s="52" t="s">
        <v>67</v>
      </c>
      <c r="J2" s="52"/>
      <c r="K2" s="52"/>
      <c r="L2" s="52"/>
      <c r="M2" s="52"/>
      <c r="N2" s="52" t="s">
        <v>72</v>
      </c>
      <c r="O2" s="52" t="s">
        <v>77</v>
      </c>
      <c r="R2" s="52" t="s">
        <v>62</v>
      </c>
      <c r="S2" s="52" t="s">
        <v>63</v>
      </c>
      <c r="T2" s="52" t="s">
        <v>64</v>
      </c>
      <c r="U2" s="52" t="s">
        <v>66</v>
      </c>
      <c r="V2" s="52"/>
      <c r="W2" s="52"/>
      <c r="X2" s="52"/>
      <c r="Y2" s="52"/>
      <c r="Z2" s="52" t="s">
        <v>77</v>
      </c>
    </row>
    <row r="3" spans="1:26" s="32" customFormat="1" x14ac:dyDescent="0.25">
      <c r="A3" s="52"/>
      <c r="B3" s="52"/>
      <c r="C3" s="52"/>
      <c r="D3" s="52" t="s">
        <v>65</v>
      </c>
      <c r="E3" s="52"/>
      <c r="F3" s="52"/>
      <c r="G3" s="33"/>
      <c r="H3" s="33"/>
      <c r="I3" s="52" t="s">
        <v>65</v>
      </c>
      <c r="J3" s="52"/>
      <c r="K3" s="52"/>
      <c r="L3" s="33"/>
      <c r="M3" s="33"/>
      <c r="N3" s="52"/>
      <c r="O3" s="52"/>
      <c r="R3" s="52"/>
      <c r="S3" s="52"/>
      <c r="T3" s="52"/>
      <c r="U3" s="52" t="s">
        <v>65</v>
      </c>
      <c r="V3" s="52"/>
      <c r="W3" s="52"/>
      <c r="X3" s="33"/>
      <c r="Y3" s="52" t="s">
        <v>72</v>
      </c>
      <c r="Z3" s="52"/>
    </row>
    <row r="4" spans="1:26" s="32" customFormat="1" x14ac:dyDescent="0.25">
      <c r="A4" s="52"/>
      <c r="B4" s="52"/>
      <c r="C4" s="52"/>
      <c r="D4" s="32" t="s">
        <v>7</v>
      </c>
      <c r="E4" s="32" t="s">
        <v>8</v>
      </c>
      <c r="F4" s="32" t="s">
        <v>9</v>
      </c>
      <c r="I4" s="32" t="s">
        <v>7</v>
      </c>
      <c r="J4" s="32" t="s">
        <v>8</v>
      </c>
      <c r="K4" s="32" t="s">
        <v>9</v>
      </c>
      <c r="N4" s="52"/>
      <c r="O4" s="52"/>
      <c r="R4" s="52"/>
      <c r="S4" s="52"/>
      <c r="T4" s="52"/>
      <c r="U4" s="32" t="s">
        <v>7</v>
      </c>
      <c r="V4" s="32" t="s">
        <v>8</v>
      </c>
      <c r="W4" s="32" t="s">
        <v>9</v>
      </c>
      <c r="Y4" s="52"/>
      <c r="Z4" s="52"/>
    </row>
    <row r="5" spans="1:26" x14ac:dyDescent="0.25">
      <c r="A5" s="56" t="s">
        <v>20</v>
      </c>
      <c r="B5" s="56" t="s">
        <v>57</v>
      </c>
      <c r="C5" t="s">
        <v>68</v>
      </c>
      <c r="D5">
        <v>0</v>
      </c>
      <c r="E5">
        <v>0</v>
      </c>
      <c r="F5">
        <v>0</v>
      </c>
      <c r="G5" s="2">
        <f>D5+E5/60+F5/3600</f>
        <v>0</v>
      </c>
      <c r="H5" s="53"/>
      <c r="I5">
        <v>90</v>
      </c>
      <c r="J5">
        <v>0</v>
      </c>
      <c r="K5">
        <v>0</v>
      </c>
      <c r="L5" s="2">
        <f>I5+J5/60+K5/3600</f>
        <v>90</v>
      </c>
      <c r="M5" s="53"/>
      <c r="R5" s="59" t="s">
        <v>57</v>
      </c>
      <c r="S5" s="59" t="s">
        <v>58</v>
      </c>
      <c r="T5" s="39" t="s">
        <v>68</v>
      </c>
      <c r="U5" s="39">
        <v>0</v>
      </c>
      <c r="V5" s="39">
        <v>0</v>
      </c>
      <c r="W5" s="39">
        <v>0</v>
      </c>
      <c r="X5" s="40">
        <f>U5+V5/60+W5/3600</f>
        <v>0</v>
      </c>
      <c r="Y5" s="60"/>
      <c r="Z5" s="60"/>
    </row>
    <row r="6" spans="1:26" x14ac:dyDescent="0.25">
      <c r="A6" s="56"/>
      <c r="B6" s="56"/>
      <c r="C6" t="s">
        <v>69</v>
      </c>
      <c r="D6">
        <v>180</v>
      </c>
      <c r="E6">
        <v>0</v>
      </c>
      <c r="F6">
        <v>4</v>
      </c>
      <c r="G6" s="2">
        <f t="shared" ref="G6:G24" si="0">D6+E6/60+F6/3600</f>
        <v>180.0011111111111</v>
      </c>
      <c r="H6" s="53"/>
      <c r="I6">
        <v>269</v>
      </c>
      <c r="J6">
        <v>59</v>
      </c>
      <c r="K6">
        <v>54</v>
      </c>
      <c r="L6" s="2">
        <f t="shared" ref="L6:L24" si="1">I6+J6/60+K6/3600</f>
        <v>269.99833333333333</v>
      </c>
      <c r="M6" s="53"/>
      <c r="R6" s="59"/>
      <c r="S6" s="59"/>
      <c r="T6" s="39" t="s">
        <v>69</v>
      </c>
      <c r="U6" s="39">
        <v>180</v>
      </c>
      <c r="V6" s="39">
        <v>0</v>
      </c>
      <c r="W6" s="39">
        <v>24</v>
      </c>
      <c r="X6" s="40">
        <f t="shared" ref="X6:X20" si="2">U6+V6/60+W6/3600</f>
        <v>180.00666666666666</v>
      </c>
      <c r="Y6" s="60"/>
      <c r="Z6" s="60"/>
    </row>
    <row r="7" spans="1:26" x14ac:dyDescent="0.25">
      <c r="A7" s="56"/>
      <c r="B7" s="56" t="s">
        <v>21</v>
      </c>
      <c r="C7" t="s">
        <v>68</v>
      </c>
      <c r="D7">
        <v>87</v>
      </c>
      <c r="E7">
        <v>31</v>
      </c>
      <c r="F7">
        <v>40</v>
      </c>
      <c r="G7" s="2">
        <f t="shared" si="0"/>
        <v>87.527777777777771</v>
      </c>
      <c r="H7" s="53">
        <f>AVERAGE((IF(G8&gt;G6,(G8-G6),(G8+360-G6))),(G7-G5))</f>
        <v>87.528055555555554</v>
      </c>
      <c r="I7">
        <v>177</v>
      </c>
      <c r="J7">
        <v>31</v>
      </c>
      <c r="K7">
        <v>42</v>
      </c>
      <c r="L7" s="2">
        <f t="shared" si="1"/>
        <v>177.52833333333334</v>
      </c>
      <c r="M7" s="53">
        <f>AVERAGE((IF(L8&gt;L6,(L8-L6),(L8+360-L6))),(L7-L5))</f>
        <v>87.528611111111118</v>
      </c>
      <c r="N7" s="54">
        <f>AVERAGE(M7,H7)</f>
        <v>87.528333333333336</v>
      </c>
      <c r="O7" s="54">
        <f>N7+$I$30</f>
        <v>87.529166666666669</v>
      </c>
      <c r="R7" s="59"/>
      <c r="S7" s="59" t="s">
        <v>60</v>
      </c>
      <c r="T7" s="39" t="s">
        <v>68</v>
      </c>
      <c r="U7" s="39">
        <v>66</v>
      </c>
      <c r="V7" s="39">
        <v>11</v>
      </c>
      <c r="W7" s="39">
        <v>15</v>
      </c>
      <c r="X7" s="40">
        <f t="shared" si="2"/>
        <v>66.1875</v>
      </c>
      <c r="Y7" s="60">
        <f>AVERAGE((IF(X8&gt;X6,(X8-X6),(X8+360-X6))),(X7-X5))</f>
        <v>66.186388888888899</v>
      </c>
      <c r="Z7" s="60">
        <f>Y7+$I$33</f>
        <v>66.187129629629638</v>
      </c>
    </row>
    <row r="8" spans="1:26" x14ac:dyDescent="0.25">
      <c r="A8" s="56"/>
      <c r="B8" s="56"/>
      <c r="C8" t="s">
        <v>69</v>
      </c>
      <c r="D8">
        <v>267</v>
      </c>
      <c r="E8">
        <v>31</v>
      </c>
      <c r="F8">
        <v>46</v>
      </c>
      <c r="G8" s="2">
        <f t="shared" si="0"/>
        <v>267.52944444444444</v>
      </c>
      <c r="H8" s="53"/>
      <c r="I8">
        <v>357</v>
      </c>
      <c r="J8">
        <v>31</v>
      </c>
      <c r="K8">
        <v>38</v>
      </c>
      <c r="L8" s="2">
        <f t="shared" si="1"/>
        <v>357.52722222222224</v>
      </c>
      <c r="M8" s="53"/>
      <c r="N8" s="55"/>
      <c r="O8" s="55"/>
      <c r="R8" s="59"/>
      <c r="S8" s="59"/>
      <c r="T8" s="39" t="s">
        <v>69</v>
      </c>
      <c r="U8" s="39">
        <v>246</v>
      </c>
      <c r="V8" s="39">
        <v>11</v>
      </c>
      <c r="W8" s="39">
        <v>31</v>
      </c>
      <c r="X8" s="40">
        <f t="shared" si="2"/>
        <v>246.19194444444446</v>
      </c>
      <c r="Y8" s="60"/>
      <c r="Z8" s="60"/>
    </row>
    <row r="9" spans="1:26" ht="15" customHeight="1" x14ac:dyDescent="0.25">
      <c r="A9" s="56"/>
      <c r="B9" s="56" t="s">
        <v>55</v>
      </c>
      <c r="C9" t="s">
        <v>68</v>
      </c>
      <c r="D9">
        <v>174</v>
      </c>
      <c r="E9">
        <v>59</v>
      </c>
      <c r="F9">
        <v>2</v>
      </c>
      <c r="G9" s="2">
        <f t="shared" si="0"/>
        <v>174.98388888888888</v>
      </c>
      <c r="H9" s="53">
        <f t="shared" ref="H9" si="3">AVERAGE((IF(G10&gt;G8,(G10-G8),(G10+360-G8))),(G9-G7))</f>
        <v>87.456944444444446</v>
      </c>
      <c r="I9">
        <v>264</v>
      </c>
      <c r="J9">
        <v>59</v>
      </c>
      <c r="K9">
        <v>8</v>
      </c>
      <c r="L9" s="2">
        <f t="shared" si="1"/>
        <v>264.98555555555555</v>
      </c>
      <c r="M9" s="53">
        <f>AVERAGE((IF(L10&gt;L8,(L10-L8),(L10+360-L8))),(L9-L7))</f>
        <v>87.458055555555532</v>
      </c>
      <c r="N9" s="63">
        <f t="shared" ref="N9" si="4">AVERAGE(M9,H9)</f>
        <v>87.457499999999982</v>
      </c>
      <c r="O9" s="63">
        <f>N9+$I$31</f>
        <v>87.458032407407401</v>
      </c>
      <c r="R9" s="61" t="s">
        <v>57</v>
      </c>
      <c r="S9" s="61" t="s">
        <v>60</v>
      </c>
      <c r="T9" s="37" t="s">
        <v>68</v>
      </c>
      <c r="U9" s="37">
        <v>66</v>
      </c>
      <c r="V9" s="37">
        <v>11</v>
      </c>
      <c r="W9" s="37">
        <v>15</v>
      </c>
      <c r="X9" s="38">
        <f t="shared" si="2"/>
        <v>66.1875</v>
      </c>
      <c r="Y9" s="62"/>
      <c r="Z9" s="62"/>
    </row>
    <row r="10" spans="1:26" ht="15" customHeight="1" x14ac:dyDescent="0.25">
      <c r="A10" s="56"/>
      <c r="B10" s="56"/>
      <c r="C10" t="s">
        <v>69</v>
      </c>
      <c r="D10">
        <v>354</v>
      </c>
      <c r="E10">
        <v>59</v>
      </c>
      <c r="F10">
        <v>14</v>
      </c>
      <c r="G10" s="2">
        <f t="shared" si="0"/>
        <v>354.98722222222221</v>
      </c>
      <c r="H10" s="53"/>
      <c r="I10">
        <v>84</v>
      </c>
      <c r="J10">
        <v>59</v>
      </c>
      <c r="K10">
        <v>10</v>
      </c>
      <c r="L10" s="2">
        <f t="shared" si="1"/>
        <v>84.986111111111114</v>
      </c>
      <c r="M10" s="53"/>
      <c r="N10" s="64"/>
      <c r="O10" s="64"/>
      <c r="R10" s="61"/>
      <c r="S10" s="61"/>
      <c r="T10" s="37" t="s">
        <v>69</v>
      </c>
      <c r="U10" s="37">
        <v>246</v>
      </c>
      <c r="V10" s="37">
        <v>11</v>
      </c>
      <c r="W10" s="37">
        <v>31</v>
      </c>
      <c r="X10" s="38">
        <f t="shared" si="2"/>
        <v>246.19194444444446</v>
      </c>
      <c r="Y10" s="62"/>
      <c r="Z10" s="62"/>
    </row>
    <row r="11" spans="1:26" x14ac:dyDescent="0.25">
      <c r="A11" s="56" t="s">
        <v>21</v>
      </c>
      <c r="B11" s="56" t="s">
        <v>55</v>
      </c>
      <c r="C11" t="s">
        <v>68</v>
      </c>
      <c r="D11">
        <v>0</v>
      </c>
      <c r="E11">
        <v>0</v>
      </c>
      <c r="F11">
        <v>0</v>
      </c>
      <c r="G11" s="2">
        <f t="shared" si="0"/>
        <v>0</v>
      </c>
      <c r="H11" s="53"/>
      <c r="I11">
        <v>90</v>
      </c>
      <c r="J11">
        <v>0</v>
      </c>
      <c r="K11">
        <v>0</v>
      </c>
      <c r="L11" s="2">
        <f t="shared" si="1"/>
        <v>90</v>
      </c>
      <c r="M11" s="53"/>
      <c r="N11" s="53"/>
      <c r="O11" s="53"/>
      <c r="R11" s="61"/>
      <c r="S11" s="61" t="s">
        <v>21</v>
      </c>
      <c r="T11" s="37" t="s">
        <v>68</v>
      </c>
      <c r="U11" s="37">
        <v>119</v>
      </c>
      <c r="V11" s="37">
        <v>33</v>
      </c>
      <c r="W11" s="37">
        <v>19</v>
      </c>
      <c r="X11" s="38">
        <f t="shared" si="2"/>
        <v>119.55527777777777</v>
      </c>
      <c r="Y11" s="62">
        <f t="shared" ref="Y11" si="5">AVERAGE((IF(X12&gt;X10,(X12-X10),(X12+360-X10))),(X11-X9))</f>
        <v>53.368055555555557</v>
      </c>
      <c r="Z11" s="62">
        <f>Y11+$I$32</f>
        <v>53.369166666666665</v>
      </c>
    </row>
    <row r="12" spans="1:26" x14ac:dyDescent="0.25">
      <c r="A12" s="56"/>
      <c r="B12" s="56"/>
      <c r="C12" t="s">
        <v>69</v>
      </c>
      <c r="D12">
        <v>180</v>
      </c>
      <c r="E12">
        <v>0</v>
      </c>
      <c r="F12">
        <v>12</v>
      </c>
      <c r="G12" s="2">
        <f t="shared" si="0"/>
        <v>180.00333333333333</v>
      </c>
      <c r="H12" s="53"/>
      <c r="I12">
        <v>269</v>
      </c>
      <c r="J12">
        <v>59</v>
      </c>
      <c r="K12">
        <v>52</v>
      </c>
      <c r="L12" s="2">
        <f t="shared" si="1"/>
        <v>269.9977777777778</v>
      </c>
      <c r="M12" s="53"/>
      <c r="N12" s="56"/>
      <c r="O12" s="56"/>
      <c r="R12" s="61"/>
      <c r="S12" s="61"/>
      <c r="T12" s="37" t="s">
        <v>69</v>
      </c>
      <c r="U12" s="37">
        <v>299</v>
      </c>
      <c r="V12" s="37">
        <v>33</v>
      </c>
      <c r="W12" s="37">
        <v>37</v>
      </c>
      <c r="X12" s="38">
        <f t="shared" si="2"/>
        <v>299.5602777777778</v>
      </c>
      <c r="Y12" s="62"/>
      <c r="Z12" s="62"/>
    </row>
    <row r="13" spans="1:26" x14ac:dyDescent="0.25">
      <c r="A13" s="56"/>
      <c r="B13" s="56" t="s">
        <v>20</v>
      </c>
      <c r="C13" t="s">
        <v>68</v>
      </c>
      <c r="D13">
        <v>35</v>
      </c>
      <c r="E13">
        <v>13</v>
      </c>
      <c r="F13">
        <v>37</v>
      </c>
      <c r="G13" s="2">
        <f t="shared" si="0"/>
        <v>35.226944444444449</v>
      </c>
      <c r="H13" s="53">
        <f t="shared" ref="H13" si="6">AVERAGE((IF(G14&gt;G12,(G14-G12),(G14+360-G12))),(G13-G11))</f>
        <v>35.227500000000006</v>
      </c>
      <c r="I13">
        <v>125</v>
      </c>
      <c r="J13">
        <v>13</v>
      </c>
      <c r="K13">
        <v>43</v>
      </c>
      <c r="L13" s="2">
        <f t="shared" si="1"/>
        <v>125.22861111111111</v>
      </c>
      <c r="M13" s="53">
        <f t="shared" ref="M13" si="7">AVERAGE((IF(L14&gt;L12,(L14-L12),(L14+360-L12))),(L13-L11))</f>
        <v>35.228055555555535</v>
      </c>
      <c r="N13" s="63">
        <f t="shared" ref="N13" si="8">AVERAGE(M13,H13)</f>
        <v>35.227777777777774</v>
      </c>
      <c r="O13" s="63">
        <f>N13+$I$31</f>
        <v>35.228310185185187</v>
      </c>
      <c r="R13" s="57" t="s">
        <v>58</v>
      </c>
      <c r="S13" s="57" t="s">
        <v>59</v>
      </c>
      <c r="T13" s="41" t="s">
        <v>68</v>
      </c>
      <c r="U13" s="41">
        <v>0</v>
      </c>
      <c r="V13" s="41">
        <v>0</v>
      </c>
      <c r="W13" s="41">
        <v>0</v>
      </c>
      <c r="X13" s="42">
        <f t="shared" si="2"/>
        <v>0</v>
      </c>
      <c r="Y13" s="58"/>
      <c r="Z13" s="58"/>
    </row>
    <row r="14" spans="1:26" x14ac:dyDescent="0.25">
      <c r="A14" s="56"/>
      <c r="B14" s="56"/>
      <c r="C14" t="s">
        <v>69</v>
      </c>
      <c r="D14">
        <v>215</v>
      </c>
      <c r="E14">
        <v>13</v>
      </c>
      <c r="F14">
        <v>53</v>
      </c>
      <c r="G14" s="2">
        <f t="shared" si="0"/>
        <v>215.23138888888889</v>
      </c>
      <c r="H14" s="53"/>
      <c r="I14">
        <v>305</v>
      </c>
      <c r="J14">
        <v>13</v>
      </c>
      <c r="K14">
        <v>31</v>
      </c>
      <c r="L14" s="2">
        <f t="shared" si="1"/>
        <v>305.22527777777776</v>
      </c>
      <c r="M14" s="53"/>
      <c r="N14" s="64"/>
      <c r="O14" s="64"/>
      <c r="R14" s="57"/>
      <c r="S14" s="57"/>
      <c r="T14" s="41" t="s">
        <v>69</v>
      </c>
      <c r="U14" s="41">
        <v>179</v>
      </c>
      <c r="V14" s="41">
        <v>59</v>
      </c>
      <c r="W14" s="41">
        <v>57</v>
      </c>
      <c r="X14" s="42">
        <f t="shared" si="2"/>
        <v>179.99916666666667</v>
      </c>
      <c r="Y14" s="58"/>
      <c r="Z14" s="58"/>
    </row>
    <row r="15" spans="1:26" x14ac:dyDescent="0.25">
      <c r="A15" s="56"/>
      <c r="B15" s="56" t="s">
        <v>57</v>
      </c>
      <c r="C15" t="s">
        <v>68</v>
      </c>
      <c r="D15">
        <v>74</v>
      </c>
      <c r="E15">
        <v>19</v>
      </c>
      <c r="F15">
        <v>26</v>
      </c>
      <c r="G15" s="2">
        <f t="shared" si="0"/>
        <v>74.323888888888888</v>
      </c>
      <c r="H15" s="53">
        <f t="shared" ref="H15" si="9">AVERAGE((IF(G16&gt;G14,(G16-G14),(G16+360-G14))),(G15-G13))</f>
        <v>39.097222222222214</v>
      </c>
      <c r="I15">
        <v>164</v>
      </c>
      <c r="J15">
        <v>19</v>
      </c>
      <c r="K15">
        <v>34</v>
      </c>
      <c r="L15" s="2">
        <f t="shared" si="1"/>
        <v>164.32611111111112</v>
      </c>
      <c r="M15" s="53">
        <f t="shared" ref="M15" si="10">AVERAGE((IF(L16&gt;L14,(L16-L14),(L16+360-L14))),(L15-L13))</f>
        <v>39.09833333333335</v>
      </c>
      <c r="N15" s="54">
        <f t="shared" ref="N15" si="11">AVERAGE(M15,H15)</f>
        <v>39.097777777777779</v>
      </c>
      <c r="O15" s="54">
        <f>N15+$I$30</f>
        <v>39.098611111111111</v>
      </c>
      <c r="R15" s="57"/>
      <c r="S15" s="57" t="s">
        <v>60</v>
      </c>
      <c r="T15" s="41" t="s">
        <v>68</v>
      </c>
      <c r="U15" s="41">
        <v>80</v>
      </c>
      <c r="V15" s="41">
        <v>9</v>
      </c>
      <c r="W15" s="41">
        <v>46</v>
      </c>
      <c r="X15" s="42">
        <f t="shared" si="2"/>
        <v>80.162777777777777</v>
      </c>
      <c r="Y15" s="58">
        <f t="shared" ref="Y15" si="12">AVERAGE((IF(X16&gt;X14,(X16-X14),(X16+360-X14))),(X15-X13))</f>
        <v>80.162499999999994</v>
      </c>
      <c r="Z15" s="58">
        <f>Y15+$I$34</f>
        <v>80.163888888888877</v>
      </c>
    </row>
    <row r="16" spans="1:26" x14ac:dyDescent="0.25">
      <c r="A16" s="56"/>
      <c r="B16" s="56"/>
      <c r="C16" t="s">
        <v>69</v>
      </c>
      <c r="D16">
        <v>254</v>
      </c>
      <c r="E16">
        <v>19</v>
      </c>
      <c r="F16">
        <v>44</v>
      </c>
      <c r="G16" s="2">
        <f t="shared" si="0"/>
        <v>254.32888888888888</v>
      </c>
      <c r="H16" s="53"/>
      <c r="I16">
        <v>344</v>
      </c>
      <c r="J16">
        <v>19</v>
      </c>
      <c r="K16">
        <v>28</v>
      </c>
      <c r="L16" s="2">
        <f t="shared" si="1"/>
        <v>344.32444444444445</v>
      </c>
      <c r="M16" s="53"/>
      <c r="N16" s="55"/>
      <c r="O16" s="55"/>
      <c r="R16" s="57"/>
      <c r="S16" s="57"/>
      <c r="T16" s="41" t="s">
        <v>69</v>
      </c>
      <c r="U16" s="41">
        <v>260</v>
      </c>
      <c r="V16" s="41">
        <v>9</v>
      </c>
      <c r="W16" s="41">
        <v>41</v>
      </c>
      <c r="X16" s="42">
        <f t="shared" si="2"/>
        <v>260.16138888888889</v>
      </c>
      <c r="Y16" s="58"/>
      <c r="Z16" s="58"/>
    </row>
    <row r="17" spans="1:26" x14ac:dyDescent="0.25">
      <c r="A17" s="56" t="s">
        <v>57</v>
      </c>
      <c r="B17" s="56" t="s">
        <v>21</v>
      </c>
      <c r="C17" t="s">
        <v>68</v>
      </c>
      <c r="D17">
        <v>0</v>
      </c>
      <c r="E17">
        <v>0</v>
      </c>
      <c r="F17">
        <v>0</v>
      </c>
      <c r="G17" s="2">
        <f t="shared" si="0"/>
        <v>0</v>
      </c>
      <c r="H17" s="53"/>
      <c r="I17">
        <v>90</v>
      </c>
      <c r="J17">
        <v>0</v>
      </c>
      <c r="K17">
        <v>0</v>
      </c>
      <c r="L17" s="2">
        <f t="shared" si="1"/>
        <v>90</v>
      </c>
      <c r="M17" s="53"/>
      <c r="N17" s="53"/>
      <c r="O17" s="53"/>
      <c r="R17" s="59" t="s">
        <v>58</v>
      </c>
      <c r="S17" s="59" t="s">
        <v>60</v>
      </c>
      <c r="T17" s="39" t="s">
        <v>68</v>
      </c>
      <c r="U17" s="39">
        <v>80</v>
      </c>
      <c r="V17" s="39">
        <v>9</v>
      </c>
      <c r="W17" s="39">
        <v>46</v>
      </c>
      <c r="X17" s="40">
        <f t="shared" si="2"/>
        <v>80.162777777777777</v>
      </c>
      <c r="Y17" s="60"/>
      <c r="Z17" s="60"/>
    </row>
    <row r="18" spans="1:26" x14ac:dyDescent="0.25">
      <c r="A18" s="56"/>
      <c r="B18" s="56"/>
      <c r="C18" t="s">
        <v>69</v>
      </c>
      <c r="D18">
        <v>180</v>
      </c>
      <c r="E18">
        <v>0</v>
      </c>
      <c r="F18">
        <v>8</v>
      </c>
      <c r="G18" s="2">
        <f t="shared" si="0"/>
        <v>180.00222222222223</v>
      </c>
      <c r="H18" s="53"/>
      <c r="I18">
        <v>270</v>
      </c>
      <c r="J18">
        <v>0</v>
      </c>
      <c r="K18">
        <v>6</v>
      </c>
      <c r="L18" s="2">
        <f t="shared" si="1"/>
        <v>270.00166666666667</v>
      </c>
      <c r="M18" s="53"/>
      <c r="N18" s="56"/>
      <c r="O18" s="56"/>
      <c r="R18" s="59"/>
      <c r="S18" s="59"/>
      <c r="T18" s="39" t="s">
        <v>69</v>
      </c>
      <c r="U18" s="39">
        <v>260</v>
      </c>
      <c r="V18" s="39">
        <v>9</v>
      </c>
      <c r="W18" s="39">
        <v>41</v>
      </c>
      <c r="X18" s="40">
        <f t="shared" si="2"/>
        <v>260.16138888888889</v>
      </c>
      <c r="Y18" s="60"/>
      <c r="Z18" s="60"/>
    </row>
    <row r="19" spans="1:26" x14ac:dyDescent="0.25">
      <c r="A19" s="56"/>
      <c r="B19" s="56" t="s">
        <v>20</v>
      </c>
      <c r="C19" t="s">
        <v>68</v>
      </c>
      <c r="D19">
        <v>53</v>
      </c>
      <c r="E19">
        <v>22</v>
      </c>
      <c r="F19">
        <v>20</v>
      </c>
      <c r="G19" s="2">
        <f t="shared" si="0"/>
        <v>53.37222222222222</v>
      </c>
      <c r="H19" s="53">
        <f t="shared" ref="H19" si="13">AVERAGE((IF(G20&gt;G18,(G20-G18),(G20+360-G18))),(G19-G17))</f>
        <v>53.371944444444445</v>
      </c>
      <c r="I19">
        <v>143</v>
      </c>
      <c r="J19">
        <v>22</v>
      </c>
      <c r="K19">
        <v>13</v>
      </c>
      <c r="L19" s="2">
        <f t="shared" si="1"/>
        <v>143.37027777777777</v>
      </c>
      <c r="M19" s="53">
        <f t="shared" ref="M19" si="14">AVERAGE((IF(L20&gt;L18,(L20-L18),(L20+360-L18))),(L19-L17))</f>
        <v>53.370833333333323</v>
      </c>
      <c r="N19" s="54">
        <f t="shared" ref="N19" si="15">AVERAGE(M19,H19)</f>
        <v>53.371388888888887</v>
      </c>
      <c r="O19" s="54">
        <f>N19+$I$30</f>
        <v>53.37222222222222</v>
      </c>
      <c r="R19" s="59"/>
      <c r="S19" s="59" t="s">
        <v>57</v>
      </c>
      <c r="T19" s="39" t="s">
        <v>68</v>
      </c>
      <c r="U19" s="39">
        <v>148</v>
      </c>
      <c r="V19" s="39">
        <v>41</v>
      </c>
      <c r="W19" s="39">
        <v>45</v>
      </c>
      <c r="X19" s="40">
        <f t="shared" si="2"/>
        <v>148.69583333333333</v>
      </c>
      <c r="Y19" s="60">
        <f t="shared" ref="Y19" si="16">AVERAGE((IF(X20&gt;X18,(X20-X18),(X20+360-X18))),(X19-X17))</f>
        <v>68.532222222222231</v>
      </c>
      <c r="Z19" s="60">
        <f>Y19+$I$33</f>
        <v>68.532962962962969</v>
      </c>
    </row>
    <row r="20" spans="1:26" x14ac:dyDescent="0.25">
      <c r="A20" s="56"/>
      <c r="B20" s="56"/>
      <c r="C20" t="s">
        <v>69</v>
      </c>
      <c r="D20">
        <v>233</v>
      </c>
      <c r="E20">
        <v>22</v>
      </c>
      <c r="F20">
        <v>26</v>
      </c>
      <c r="G20" s="2">
        <f t="shared" si="0"/>
        <v>233.3738888888889</v>
      </c>
      <c r="H20" s="53"/>
      <c r="I20">
        <v>323</v>
      </c>
      <c r="J20">
        <v>22</v>
      </c>
      <c r="K20">
        <v>23</v>
      </c>
      <c r="L20" s="2">
        <f t="shared" si="1"/>
        <v>323.37305555555554</v>
      </c>
      <c r="M20" s="53"/>
      <c r="N20" s="55"/>
      <c r="O20" s="55"/>
      <c r="R20" s="59"/>
      <c r="S20" s="59"/>
      <c r="T20" s="39" t="s">
        <v>69</v>
      </c>
      <c r="U20" s="39">
        <v>328</v>
      </c>
      <c r="V20" s="39">
        <v>41</v>
      </c>
      <c r="W20" s="39">
        <v>34</v>
      </c>
      <c r="X20" s="40">
        <f t="shared" si="2"/>
        <v>328.69277777777779</v>
      </c>
      <c r="Y20" s="60"/>
      <c r="Z20" s="60"/>
    </row>
    <row r="21" spans="1:26" x14ac:dyDescent="0.25">
      <c r="A21" s="56" t="s">
        <v>55</v>
      </c>
      <c r="B21" s="56" t="s">
        <v>20</v>
      </c>
      <c r="C21" t="s">
        <v>68</v>
      </c>
      <c r="D21">
        <v>0</v>
      </c>
      <c r="E21">
        <v>0</v>
      </c>
      <c r="F21">
        <v>0</v>
      </c>
      <c r="G21" s="2">
        <f t="shared" si="0"/>
        <v>0</v>
      </c>
      <c r="H21" s="53"/>
      <c r="I21">
        <v>90</v>
      </c>
      <c r="J21">
        <v>0</v>
      </c>
      <c r="K21">
        <v>0</v>
      </c>
      <c r="L21" s="2">
        <f t="shared" si="1"/>
        <v>90</v>
      </c>
      <c r="M21" s="53"/>
      <c r="N21" s="53"/>
      <c r="O21" s="53"/>
      <c r="R21" s="57" t="s">
        <v>59</v>
      </c>
      <c r="S21" s="57" t="s">
        <v>60</v>
      </c>
      <c r="T21" s="41" t="s">
        <v>68</v>
      </c>
      <c r="U21" s="41">
        <v>0</v>
      </c>
      <c r="V21" s="41">
        <v>0</v>
      </c>
      <c r="W21" s="41">
        <v>0</v>
      </c>
      <c r="X21" s="42">
        <f>U21+V21/60+W21/3600</f>
        <v>0</v>
      </c>
      <c r="Y21" s="58"/>
      <c r="Z21" s="58"/>
    </row>
    <row r="22" spans="1:26" x14ac:dyDescent="0.25">
      <c r="A22" s="56"/>
      <c r="B22" s="56"/>
      <c r="C22" t="s">
        <v>69</v>
      </c>
      <c r="D22">
        <v>180</v>
      </c>
      <c r="E22">
        <v>0</v>
      </c>
      <c r="F22">
        <v>4</v>
      </c>
      <c r="G22" s="2">
        <f t="shared" si="0"/>
        <v>180.0011111111111</v>
      </c>
      <c r="H22" s="53"/>
      <c r="I22">
        <v>270</v>
      </c>
      <c r="J22">
        <v>0</v>
      </c>
      <c r="K22">
        <v>18</v>
      </c>
      <c r="L22" s="2">
        <f t="shared" si="1"/>
        <v>270.005</v>
      </c>
      <c r="M22" s="53"/>
      <c r="N22" s="56"/>
      <c r="O22" s="56"/>
      <c r="R22" s="57"/>
      <c r="S22" s="57"/>
      <c r="T22" s="41" t="s">
        <v>69</v>
      </c>
      <c r="U22" s="41">
        <v>180</v>
      </c>
      <c r="V22" s="41">
        <v>0</v>
      </c>
      <c r="W22" s="41">
        <v>6</v>
      </c>
      <c r="X22" s="42">
        <f t="shared" ref="X22:X36" si="17">U22+V22/60+W22/3600</f>
        <v>180.00166666666667</v>
      </c>
      <c r="Y22" s="58"/>
      <c r="Z22" s="58"/>
    </row>
    <row r="23" spans="1:26" x14ac:dyDescent="0.25">
      <c r="A23" s="56"/>
      <c r="B23" s="56" t="s">
        <v>21</v>
      </c>
      <c r="C23" t="s">
        <v>68</v>
      </c>
      <c r="D23">
        <v>57</v>
      </c>
      <c r="E23">
        <v>18</v>
      </c>
      <c r="F23">
        <v>52</v>
      </c>
      <c r="G23" s="2">
        <f t="shared" si="0"/>
        <v>57.31444444444444</v>
      </c>
      <c r="H23" s="53">
        <f t="shared" ref="H23" si="18">AVERAGE((IF(G24&gt;G22,(G24-G22),(G24+360-G22))),(G23-G21))</f>
        <v>57.313749999999999</v>
      </c>
      <c r="I23">
        <v>147</v>
      </c>
      <c r="J23">
        <v>18</v>
      </c>
      <c r="K23">
        <v>48</v>
      </c>
      <c r="L23" s="2">
        <f t="shared" si="1"/>
        <v>147.31333333333333</v>
      </c>
      <c r="M23" s="53">
        <f t="shared" ref="M23" si="19">AVERAGE((IF(L24&gt;L22,(L24-L22),(L24+360-L22))),(L23-L21))</f>
        <v>57.3125</v>
      </c>
      <c r="N23" s="63">
        <f t="shared" ref="N23" si="20">AVERAGE(M23,H23)</f>
        <v>57.313124999999999</v>
      </c>
      <c r="O23" s="63">
        <f>N23+$I$31</f>
        <v>57.313657407407412</v>
      </c>
      <c r="R23" s="57"/>
      <c r="S23" s="57" t="s">
        <v>58</v>
      </c>
      <c r="T23" s="41" t="s">
        <v>68</v>
      </c>
      <c r="U23" s="41">
        <v>73</v>
      </c>
      <c r="V23" s="41">
        <v>2</v>
      </c>
      <c r="W23" s="41">
        <v>20</v>
      </c>
      <c r="X23" s="42">
        <f t="shared" si="17"/>
        <v>73.038888888888891</v>
      </c>
      <c r="Y23" s="58">
        <f>AVERAGE((IF(X24&gt;X22,(X24-X22),(X24+360-X22))),(X23-X21))</f>
        <v>73.039722222222224</v>
      </c>
      <c r="Z23" s="58">
        <f>Y23+$I$34</f>
        <v>73.041111111111107</v>
      </c>
    </row>
    <row r="24" spans="1:26" x14ac:dyDescent="0.25">
      <c r="A24" s="56"/>
      <c r="B24" s="56"/>
      <c r="C24" t="s">
        <v>69</v>
      </c>
      <c r="D24">
        <v>237</v>
      </c>
      <c r="E24">
        <v>18</v>
      </c>
      <c r="F24">
        <v>51</v>
      </c>
      <c r="G24" s="2">
        <f t="shared" si="0"/>
        <v>237.31416666666667</v>
      </c>
      <c r="H24" s="53"/>
      <c r="I24">
        <v>327</v>
      </c>
      <c r="J24">
        <v>19</v>
      </c>
      <c r="K24">
        <v>0</v>
      </c>
      <c r="L24" s="2">
        <f t="shared" si="1"/>
        <v>327.31666666666666</v>
      </c>
      <c r="M24" s="53"/>
      <c r="N24" s="64"/>
      <c r="O24" s="64"/>
      <c r="R24" s="57"/>
      <c r="S24" s="57"/>
      <c r="T24" s="41" t="s">
        <v>69</v>
      </c>
      <c r="U24" s="41">
        <v>253</v>
      </c>
      <c r="V24" s="41">
        <v>2</v>
      </c>
      <c r="W24" s="41">
        <v>32</v>
      </c>
      <c r="X24" s="42">
        <f t="shared" si="17"/>
        <v>253.04222222222222</v>
      </c>
      <c r="Y24" s="58"/>
      <c r="Z24" s="58"/>
    </row>
    <row r="25" spans="1:26" x14ac:dyDescent="0.25">
      <c r="B25" s="34"/>
      <c r="R25" s="61" t="s">
        <v>21</v>
      </c>
      <c r="S25" s="61" t="s">
        <v>57</v>
      </c>
      <c r="T25" s="37" t="s">
        <v>68</v>
      </c>
      <c r="U25" s="37">
        <v>73</v>
      </c>
      <c r="V25" s="37">
        <v>44</v>
      </c>
      <c r="W25" s="37">
        <v>12</v>
      </c>
      <c r="X25" s="38">
        <f t="shared" si="17"/>
        <v>73.736666666666665</v>
      </c>
      <c r="Y25" s="62"/>
      <c r="Z25" s="62"/>
    </row>
    <row r="26" spans="1:26" x14ac:dyDescent="0.25">
      <c r="B26" s="34"/>
      <c r="R26" s="61"/>
      <c r="S26" s="61"/>
      <c r="T26" s="37" t="s">
        <v>69</v>
      </c>
      <c r="U26" s="37">
        <v>253</v>
      </c>
      <c r="V26" s="37">
        <v>45</v>
      </c>
      <c r="W26" s="37">
        <v>0</v>
      </c>
      <c r="X26" s="38">
        <f t="shared" si="17"/>
        <v>253.75</v>
      </c>
      <c r="Y26" s="62"/>
      <c r="Z26" s="62"/>
    </row>
    <row r="27" spans="1:26" x14ac:dyDescent="0.25">
      <c r="B27" s="34"/>
      <c r="R27" s="61"/>
      <c r="S27" s="61" t="s">
        <v>60</v>
      </c>
      <c r="T27" s="37" t="s">
        <v>68</v>
      </c>
      <c r="U27" s="37">
        <v>124</v>
      </c>
      <c r="V27" s="37">
        <v>5</v>
      </c>
      <c r="W27" s="37">
        <v>1</v>
      </c>
      <c r="X27" s="38">
        <f t="shared" si="17"/>
        <v>124.08361111111111</v>
      </c>
      <c r="Y27" s="62">
        <f t="shared" ref="Y27" si="21">AVERAGE((IF(X28&gt;X26,(X28-X26),(X28+360-X26))),(X27-X25))</f>
        <v>50.346111111111107</v>
      </c>
      <c r="Z27" s="62">
        <f>Y27+$I$32</f>
        <v>50.347222222222214</v>
      </c>
    </row>
    <row r="28" spans="1:26" x14ac:dyDescent="0.25">
      <c r="B28" s="34"/>
      <c r="R28" s="61"/>
      <c r="S28" s="61"/>
      <c r="T28" s="37" t="s">
        <v>69</v>
      </c>
      <c r="U28" s="37">
        <v>304</v>
      </c>
      <c r="V28" s="37">
        <v>5</v>
      </c>
      <c r="W28" s="37">
        <v>43</v>
      </c>
      <c r="X28" s="38">
        <f t="shared" si="17"/>
        <v>304.09527777777777</v>
      </c>
      <c r="Y28" s="62"/>
      <c r="Z28" s="62"/>
    </row>
    <row r="29" spans="1:26" x14ac:dyDescent="0.25">
      <c r="H29" t="s">
        <v>76</v>
      </c>
      <c r="I29" t="s">
        <v>75</v>
      </c>
      <c r="R29" s="61" t="s">
        <v>60</v>
      </c>
      <c r="S29" s="61" t="s">
        <v>21</v>
      </c>
      <c r="T29" s="37" t="s">
        <v>68</v>
      </c>
      <c r="U29" s="37">
        <v>0</v>
      </c>
      <c r="V29" s="37">
        <v>0</v>
      </c>
      <c r="W29" s="37">
        <v>0</v>
      </c>
      <c r="X29" s="38">
        <f t="shared" si="17"/>
        <v>0</v>
      </c>
      <c r="Y29" s="62"/>
      <c r="Z29" s="62"/>
    </row>
    <row r="30" spans="1:26" x14ac:dyDescent="0.25">
      <c r="F30" s="28" t="s">
        <v>73</v>
      </c>
      <c r="G30" s="29">
        <f>SUM(N7,N19,N15)</f>
        <v>179.9975</v>
      </c>
      <c r="H30" s="29">
        <f>G30-180</f>
        <v>-2.4999999999977263E-3</v>
      </c>
      <c r="I30" s="28">
        <f>(-H30)/3</f>
        <v>8.3333333333257542E-4</v>
      </c>
      <c r="J30" s="29">
        <f>SUM(O7,O15,O19,)</f>
        <v>180</v>
      </c>
      <c r="K30" s="17"/>
      <c r="L30" s="17"/>
      <c r="M30" s="17"/>
      <c r="R30" s="61"/>
      <c r="S30" s="61"/>
      <c r="T30" s="37" t="s">
        <v>69</v>
      </c>
      <c r="U30" s="37">
        <v>180</v>
      </c>
      <c r="V30" s="37">
        <v>0</v>
      </c>
      <c r="W30" s="37">
        <v>0</v>
      </c>
      <c r="X30" s="38">
        <f t="shared" si="17"/>
        <v>180</v>
      </c>
      <c r="Y30" s="62"/>
      <c r="Z30" s="62"/>
    </row>
    <row r="31" spans="1:26" x14ac:dyDescent="0.25">
      <c r="F31" s="35" t="s">
        <v>74</v>
      </c>
      <c r="G31" s="36">
        <f>SUM(N9,N13,N23)</f>
        <v>179.99840277777776</v>
      </c>
      <c r="H31" s="36">
        <f t="shared" ref="H31:H34" si="22">G31-180</f>
        <v>-1.5972222222444543E-3</v>
      </c>
      <c r="I31" s="35">
        <f t="shared" ref="I31:I34" si="23">(-H31)/3</f>
        <v>5.3240740741481807E-4</v>
      </c>
      <c r="J31" s="36">
        <f>SUM(O9,O13,O23)</f>
        <v>180</v>
      </c>
      <c r="R31" s="61"/>
      <c r="S31" s="61" t="s">
        <v>57</v>
      </c>
      <c r="T31" s="37" t="s">
        <v>68</v>
      </c>
      <c r="U31" s="37">
        <v>76</v>
      </c>
      <c r="V31" s="37">
        <v>16</v>
      </c>
      <c r="W31" s="37">
        <v>56</v>
      </c>
      <c r="X31" s="38">
        <f t="shared" si="17"/>
        <v>76.282222222222217</v>
      </c>
      <c r="Y31" s="62">
        <f t="shared" ref="Y31" si="24">AVERAGE((IF(X32&gt;X30,(X32-X30),(X32+360-X30))),(X31-X29))</f>
        <v>76.282499999999999</v>
      </c>
      <c r="Z31" s="62">
        <f>Y31+$I$32</f>
        <v>76.283611111111114</v>
      </c>
    </row>
    <row r="32" spans="1:26" x14ac:dyDescent="0.25">
      <c r="F32" s="37" t="s">
        <v>78</v>
      </c>
      <c r="G32" s="38">
        <f>SUM(Y11,Y27,Y31)</f>
        <v>179.99666666666667</v>
      </c>
      <c r="H32" s="38">
        <f t="shared" si="22"/>
        <v>-3.3333333333303017E-3</v>
      </c>
      <c r="I32" s="37">
        <f t="shared" si="23"/>
        <v>1.1111111111101006E-3</v>
      </c>
      <c r="J32" s="38">
        <f>SUM(Z11,Z27,Z31)</f>
        <v>180</v>
      </c>
      <c r="R32" s="61"/>
      <c r="S32" s="61"/>
      <c r="T32" s="37" t="s">
        <v>69</v>
      </c>
      <c r="U32" s="37">
        <v>256</v>
      </c>
      <c r="V32" s="37">
        <v>16</v>
      </c>
      <c r="W32" s="37">
        <v>58</v>
      </c>
      <c r="X32" s="38">
        <f t="shared" si="17"/>
        <v>256.28277777777777</v>
      </c>
      <c r="Y32" s="62"/>
      <c r="Z32" s="62"/>
    </row>
    <row r="33" spans="1:26" x14ac:dyDescent="0.25">
      <c r="F33" s="39" t="s">
        <v>79</v>
      </c>
      <c r="G33" s="40">
        <f>SUM(Y7,Y19,Y35,)</f>
        <v>179.9977777777778</v>
      </c>
      <c r="H33" s="40">
        <f t="shared" si="22"/>
        <v>-2.2222222222012533E-3</v>
      </c>
      <c r="I33" s="39">
        <f t="shared" si="23"/>
        <v>7.4074074073375107E-4</v>
      </c>
      <c r="J33" s="40">
        <f>SUM(Z7,Z19,Z35)</f>
        <v>180</v>
      </c>
      <c r="R33" s="59" t="s">
        <v>60</v>
      </c>
      <c r="S33" s="59" t="s">
        <v>57</v>
      </c>
      <c r="T33" s="39" t="s">
        <v>68</v>
      </c>
      <c r="U33" s="39">
        <v>76</v>
      </c>
      <c r="V33" s="39">
        <v>16</v>
      </c>
      <c r="W33" s="39">
        <v>56</v>
      </c>
      <c r="X33" s="40">
        <f t="shared" si="17"/>
        <v>76.282222222222217</v>
      </c>
      <c r="Y33" s="60"/>
      <c r="Z33" s="60"/>
    </row>
    <row r="34" spans="1:26" x14ac:dyDescent="0.25">
      <c r="F34" s="41" t="s">
        <v>80</v>
      </c>
      <c r="G34" s="42">
        <f>SUM(Y15,Y23,Y39,)</f>
        <v>179.99583333333334</v>
      </c>
      <c r="H34" s="42">
        <f t="shared" si="22"/>
        <v>-4.1666666666628771E-3</v>
      </c>
      <c r="I34" s="41">
        <f t="shared" si="23"/>
        <v>1.3888888888876256E-3</v>
      </c>
      <c r="J34" s="42">
        <f>SUM(Z15,Z23,Z39)</f>
        <v>180</v>
      </c>
      <c r="R34" s="59"/>
      <c r="S34" s="59"/>
      <c r="T34" s="39" t="s">
        <v>69</v>
      </c>
      <c r="U34" s="39">
        <v>256</v>
      </c>
      <c r="V34" s="39">
        <v>16</v>
      </c>
      <c r="W34" s="39">
        <v>58</v>
      </c>
      <c r="X34" s="40">
        <f t="shared" si="17"/>
        <v>256.28277777777777</v>
      </c>
      <c r="Y34" s="60"/>
      <c r="Z34" s="60"/>
    </row>
    <row r="35" spans="1:26" x14ac:dyDescent="0.25">
      <c r="R35" s="59"/>
      <c r="S35" s="59" t="s">
        <v>58</v>
      </c>
      <c r="T35" s="39" t="s">
        <v>68</v>
      </c>
      <c r="U35" s="39">
        <v>121</v>
      </c>
      <c r="V35" s="39">
        <v>33</v>
      </c>
      <c r="W35" s="39">
        <v>39</v>
      </c>
      <c r="X35" s="40">
        <f t="shared" si="17"/>
        <v>121.56083333333333</v>
      </c>
      <c r="Y35" s="60">
        <f t="shared" ref="Y35" si="25">AVERAGE((IF(X36&gt;X34,(X36-X34),(X36+360-X34))),(X35-X33))</f>
        <v>45.279166666666676</v>
      </c>
      <c r="Z35" s="60">
        <f>Y35+$I$33</f>
        <v>45.279907407407407</v>
      </c>
    </row>
    <row r="36" spans="1:26" x14ac:dyDescent="0.25">
      <c r="R36" s="59"/>
      <c r="S36" s="59"/>
      <c r="T36" s="39" t="s">
        <v>69</v>
      </c>
      <c r="U36" s="39">
        <v>301</v>
      </c>
      <c r="V36" s="39">
        <v>33</v>
      </c>
      <c r="W36" s="39">
        <v>45</v>
      </c>
      <c r="X36" s="40">
        <f t="shared" si="17"/>
        <v>301.5625</v>
      </c>
      <c r="Y36" s="60"/>
      <c r="Z36" s="60"/>
    </row>
    <row r="37" spans="1:26" x14ac:dyDescent="0.25">
      <c r="R37" s="57" t="s">
        <v>60</v>
      </c>
      <c r="S37" s="57" t="s">
        <v>58</v>
      </c>
      <c r="T37" s="41" t="s">
        <v>68</v>
      </c>
      <c r="U37" s="41">
        <v>121</v>
      </c>
      <c r="V37" s="41">
        <v>33</v>
      </c>
      <c r="W37" s="41">
        <v>39</v>
      </c>
      <c r="X37" s="42">
        <f t="shared" ref="X37:X40" si="26">U37+V37/60+W37/3600</f>
        <v>121.56083333333333</v>
      </c>
      <c r="Y37" s="58"/>
      <c r="Z37" s="58"/>
    </row>
    <row r="38" spans="1:26" x14ac:dyDescent="0.25">
      <c r="R38" s="57"/>
      <c r="S38" s="57"/>
      <c r="T38" s="41" t="s">
        <v>69</v>
      </c>
      <c r="U38" s="41">
        <v>301</v>
      </c>
      <c r="V38" s="41">
        <v>33</v>
      </c>
      <c r="W38" s="41">
        <v>45</v>
      </c>
      <c r="X38" s="42">
        <f t="shared" si="26"/>
        <v>301.5625</v>
      </c>
      <c r="Y38" s="58"/>
      <c r="Z38" s="58"/>
    </row>
    <row r="39" spans="1:26" x14ac:dyDescent="0.25">
      <c r="R39" s="57"/>
      <c r="S39" s="57" t="s">
        <v>59</v>
      </c>
      <c r="T39" s="41" t="s">
        <v>68</v>
      </c>
      <c r="U39" s="41">
        <v>148</v>
      </c>
      <c r="V39" s="41">
        <v>21</v>
      </c>
      <c r="W39" s="41">
        <v>14</v>
      </c>
      <c r="X39" s="42">
        <f t="shared" si="26"/>
        <v>148.35388888888889</v>
      </c>
      <c r="Y39" s="58">
        <f t="shared" ref="Y39" si="27">AVERAGE((IF(X40&gt;X38,(X40-X38),(X40+360-X38))),(X39-X37))</f>
        <v>26.793611111111119</v>
      </c>
      <c r="Z39" s="58">
        <f>Y39+$I$34</f>
        <v>26.795000000000005</v>
      </c>
    </row>
    <row r="40" spans="1:26" x14ac:dyDescent="0.25">
      <c r="A40" s="16"/>
      <c r="B40" s="16"/>
      <c r="C40" s="16"/>
      <c r="D40" s="16"/>
      <c r="E40" s="16"/>
      <c r="R40" s="57"/>
      <c r="S40" s="57"/>
      <c r="T40" s="41" t="s">
        <v>69</v>
      </c>
      <c r="U40" s="41">
        <v>328</v>
      </c>
      <c r="V40" s="41">
        <v>21</v>
      </c>
      <c r="W40" s="41">
        <v>24</v>
      </c>
      <c r="X40" s="42">
        <f t="shared" si="26"/>
        <v>328.35666666666668</v>
      </c>
      <c r="Y40" s="58"/>
      <c r="Z40" s="58"/>
    </row>
    <row r="41" spans="1:26" x14ac:dyDescent="0.25">
      <c r="A41" s="16"/>
      <c r="B41" s="16"/>
      <c r="C41" s="17"/>
      <c r="D41" s="17"/>
      <c r="E41" s="16"/>
    </row>
    <row r="42" spans="1:26" x14ac:dyDescent="0.25">
      <c r="A42" s="16"/>
      <c r="B42" s="16"/>
      <c r="C42" s="17"/>
      <c r="D42" s="17"/>
      <c r="E42" s="16"/>
    </row>
    <row r="43" spans="1:26" x14ac:dyDescent="0.25">
      <c r="A43" s="16"/>
      <c r="B43" s="16"/>
      <c r="C43" s="17"/>
      <c r="D43" s="17"/>
      <c r="E43" s="16"/>
    </row>
    <row r="44" spans="1:26" x14ac:dyDescent="0.25">
      <c r="A44" s="16"/>
      <c r="B44" s="16"/>
      <c r="C44" s="17"/>
      <c r="D44" s="17"/>
      <c r="E44" s="16"/>
    </row>
    <row r="45" spans="1:26" x14ac:dyDescent="0.25">
      <c r="A45" s="16"/>
      <c r="B45" s="16"/>
      <c r="C45" s="17"/>
      <c r="D45" s="17"/>
      <c r="E45" s="16"/>
    </row>
    <row r="46" spans="1:26" x14ac:dyDescent="0.25">
      <c r="A46" s="16"/>
      <c r="B46" s="16"/>
      <c r="C46" s="17"/>
      <c r="D46" s="17"/>
      <c r="E46" s="16"/>
    </row>
    <row r="47" spans="1:26" x14ac:dyDescent="0.25">
      <c r="A47" s="16"/>
      <c r="B47" s="16"/>
      <c r="C47" s="17"/>
      <c r="D47" s="17"/>
      <c r="E47" s="16"/>
    </row>
    <row r="48" spans="1:26" x14ac:dyDescent="0.25">
      <c r="A48" s="16"/>
      <c r="B48" s="16"/>
      <c r="C48" s="17"/>
      <c r="D48" s="17"/>
      <c r="E48" s="16"/>
    </row>
    <row r="49" spans="1:5" x14ac:dyDescent="0.25">
      <c r="A49" s="16"/>
      <c r="B49" s="16"/>
      <c r="C49" s="17"/>
      <c r="D49" s="17"/>
      <c r="E49" s="16"/>
    </row>
    <row r="50" spans="1:5" x14ac:dyDescent="0.25">
      <c r="A50" s="16"/>
      <c r="B50" s="16"/>
      <c r="C50" s="17"/>
      <c r="D50" s="17"/>
      <c r="E50" s="16"/>
    </row>
    <row r="51" spans="1:5" x14ac:dyDescent="0.25">
      <c r="A51" s="16"/>
      <c r="B51" s="16"/>
      <c r="C51" s="17"/>
      <c r="D51" s="17"/>
      <c r="E51" s="16"/>
    </row>
    <row r="52" spans="1:5" x14ac:dyDescent="0.25">
      <c r="A52" s="16"/>
      <c r="B52" s="16"/>
      <c r="C52" s="17"/>
      <c r="D52" s="17"/>
      <c r="E52" s="16"/>
    </row>
    <row r="53" spans="1:5" x14ac:dyDescent="0.25">
      <c r="A53" s="16"/>
      <c r="B53" s="16"/>
      <c r="C53" s="17"/>
      <c r="D53" s="17"/>
      <c r="E53" s="16"/>
    </row>
    <row r="54" spans="1:5" x14ac:dyDescent="0.25">
      <c r="A54" s="16"/>
      <c r="B54" s="16"/>
      <c r="C54" s="17"/>
      <c r="D54" s="17"/>
      <c r="E54" s="16"/>
    </row>
    <row r="55" spans="1:5" x14ac:dyDescent="0.25">
      <c r="A55" s="16"/>
      <c r="B55" s="16"/>
      <c r="C55" s="17"/>
      <c r="D55" s="17"/>
      <c r="E55" s="16"/>
    </row>
    <row r="56" spans="1:5" x14ac:dyDescent="0.25">
      <c r="A56" s="16"/>
      <c r="B56" s="16"/>
      <c r="C56" s="17"/>
      <c r="D56" s="17"/>
      <c r="E56" s="16"/>
    </row>
    <row r="57" spans="1:5" x14ac:dyDescent="0.25">
      <c r="A57" s="16"/>
      <c r="B57" s="16"/>
      <c r="C57" s="17"/>
      <c r="D57" s="17"/>
      <c r="E57" s="16"/>
    </row>
    <row r="58" spans="1:5" x14ac:dyDescent="0.25">
      <c r="A58" s="16"/>
      <c r="B58" s="16"/>
      <c r="C58" s="17"/>
      <c r="D58" s="17"/>
      <c r="E58" s="16"/>
    </row>
    <row r="59" spans="1:5" x14ac:dyDescent="0.25">
      <c r="A59" s="16"/>
      <c r="B59" s="16"/>
      <c r="C59" s="17"/>
      <c r="D59" s="17"/>
      <c r="E59" s="16"/>
    </row>
    <row r="60" spans="1:5" x14ac:dyDescent="0.25">
      <c r="A60" s="16"/>
      <c r="B60" s="16"/>
      <c r="C60" s="16"/>
      <c r="D60" s="16"/>
      <c r="E60" s="16"/>
    </row>
  </sheetData>
  <mergeCells count="133">
    <mergeCell ref="N9:N10"/>
    <mergeCell ref="N11:N12"/>
    <mergeCell ref="Z37:Z38"/>
    <mergeCell ref="Z39:Z40"/>
    <mergeCell ref="Y3:Y4"/>
    <mergeCell ref="Z25:Z26"/>
    <mergeCell ref="Z27:Z28"/>
    <mergeCell ref="Z29:Z30"/>
    <mergeCell ref="Z31:Z32"/>
    <mergeCell ref="Z33:Z34"/>
    <mergeCell ref="Z35:Z36"/>
    <mergeCell ref="Y13:Y14"/>
    <mergeCell ref="Z17:Z18"/>
    <mergeCell ref="Z19:Z20"/>
    <mergeCell ref="Z21:Z22"/>
    <mergeCell ref="Z23:Z24"/>
    <mergeCell ref="R1:Y1"/>
    <mergeCell ref="O7:O8"/>
    <mergeCell ref="O9:O10"/>
    <mergeCell ref="O11:O12"/>
    <mergeCell ref="O13:O14"/>
    <mergeCell ref="O15:O16"/>
    <mergeCell ref="Z2:Z4"/>
    <mergeCell ref="Z7:Z8"/>
    <mergeCell ref="Z9:Z10"/>
    <mergeCell ref="Z11:Z12"/>
    <mergeCell ref="Z13:Z14"/>
    <mergeCell ref="Z15:Z16"/>
    <mergeCell ref="Z5:Z6"/>
    <mergeCell ref="R37:R40"/>
    <mergeCell ref="S37:S38"/>
    <mergeCell ref="Y37:Y38"/>
    <mergeCell ref="S39:S40"/>
    <mergeCell ref="Y39:Y40"/>
    <mergeCell ref="R33:R36"/>
    <mergeCell ref="S33:S34"/>
    <mergeCell ref="Y33:Y34"/>
    <mergeCell ref="S35:S36"/>
    <mergeCell ref="Y35:Y36"/>
    <mergeCell ref="N13:N14"/>
    <mergeCell ref="R29:R32"/>
    <mergeCell ref="S29:S30"/>
    <mergeCell ref="Y29:Y30"/>
    <mergeCell ref="S31:S32"/>
    <mergeCell ref="Y31:Y32"/>
    <mergeCell ref="R21:R24"/>
    <mergeCell ref="S21:S22"/>
    <mergeCell ref="Y21:Y22"/>
    <mergeCell ref="S23:S24"/>
    <mergeCell ref="Y23:Y24"/>
    <mergeCell ref="R25:R28"/>
    <mergeCell ref="S25:S26"/>
    <mergeCell ref="Y25:Y26"/>
    <mergeCell ref="S27:S28"/>
    <mergeCell ref="Y27:Y28"/>
    <mergeCell ref="N17:N18"/>
    <mergeCell ref="N19:N20"/>
    <mergeCell ref="N21:N22"/>
    <mergeCell ref="N23:N24"/>
    <mergeCell ref="O17:O18"/>
    <mergeCell ref="O19:O20"/>
    <mergeCell ref="R13:R16"/>
    <mergeCell ref="S13:S14"/>
    <mergeCell ref="R9:R12"/>
    <mergeCell ref="S9:S10"/>
    <mergeCell ref="Y9:Y10"/>
    <mergeCell ref="S11:S12"/>
    <mergeCell ref="Y11:Y12"/>
    <mergeCell ref="R5:R8"/>
    <mergeCell ref="S5:S6"/>
    <mergeCell ref="Y5:Y6"/>
    <mergeCell ref="S7:S8"/>
    <mergeCell ref="Y7:Y8"/>
    <mergeCell ref="S15:S16"/>
    <mergeCell ref="Y15:Y16"/>
    <mergeCell ref="R17:R20"/>
    <mergeCell ref="S17:S18"/>
    <mergeCell ref="Y17:Y18"/>
    <mergeCell ref="S19:S20"/>
    <mergeCell ref="Y19:Y20"/>
    <mergeCell ref="M23:M24"/>
    <mergeCell ref="M19:M20"/>
    <mergeCell ref="M21:M22"/>
    <mergeCell ref="O21:O22"/>
    <mergeCell ref="O23:O24"/>
    <mergeCell ref="N15:N16"/>
    <mergeCell ref="M9:M10"/>
    <mergeCell ref="M11:M12"/>
    <mergeCell ref="I2:M2"/>
    <mergeCell ref="M5:M6"/>
    <mergeCell ref="M7:M8"/>
    <mergeCell ref="H17:H18"/>
    <mergeCell ref="H9:H10"/>
    <mergeCell ref="H11:H12"/>
    <mergeCell ref="H13:H14"/>
    <mergeCell ref="H21:H22"/>
    <mergeCell ref="H23:H24"/>
    <mergeCell ref="B19:B20"/>
    <mergeCell ref="B21:B22"/>
    <mergeCell ref="B23:B24"/>
    <mergeCell ref="A17:A20"/>
    <mergeCell ref="A21:A24"/>
    <mergeCell ref="B17:B18"/>
    <mergeCell ref="M13:M14"/>
    <mergeCell ref="M15:M16"/>
    <mergeCell ref="M17:M18"/>
    <mergeCell ref="B9:B10"/>
    <mergeCell ref="A5:A10"/>
    <mergeCell ref="H5:H6"/>
    <mergeCell ref="H15:H16"/>
    <mergeCell ref="A11:A16"/>
    <mergeCell ref="B11:B12"/>
    <mergeCell ref="B13:B14"/>
    <mergeCell ref="B15:B16"/>
    <mergeCell ref="H19:H20"/>
    <mergeCell ref="A2:A4"/>
    <mergeCell ref="B2:B4"/>
    <mergeCell ref="C2:C4"/>
    <mergeCell ref="D3:F3"/>
    <mergeCell ref="D2:H2"/>
    <mergeCell ref="I3:K3"/>
    <mergeCell ref="H7:H8"/>
    <mergeCell ref="R2:R4"/>
    <mergeCell ref="N2:N4"/>
    <mergeCell ref="N7:N8"/>
    <mergeCell ref="U3:W3"/>
    <mergeCell ref="U2:Y2"/>
    <mergeCell ref="T2:T4"/>
    <mergeCell ref="S2:S4"/>
    <mergeCell ref="B5:B6"/>
    <mergeCell ref="B7:B8"/>
    <mergeCell ref="O2:O4"/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zoomScale="85" zoomScaleNormal="85" workbookViewId="0">
      <selection activeCell="J5" sqref="J5"/>
    </sheetView>
  </sheetViews>
  <sheetFormatPr defaultRowHeight="15" x14ac:dyDescent="0.25"/>
  <cols>
    <col min="3" max="4" width="9.140625" customWidth="1"/>
    <col min="6" max="6" width="16.140625" customWidth="1"/>
    <col min="8" max="8" width="11.7109375" customWidth="1"/>
    <col min="10" max="10" width="16.28515625" customWidth="1"/>
    <col min="11" max="11" width="14" customWidth="1"/>
  </cols>
  <sheetData>
    <row r="1" spans="1:14" ht="15" customHeight="1" x14ac:dyDescent="0.25"/>
    <row r="2" spans="1:14" x14ac:dyDescent="0.25">
      <c r="C2" s="56" t="s">
        <v>87</v>
      </c>
      <c r="D2" s="56"/>
      <c r="E2" s="34"/>
      <c r="F2" s="34"/>
      <c r="G2" s="34"/>
      <c r="H2" s="56" t="s">
        <v>98</v>
      </c>
      <c r="I2" s="34"/>
      <c r="J2" s="56" t="s">
        <v>101</v>
      </c>
      <c r="K2" s="56"/>
    </row>
    <row r="3" spans="1:14" x14ac:dyDescent="0.25">
      <c r="B3" s="34"/>
      <c r="C3" s="56"/>
      <c r="D3" s="56"/>
      <c r="E3" s="34"/>
      <c r="F3" s="66" t="s">
        <v>102</v>
      </c>
      <c r="G3" s="34"/>
      <c r="H3" s="56"/>
      <c r="I3" s="34"/>
      <c r="J3" s="56"/>
      <c r="K3" s="56"/>
    </row>
    <row r="4" spans="1:14" x14ac:dyDescent="0.25">
      <c r="F4" s="66"/>
      <c r="J4" s="2"/>
      <c r="K4" s="2"/>
    </row>
    <row r="5" spans="1:14" x14ac:dyDescent="0.25">
      <c r="A5">
        <v>1</v>
      </c>
      <c r="B5" t="s">
        <v>89</v>
      </c>
      <c r="C5" s="11">
        <v>74.197000000000003</v>
      </c>
      <c r="D5" s="11">
        <v>74.204999999999998</v>
      </c>
      <c r="F5">
        <v>74.200999999999993</v>
      </c>
      <c r="J5" s="11">
        <v>74.200999999999993</v>
      </c>
      <c r="K5" s="2"/>
    </row>
    <row r="6" spans="1:14" x14ac:dyDescent="0.25">
      <c r="A6">
        <v>2</v>
      </c>
      <c r="B6" t="s">
        <v>91</v>
      </c>
      <c r="C6" s="11">
        <v>42.845999999999997</v>
      </c>
      <c r="D6" s="11">
        <v>42.841999999999999</v>
      </c>
      <c r="F6">
        <v>42.844000000000001</v>
      </c>
      <c r="J6" s="11">
        <v>42.844000000000001</v>
      </c>
      <c r="K6" s="17"/>
      <c r="M6" t="s">
        <v>104</v>
      </c>
      <c r="N6" t="s">
        <v>105</v>
      </c>
    </row>
    <row r="7" spans="1:14" x14ac:dyDescent="0.25">
      <c r="A7">
        <v>3</v>
      </c>
      <c r="B7" t="s">
        <v>81</v>
      </c>
      <c r="C7" s="11">
        <v>62.499000000000002</v>
      </c>
      <c r="F7">
        <v>62.500999999999998</v>
      </c>
      <c r="H7" s="2">
        <v>62.500999999999998</v>
      </c>
      <c r="J7" s="11">
        <v>62.512</v>
      </c>
      <c r="K7" s="48">
        <v>62.49</v>
      </c>
      <c r="M7">
        <v>62.500999999999998</v>
      </c>
      <c r="N7" s="50" t="s">
        <v>103</v>
      </c>
    </row>
    <row r="8" spans="1:14" x14ac:dyDescent="0.25">
      <c r="A8">
        <v>4</v>
      </c>
      <c r="B8" t="s">
        <v>90</v>
      </c>
      <c r="C8" s="11">
        <v>49.106000000000002</v>
      </c>
      <c r="D8" s="11">
        <v>49.107999999999997</v>
      </c>
      <c r="F8">
        <v>49.106999999999999</v>
      </c>
      <c r="J8" s="48">
        <v>49.106999999999999</v>
      </c>
      <c r="K8" s="25"/>
    </row>
    <row r="9" spans="1:14" x14ac:dyDescent="0.25">
      <c r="A9">
        <v>5</v>
      </c>
      <c r="B9" t="s">
        <v>88</v>
      </c>
      <c r="D9" s="11">
        <v>77.793999999999997</v>
      </c>
      <c r="F9">
        <v>77.793999999999997</v>
      </c>
      <c r="J9" s="48">
        <v>77.793999999999997</v>
      </c>
      <c r="K9" s="25"/>
    </row>
    <row r="10" spans="1:14" x14ac:dyDescent="0.25">
      <c r="A10">
        <v>6</v>
      </c>
      <c r="B10" t="s">
        <v>92</v>
      </c>
      <c r="D10" s="11">
        <v>64.262</v>
      </c>
      <c r="F10">
        <v>64.262</v>
      </c>
      <c r="J10" s="38">
        <v>64.262</v>
      </c>
      <c r="K10" s="2"/>
    </row>
    <row r="11" spans="1:14" x14ac:dyDescent="0.25">
      <c r="A11">
        <v>7</v>
      </c>
      <c r="B11" t="s">
        <v>93</v>
      </c>
      <c r="D11" s="11">
        <v>61.654000000000003</v>
      </c>
      <c r="F11">
        <v>61.654000000000003</v>
      </c>
      <c r="J11" s="38">
        <v>61.654000000000003</v>
      </c>
      <c r="K11" s="17"/>
    </row>
    <row r="12" spans="1:14" x14ac:dyDescent="0.25">
      <c r="A12">
        <v>8</v>
      </c>
      <c r="B12" t="s">
        <v>94</v>
      </c>
      <c r="C12" s="11">
        <v>47.070999999999998</v>
      </c>
      <c r="D12" s="11">
        <v>47.076000000000001</v>
      </c>
      <c r="F12">
        <v>47.073999999999998</v>
      </c>
      <c r="J12" s="49">
        <v>47.073999999999998</v>
      </c>
      <c r="K12" s="17"/>
    </row>
    <row r="13" spans="1:14" x14ac:dyDescent="0.25">
      <c r="A13">
        <v>9</v>
      </c>
      <c r="B13" t="s">
        <v>95</v>
      </c>
      <c r="D13" s="11">
        <v>60.61</v>
      </c>
      <c r="F13">
        <v>60.61</v>
      </c>
      <c r="J13" s="49">
        <v>60.61</v>
      </c>
      <c r="K13" s="17"/>
    </row>
    <row r="14" spans="1:14" x14ac:dyDescent="0.25">
      <c r="A14">
        <v>10</v>
      </c>
      <c r="B14" t="s">
        <v>96</v>
      </c>
      <c r="C14" s="11">
        <v>62.390999999999998</v>
      </c>
      <c r="D14" s="11">
        <v>62.476999999999997</v>
      </c>
      <c r="F14">
        <v>62.433999999999997</v>
      </c>
      <c r="J14" s="42">
        <v>62.433999999999997</v>
      </c>
      <c r="K14" s="2"/>
    </row>
    <row r="15" spans="1:14" x14ac:dyDescent="0.25">
      <c r="A15">
        <v>11</v>
      </c>
      <c r="B15" t="s">
        <v>97</v>
      </c>
      <c r="C15" s="11">
        <v>28.582000000000001</v>
      </c>
      <c r="D15" s="11">
        <v>28.547000000000001</v>
      </c>
      <c r="F15">
        <v>28.565000000000001</v>
      </c>
      <c r="J15" s="42">
        <v>28.565000000000001</v>
      </c>
      <c r="K15" s="2"/>
    </row>
    <row r="35" spans="1:1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</sheetData>
  <mergeCells count="4">
    <mergeCell ref="F3:F4"/>
    <mergeCell ref="C2:D3"/>
    <mergeCell ref="H2:H3"/>
    <mergeCell ref="J2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1"/>
  <sheetViews>
    <sheetView topLeftCell="A416" zoomScale="70" zoomScaleNormal="70" workbookViewId="0">
      <selection activeCell="M358" sqref="M358"/>
    </sheetView>
  </sheetViews>
  <sheetFormatPr defaultRowHeight="15" x14ac:dyDescent="0.25"/>
  <cols>
    <col min="1" max="1" width="10.140625" customWidth="1"/>
    <col min="2" max="2" width="10" bestFit="1" customWidth="1"/>
    <col min="3" max="3" width="15" customWidth="1"/>
    <col min="4" max="4" width="27.7109375" customWidth="1"/>
    <col min="5" max="5" width="12" bestFit="1" customWidth="1"/>
    <col min="9" max="9" width="17.42578125" style="14" bestFit="1" customWidth="1"/>
    <col min="10" max="10" width="16.28515625" style="2" customWidth="1"/>
    <col min="11" max="11" width="17.85546875" style="2" customWidth="1"/>
    <col min="12" max="12" width="16.5703125" style="2" customWidth="1"/>
    <col min="13" max="13" width="18.28515625" customWidth="1"/>
    <col min="14" max="14" width="17" customWidth="1"/>
    <col min="15" max="15" width="19.7109375" style="2" customWidth="1"/>
    <col min="16" max="16" width="18.85546875" style="2" customWidth="1"/>
    <col min="17" max="17" width="20.140625" style="2" customWidth="1"/>
    <col min="18" max="18" width="20.85546875" style="2" customWidth="1"/>
  </cols>
  <sheetData>
    <row r="1" spans="1:18" s="8" customFormat="1" ht="15" customHeight="1" x14ac:dyDescent="0.3">
      <c r="A1" s="51" t="s">
        <v>39</v>
      </c>
      <c r="B1" s="51" t="s">
        <v>40</v>
      </c>
      <c r="C1" s="51" t="s">
        <v>41</v>
      </c>
      <c r="D1" s="69" t="s">
        <v>86</v>
      </c>
      <c r="E1" s="51" t="s">
        <v>42</v>
      </c>
      <c r="F1" s="51" t="s">
        <v>43</v>
      </c>
      <c r="G1" s="51"/>
      <c r="H1" s="51"/>
      <c r="I1" s="68" t="s">
        <v>44</v>
      </c>
      <c r="J1" s="69" t="s">
        <v>45</v>
      </c>
      <c r="K1" s="69" t="s">
        <v>46</v>
      </c>
      <c r="L1" s="69" t="s">
        <v>47</v>
      </c>
      <c r="M1" s="70" t="s">
        <v>48</v>
      </c>
      <c r="N1" s="70"/>
      <c r="O1" s="67" t="s">
        <v>49</v>
      </c>
      <c r="P1" s="67"/>
      <c r="Q1" s="67" t="s">
        <v>50</v>
      </c>
      <c r="R1" s="67"/>
    </row>
    <row r="2" spans="1:18" s="8" customFormat="1" ht="15" customHeight="1" x14ac:dyDescent="0.3">
      <c r="A2" s="51"/>
      <c r="B2" s="51"/>
      <c r="C2" s="51"/>
      <c r="D2" s="69"/>
      <c r="E2" s="51"/>
      <c r="F2" s="8" t="s">
        <v>7</v>
      </c>
      <c r="G2" s="8" t="s">
        <v>8</v>
      </c>
      <c r="H2" s="8" t="s">
        <v>9</v>
      </c>
      <c r="I2" s="68"/>
      <c r="J2" s="69"/>
      <c r="K2" s="69"/>
      <c r="L2" s="69"/>
      <c r="M2" s="9" t="s">
        <v>51</v>
      </c>
      <c r="N2" s="9" t="s">
        <v>52</v>
      </c>
      <c r="O2" s="10" t="s">
        <v>53</v>
      </c>
      <c r="P2" s="10" t="s">
        <v>54</v>
      </c>
      <c r="Q2" s="10" t="s">
        <v>53</v>
      </c>
      <c r="R2" s="10" t="s">
        <v>54</v>
      </c>
    </row>
    <row r="3" spans="1:18" s="5" customFormat="1" x14ac:dyDescent="0.25">
      <c r="A3" s="5" t="s">
        <v>55</v>
      </c>
      <c r="B3" s="5">
        <v>1.3480000000000001</v>
      </c>
      <c r="C3" s="5" t="s">
        <v>21</v>
      </c>
      <c r="E3" s="5">
        <v>1.3</v>
      </c>
      <c r="F3" s="5">
        <v>0</v>
      </c>
      <c r="G3" s="5">
        <v>0</v>
      </c>
      <c r="H3" s="5">
        <v>0</v>
      </c>
      <c r="I3" s="12">
        <f>F3+G3/60+H3/3600</f>
        <v>0</v>
      </c>
      <c r="J3" s="11"/>
      <c r="K3" s="11">
        <v>74.197000000000003</v>
      </c>
      <c r="L3" s="11">
        <v>4.016</v>
      </c>
      <c r="M3" s="13"/>
      <c r="N3" s="13"/>
      <c r="O3" s="11"/>
      <c r="P3" s="11"/>
      <c r="Q3" s="11"/>
      <c r="R3" s="11"/>
    </row>
    <row r="4" spans="1:18" x14ac:dyDescent="0.25">
      <c r="C4">
        <v>1</v>
      </c>
      <c r="E4">
        <v>1.9</v>
      </c>
      <c r="F4">
        <v>186</v>
      </c>
      <c r="G4">
        <v>55</v>
      </c>
      <c r="H4">
        <v>6</v>
      </c>
      <c r="I4" s="30">
        <f t="shared" ref="I4:I67" si="0">F4+G4/60+H4/3600</f>
        <v>186.91833333333332</v>
      </c>
      <c r="K4" s="2">
        <v>7.48</v>
      </c>
      <c r="L4" s="2">
        <v>1.014</v>
      </c>
      <c r="M4" s="15"/>
      <c r="N4" s="15"/>
      <c r="Q4" s="2">
        <f t="shared" ref="Q4:Q49" si="1">$O$3+M4</f>
        <v>0</v>
      </c>
      <c r="R4" s="2">
        <f t="shared" ref="R4:R49" si="2">$P$3+N4</f>
        <v>0</v>
      </c>
    </row>
    <row r="5" spans="1:18" x14ac:dyDescent="0.25">
      <c r="C5">
        <v>2</v>
      </c>
      <c r="E5">
        <v>1.3</v>
      </c>
      <c r="F5">
        <v>148</v>
      </c>
      <c r="G5">
        <v>9</v>
      </c>
      <c r="H5">
        <v>19</v>
      </c>
      <c r="I5" s="30">
        <f t="shared" si="0"/>
        <v>148.1552777777778</v>
      </c>
      <c r="K5" s="2">
        <v>3.8519999999999999</v>
      </c>
      <c r="L5" s="2">
        <v>-0.32400000000000001</v>
      </c>
      <c r="M5" s="15"/>
      <c r="N5" s="15"/>
      <c r="Q5" s="2">
        <f t="shared" si="1"/>
        <v>0</v>
      </c>
      <c r="R5" s="2">
        <f t="shared" si="2"/>
        <v>0</v>
      </c>
    </row>
    <row r="6" spans="1:18" x14ac:dyDescent="0.25">
      <c r="C6">
        <v>3</v>
      </c>
      <c r="E6">
        <v>1.3</v>
      </c>
      <c r="F6">
        <v>112</v>
      </c>
      <c r="G6">
        <v>49</v>
      </c>
      <c r="H6">
        <v>16</v>
      </c>
      <c r="I6" s="30">
        <f t="shared" si="0"/>
        <v>112.82111111111111</v>
      </c>
      <c r="K6" s="2">
        <v>3.5230000000000001</v>
      </c>
      <c r="L6" s="2">
        <v>-0.55200000000000005</v>
      </c>
      <c r="M6" s="15"/>
      <c r="N6" s="15"/>
      <c r="Q6" s="2">
        <f t="shared" si="1"/>
        <v>0</v>
      </c>
      <c r="R6" s="2">
        <f t="shared" si="2"/>
        <v>0</v>
      </c>
    </row>
    <row r="7" spans="1:18" x14ac:dyDescent="0.25">
      <c r="C7">
        <v>4</v>
      </c>
      <c r="E7">
        <v>1.3</v>
      </c>
      <c r="F7">
        <v>95</v>
      </c>
      <c r="G7">
        <v>24</v>
      </c>
      <c r="H7">
        <v>13</v>
      </c>
      <c r="I7" s="30">
        <f t="shared" si="0"/>
        <v>95.403611111111118</v>
      </c>
      <c r="K7" s="2">
        <v>4.548</v>
      </c>
      <c r="L7" s="2">
        <v>-0.85899999999999999</v>
      </c>
      <c r="M7" s="15"/>
      <c r="N7" s="15"/>
      <c r="Q7" s="2">
        <f t="shared" si="1"/>
        <v>0</v>
      </c>
      <c r="R7" s="2">
        <f t="shared" si="2"/>
        <v>0</v>
      </c>
    </row>
    <row r="8" spans="1:18" x14ac:dyDescent="0.25">
      <c r="C8">
        <v>5</v>
      </c>
      <c r="E8">
        <v>1.3</v>
      </c>
      <c r="F8">
        <v>86</v>
      </c>
      <c r="G8">
        <v>28</v>
      </c>
      <c r="H8">
        <v>11</v>
      </c>
      <c r="I8" s="30">
        <f t="shared" si="0"/>
        <v>86.469722222222231</v>
      </c>
      <c r="K8" s="2">
        <v>5.3109999999999999</v>
      </c>
      <c r="L8" s="2">
        <v>-1.472</v>
      </c>
      <c r="M8" s="15"/>
      <c r="N8" s="15"/>
      <c r="Q8" s="2">
        <f t="shared" si="1"/>
        <v>0</v>
      </c>
      <c r="R8" s="2">
        <f t="shared" si="2"/>
        <v>0</v>
      </c>
    </row>
    <row r="9" spans="1:18" x14ac:dyDescent="0.25">
      <c r="C9">
        <v>6</v>
      </c>
      <c r="E9">
        <v>1.3</v>
      </c>
      <c r="F9">
        <v>81</v>
      </c>
      <c r="G9">
        <v>45</v>
      </c>
      <c r="H9">
        <v>56</v>
      </c>
      <c r="I9" s="30">
        <f t="shared" si="0"/>
        <v>81.765555555555551</v>
      </c>
      <c r="K9" s="2">
        <v>6.391</v>
      </c>
      <c r="L9" s="2">
        <v>-1.984</v>
      </c>
      <c r="M9" s="15"/>
      <c r="N9" s="15"/>
      <c r="Q9" s="2">
        <f t="shared" si="1"/>
        <v>0</v>
      </c>
      <c r="R9" s="2">
        <f t="shared" si="2"/>
        <v>0</v>
      </c>
    </row>
    <row r="10" spans="1:18" x14ac:dyDescent="0.25">
      <c r="C10">
        <v>7</v>
      </c>
      <c r="E10">
        <v>2.15</v>
      </c>
      <c r="F10">
        <v>73</v>
      </c>
      <c r="G10">
        <v>41</v>
      </c>
      <c r="H10">
        <v>8</v>
      </c>
      <c r="I10" s="30">
        <f t="shared" si="0"/>
        <v>73.685555555555553</v>
      </c>
      <c r="K10" s="2">
        <v>8.2420000000000009</v>
      </c>
      <c r="L10" s="2">
        <v>-1.393</v>
      </c>
      <c r="M10" s="15"/>
      <c r="N10" s="15"/>
      <c r="Q10" s="2">
        <f t="shared" si="1"/>
        <v>0</v>
      </c>
      <c r="R10" s="2">
        <f t="shared" si="2"/>
        <v>0</v>
      </c>
    </row>
    <row r="11" spans="1:18" x14ac:dyDescent="0.25">
      <c r="C11">
        <v>8</v>
      </c>
      <c r="E11">
        <v>2.15</v>
      </c>
      <c r="F11">
        <v>69</v>
      </c>
      <c r="G11">
        <v>5</v>
      </c>
      <c r="H11">
        <v>3</v>
      </c>
      <c r="I11" s="30">
        <f t="shared" si="0"/>
        <v>69.084166666666661</v>
      </c>
      <c r="K11" s="2">
        <v>10.840999999999999</v>
      </c>
      <c r="L11" s="2">
        <v>-1.954</v>
      </c>
      <c r="M11" s="15"/>
      <c r="N11" s="15"/>
      <c r="Q11" s="2">
        <f t="shared" si="1"/>
        <v>0</v>
      </c>
      <c r="R11" s="2">
        <f t="shared" si="2"/>
        <v>0</v>
      </c>
    </row>
    <row r="12" spans="1:18" x14ac:dyDescent="0.25">
      <c r="C12">
        <v>9</v>
      </c>
      <c r="E12">
        <v>2.15</v>
      </c>
      <c r="F12">
        <v>63</v>
      </c>
      <c r="G12">
        <v>45</v>
      </c>
      <c r="H12">
        <v>2</v>
      </c>
      <c r="I12" s="30">
        <f t="shared" si="0"/>
        <v>63.750555555555557</v>
      </c>
      <c r="K12" s="2">
        <v>12.967000000000001</v>
      </c>
      <c r="L12" s="2">
        <v>-2.5150000000000001</v>
      </c>
      <c r="M12" s="15"/>
      <c r="N12" s="15"/>
      <c r="Q12" s="2">
        <f t="shared" si="1"/>
        <v>0</v>
      </c>
      <c r="R12" s="2">
        <f t="shared" si="2"/>
        <v>0</v>
      </c>
    </row>
    <row r="13" spans="1:18" x14ac:dyDescent="0.25">
      <c r="C13">
        <v>10</v>
      </c>
      <c r="E13">
        <v>2.15</v>
      </c>
      <c r="F13">
        <v>59</v>
      </c>
      <c r="G13">
        <v>45</v>
      </c>
      <c r="H13">
        <v>43</v>
      </c>
      <c r="I13" s="30">
        <f t="shared" si="0"/>
        <v>59.761944444444445</v>
      </c>
      <c r="K13" s="2">
        <v>15.244</v>
      </c>
      <c r="L13" s="2">
        <v>-3.2069999999999999</v>
      </c>
      <c r="M13" s="15"/>
      <c r="N13" s="15"/>
      <c r="Q13" s="2">
        <f t="shared" si="1"/>
        <v>0</v>
      </c>
      <c r="R13" s="2">
        <f t="shared" si="2"/>
        <v>0</v>
      </c>
    </row>
    <row r="14" spans="1:18" x14ac:dyDescent="0.25">
      <c r="C14">
        <v>11</v>
      </c>
      <c r="E14">
        <v>2.15</v>
      </c>
      <c r="F14">
        <v>59</v>
      </c>
      <c r="G14">
        <v>51</v>
      </c>
      <c r="H14">
        <v>14</v>
      </c>
      <c r="I14" s="30">
        <f t="shared" si="0"/>
        <v>59.853888888888889</v>
      </c>
      <c r="K14" s="2">
        <v>17.373999999999999</v>
      </c>
      <c r="L14" s="2">
        <v>-3.484</v>
      </c>
      <c r="M14" s="15"/>
      <c r="N14" s="15"/>
      <c r="Q14" s="2">
        <f t="shared" si="1"/>
        <v>0</v>
      </c>
      <c r="R14" s="2">
        <f t="shared" si="2"/>
        <v>0</v>
      </c>
    </row>
    <row r="15" spans="1:18" x14ac:dyDescent="0.25">
      <c r="C15">
        <v>12</v>
      </c>
      <c r="E15">
        <v>2.15</v>
      </c>
      <c r="F15">
        <v>61</v>
      </c>
      <c r="G15">
        <v>36</v>
      </c>
      <c r="H15">
        <v>16</v>
      </c>
      <c r="I15" s="30">
        <f t="shared" si="0"/>
        <v>61.604444444444447</v>
      </c>
      <c r="K15" s="2">
        <v>18.834</v>
      </c>
      <c r="L15" s="2">
        <v>-3.7029999999999998</v>
      </c>
      <c r="M15" s="15"/>
      <c r="N15" s="15"/>
      <c r="Q15" s="2">
        <f t="shared" si="1"/>
        <v>0</v>
      </c>
      <c r="R15" s="2">
        <f t="shared" si="2"/>
        <v>0</v>
      </c>
    </row>
    <row r="16" spans="1:18" x14ac:dyDescent="0.25">
      <c r="C16">
        <v>13</v>
      </c>
      <c r="E16">
        <v>2.15</v>
      </c>
      <c r="F16">
        <v>62</v>
      </c>
      <c r="G16">
        <v>2</v>
      </c>
      <c r="H16">
        <v>28</v>
      </c>
      <c r="I16" s="30">
        <f t="shared" si="0"/>
        <v>62.041111111111107</v>
      </c>
      <c r="K16" s="2">
        <v>21.1</v>
      </c>
      <c r="L16" s="2">
        <v>-4.0019999999999998</v>
      </c>
      <c r="M16" s="15"/>
      <c r="N16" s="15"/>
      <c r="Q16" s="2">
        <f t="shared" si="1"/>
        <v>0</v>
      </c>
      <c r="R16" s="2">
        <f t="shared" si="2"/>
        <v>0</v>
      </c>
    </row>
    <row r="17" spans="3:18" x14ac:dyDescent="0.25">
      <c r="C17">
        <v>14</v>
      </c>
      <c r="E17">
        <v>2.15</v>
      </c>
      <c r="F17">
        <v>61</v>
      </c>
      <c r="G17">
        <v>50</v>
      </c>
      <c r="H17">
        <v>17</v>
      </c>
      <c r="I17" s="30">
        <f t="shared" si="0"/>
        <v>61.838055555555556</v>
      </c>
      <c r="K17" s="2">
        <v>21.622</v>
      </c>
      <c r="L17" s="2">
        <v>-4.7240000000000002</v>
      </c>
      <c r="M17" s="15"/>
      <c r="N17" s="15"/>
      <c r="Q17" s="2">
        <f t="shared" si="1"/>
        <v>0</v>
      </c>
      <c r="R17" s="2">
        <f t="shared" si="2"/>
        <v>0</v>
      </c>
    </row>
    <row r="18" spans="3:18" x14ac:dyDescent="0.25">
      <c r="C18">
        <v>15</v>
      </c>
      <c r="E18">
        <v>2.15</v>
      </c>
      <c r="F18">
        <v>62</v>
      </c>
      <c r="G18">
        <v>37</v>
      </c>
      <c r="H18">
        <v>33</v>
      </c>
      <c r="I18" s="30">
        <f t="shared" si="0"/>
        <v>62.625833333333333</v>
      </c>
      <c r="K18" s="2">
        <v>22.423999999999999</v>
      </c>
      <c r="L18" s="2">
        <v>-5.1870000000000003</v>
      </c>
      <c r="M18" s="15"/>
      <c r="N18" s="15"/>
      <c r="Q18" s="2">
        <f t="shared" si="1"/>
        <v>0</v>
      </c>
      <c r="R18" s="2">
        <f t="shared" si="2"/>
        <v>0</v>
      </c>
    </row>
    <row r="19" spans="3:18" x14ac:dyDescent="0.25">
      <c r="C19">
        <v>16</v>
      </c>
      <c r="E19">
        <v>2.15</v>
      </c>
      <c r="F19">
        <v>63</v>
      </c>
      <c r="G19">
        <v>3</v>
      </c>
      <c r="H19">
        <v>19</v>
      </c>
      <c r="I19" s="30">
        <f t="shared" si="0"/>
        <v>63.055277777777775</v>
      </c>
      <c r="K19" s="2">
        <v>23.356999999999999</v>
      </c>
      <c r="L19" s="2">
        <v>-4.0789999999999997</v>
      </c>
      <c r="M19" s="15"/>
      <c r="N19" s="15"/>
      <c r="Q19" s="2">
        <f t="shared" si="1"/>
        <v>0</v>
      </c>
      <c r="R19" s="2">
        <f t="shared" si="2"/>
        <v>0</v>
      </c>
    </row>
    <row r="20" spans="3:18" x14ac:dyDescent="0.25">
      <c r="C20">
        <v>17</v>
      </c>
      <c r="E20">
        <v>1.3</v>
      </c>
      <c r="F20">
        <v>237</v>
      </c>
      <c r="G20">
        <v>20</v>
      </c>
      <c r="H20">
        <v>31</v>
      </c>
      <c r="I20" s="30">
        <f t="shared" si="0"/>
        <v>237.34194444444447</v>
      </c>
      <c r="K20" s="2">
        <v>4.3949999999999996</v>
      </c>
      <c r="L20" s="2">
        <v>0.76600000000000001</v>
      </c>
      <c r="M20" s="15"/>
      <c r="N20" s="15"/>
      <c r="Q20" s="2">
        <f t="shared" si="1"/>
        <v>0</v>
      </c>
      <c r="R20" s="2">
        <f t="shared" si="2"/>
        <v>0</v>
      </c>
    </row>
    <row r="21" spans="3:18" x14ac:dyDescent="0.25">
      <c r="C21">
        <v>18</v>
      </c>
      <c r="E21">
        <v>1.3</v>
      </c>
      <c r="F21">
        <v>60</v>
      </c>
      <c r="G21">
        <v>37</v>
      </c>
      <c r="H21">
        <v>49</v>
      </c>
      <c r="I21" s="30">
        <f t="shared" si="0"/>
        <v>60.630277777777778</v>
      </c>
      <c r="K21" s="2">
        <v>32.933999999999997</v>
      </c>
      <c r="L21" s="2">
        <v>-4.6390000000000002</v>
      </c>
      <c r="M21" s="15"/>
      <c r="N21" s="15"/>
      <c r="Q21" s="2">
        <f t="shared" si="1"/>
        <v>0</v>
      </c>
      <c r="R21" s="2">
        <f t="shared" si="2"/>
        <v>0</v>
      </c>
    </row>
    <row r="22" spans="3:18" x14ac:dyDescent="0.25">
      <c r="C22">
        <v>19</v>
      </c>
      <c r="E22">
        <v>1.3</v>
      </c>
      <c r="F22">
        <v>242</v>
      </c>
      <c r="G22">
        <v>51</v>
      </c>
      <c r="H22">
        <v>5</v>
      </c>
      <c r="I22" s="30">
        <f t="shared" si="0"/>
        <v>242.85138888888889</v>
      </c>
      <c r="K22" s="2">
        <v>1.161</v>
      </c>
      <c r="L22" s="2">
        <v>6.5000000000000002E-2</v>
      </c>
      <c r="M22" s="15"/>
      <c r="N22" s="15"/>
      <c r="Q22" s="2">
        <f t="shared" si="1"/>
        <v>0</v>
      </c>
      <c r="R22" s="2">
        <f t="shared" si="2"/>
        <v>0</v>
      </c>
    </row>
    <row r="23" spans="3:18" x14ac:dyDescent="0.25">
      <c r="C23">
        <v>20</v>
      </c>
      <c r="E23">
        <v>2.15</v>
      </c>
      <c r="F23">
        <v>50</v>
      </c>
      <c r="G23">
        <v>36</v>
      </c>
      <c r="H23">
        <v>50</v>
      </c>
      <c r="I23" s="30">
        <f t="shared" si="0"/>
        <v>50.613888888888887</v>
      </c>
      <c r="K23" s="2">
        <v>37.085000000000001</v>
      </c>
      <c r="L23" s="2">
        <v>-3.258</v>
      </c>
      <c r="M23" s="15"/>
      <c r="N23" s="15"/>
      <c r="Q23" s="2">
        <f t="shared" si="1"/>
        <v>0</v>
      </c>
      <c r="R23" s="2">
        <f t="shared" si="2"/>
        <v>0</v>
      </c>
    </row>
    <row r="24" spans="3:18" x14ac:dyDescent="0.25">
      <c r="C24">
        <v>21</v>
      </c>
      <c r="E24">
        <v>2.15</v>
      </c>
      <c r="F24">
        <v>27</v>
      </c>
      <c r="G24">
        <v>59</v>
      </c>
      <c r="H24">
        <v>29</v>
      </c>
      <c r="I24" s="30">
        <f t="shared" si="0"/>
        <v>27.991388888888888</v>
      </c>
      <c r="K24" s="2">
        <v>2.4660000000000002</v>
      </c>
      <c r="L24" s="2">
        <v>-0.36</v>
      </c>
      <c r="M24" s="15"/>
      <c r="N24" s="15"/>
      <c r="Q24" s="2">
        <f t="shared" si="1"/>
        <v>0</v>
      </c>
      <c r="R24" s="2">
        <f t="shared" si="2"/>
        <v>0</v>
      </c>
    </row>
    <row r="25" spans="3:18" x14ac:dyDescent="0.25">
      <c r="C25">
        <v>22</v>
      </c>
      <c r="E25">
        <v>1.3</v>
      </c>
      <c r="F25">
        <v>51</v>
      </c>
      <c r="G25">
        <v>32</v>
      </c>
      <c r="H25">
        <v>41</v>
      </c>
      <c r="I25" s="30">
        <f t="shared" si="0"/>
        <v>51.544722222222219</v>
      </c>
      <c r="K25" s="2">
        <v>42.381</v>
      </c>
      <c r="L25" s="2">
        <v>-2.9239999999999999</v>
      </c>
      <c r="M25" s="15"/>
      <c r="N25" s="15"/>
      <c r="Q25" s="2">
        <f t="shared" si="1"/>
        <v>0</v>
      </c>
      <c r="R25" s="2">
        <f t="shared" si="2"/>
        <v>0</v>
      </c>
    </row>
    <row r="26" spans="3:18" x14ac:dyDescent="0.25">
      <c r="C26">
        <v>23</v>
      </c>
      <c r="E26">
        <v>1.3</v>
      </c>
      <c r="F26">
        <v>50</v>
      </c>
      <c r="G26">
        <v>45</v>
      </c>
      <c r="H26">
        <v>1</v>
      </c>
      <c r="I26" s="30">
        <f t="shared" si="0"/>
        <v>50.750277777777775</v>
      </c>
      <c r="K26" s="2">
        <v>46.055</v>
      </c>
      <c r="L26" s="2">
        <v>-1.6339999999999999</v>
      </c>
      <c r="M26" s="15"/>
      <c r="N26" s="15"/>
      <c r="Q26" s="2">
        <f t="shared" si="1"/>
        <v>0</v>
      </c>
      <c r="R26" s="2">
        <f t="shared" si="2"/>
        <v>0</v>
      </c>
    </row>
    <row r="27" spans="3:18" x14ac:dyDescent="0.25">
      <c r="C27">
        <v>24</v>
      </c>
      <c r="E27">
        <v>1.3</v>
      </c>
      <c r="F27">
        <v>50</v>
      </c>
      <c r="G27">
        <v>29</v>
      </c>
      <c r="H27">
        <v>9</v>
      </c>
      <c r="I27" s="30">
        <f t="shared" si="0"/>
        <v>50.485833333333332</v>
      </c>
      <c r="K27" s="2">
        <v>49.665999999999997</v>
      </c>
      <c r="L27" s="2">
        <v>-0.40300000000000002</v>
      </c>
      <c r="M27" s="15"/>
      <c r="N27" s="15"/>
      <c r="Q27" s="2">
        <f t="shared" si="1"/>
        <v>0</v>
      </c>
      <c r="R27" s="2">
        <f t="shared" si="2"/>
        <v>0</v>
      </c>
    </row>
    <row r="28" spans="3:18" x14ac:dyDescent="0.25">
      <c r="C28">
        <v>25</v>
      </c>
      <c r="E28">
        <v>2.15</v>
      </c>
      <c r="F28">
        <v>40</v>
      </c>
      <c r="G28">
        <v>54</v>
      </c>
      <c r="H28">
        <v>6</v>
      </c>
      <c r="I28" s="30">
        <f t="shared" si="0"/>
        <v>40.901666666666664</v>
      </c>
      <c r="K28" s="2">
        <v>4.234</v>
      </c>
      <c r="L28" s="2">
        <v>-0.52400000000000002</v>
      </c>
      <c r="M28" s="15"/>
      <c r="N28" s="15"/>
      <c r="Q28" s="2">
        <f t="shared" si="1"/>
        <v>0</v>
      </c>
      <c r="R28" s="2">
        <f t="shared" si="2"/>
        <v>0</v>
      </c>
    </row>
    <row r="29" spans="3:18" x14ac:dyDescent="0.25">
      <c r="C29">
        <v>26</v>
      </c>
      <c r="E29">
        <v>1.3</v>
      </c>
      <c r="F29">
        <v>50</v>
      </c>
      <c r="G29">
        <v>0</v>
      </c>
      <c r="H29">
        <v>5</v>
      </c>
      <c r="I29" s="30">
        <f t="shared" si="0"/>
        <v>50.00138888888889</v>
      </c>
      <c r="K29" s="2">
        <v>51.591000000000001</v>
      </c>
      <c r="L29" s="2">
        <v>1.4999999999999999E-2</v>
      </c>
      <c r="M29" s="15"/>
      <c r="N29" s="15"/>
      <c r="Q29" s="2">
        <f t="shared" si="1"/>
        <v>0</v>
      </c>
      <c r="R29" s="2">
        <f t="shared" si="2"/>
        <v>0</v>
      </c>
    </row>
    <row r="30" spans="3:18" x14ac:dyDescent="0.25">
      <c r="C30">
        <v>27</v>
      </c>
      <c r="E30">
        <v>2.15</v>
      </c>
      <c r="F30">
        <v>38</v>
      </c>
      <c r="G30">
        <v>19</v>
      </c>
      <c r="H30">
        <v>46</v>
      </c>
      <c r="I30" s="30">
        <f t="shared" si="0"/>
        <v>38.329444444444448</v>
      </c>
      <c r="K30" s="2">
        <v>6.6020000000000003</v>
      </c>
      <c r="L30" s="2">
        <v>-0.74199999999999999</v>
      </c>
      <c r="M30" s="15"/>
      <c r="N30" s="15"/>
      <c r="Q30" s="2">
        <f t="shared" si="1"/>
        <v>0</v>
      </c>
      <c r="R30" s="2">
        <f t="shared" si="2"/>
        <v>0</v>
      </c>
    </row>
    <row r="31" spans="3:18" x14ac:dyDescent="0.25">
      <c r="C31">
        <v>28</v>
      </c>
      <c r="E31">
        <v>1.3</v>
      </c>
      <c r="F31">
        <v>50</v>
      </c>
      <c r="G31">
        <v>16</v>
      </c>
      <c r="H31">
        <v>15</v>
      </c>
      <c r="I31" s="30">
        <f t="shared" si="0"/>
        <v>50.270833333333336</v>
      </c>
      <c r="K31" s="2">
        <v>53.9</v>
      </c>
      <c r="L31" s="2">
        <v>0.91800000000000004</v>
      </c>
      <c r="M31" s="15"/>
      <c r="N31" s="15"/>
      <c r="Q31" s="2">
        <f t="shared" si="1"/>
        <v>0</v>
      </c>
      <c r="R31" s="2">
        <f t="shared" si="2"/>
        <v>0</v>
      </c>
    </row>
    <row r="32" spans="3:18" x14ac:dyDescent="0.25">
      <c r="C32">
        <v>29</v>
      </c>
      <c r="E32">
        <v>2.15</v>
      </c>
      <c r="F32">
        <v>39</v>
      </c>
      <c r="G32">
        <v>49</v>
      </c>
      <c r="H32">
        <v>54</v>
      </c>
      <c r="I32" s="30">
        <f t="shared" si="0"/>
        <v>39.831666666666671</v>
      </c>
      <c r="K32" s="2">
        <v>9.766</v>
      </c>
      <c r="L32" s="2">
        <v>-1.444</v>
      </c>
      <c r="M32" s="15"/>
      <c r="N32" s="15"/>
      <c r="Q32" s="2">
        <f t="shared" si="1"/>
        <v>0</v>
      </c>
      <c r="R32" s="2">
        <f t="shared" si="2"/>
        <v>0</v>
      </c>
    </row>
    <row r="33" spans="3:18" x14ac:dyDescent="0.25">
      <c r="C33">
        <v>30</v>
      </c>
      <c r="E33">
        <v>2.15</v>
      </c>
      <c r="F33">
        <v>47</v>
      </c>
      <c r="G33">
        <v>42</v>
      </c>
      <c r="H33">
        <v>50</v>
      </c>
      <c r="I33" s="30">
        <f t="shared" si="0"/>
        <v>47.713888888888889</v>
      </c>
      <c r="K33" s="2">
        <v>62.247999999999998</v>
      </c>
      <c r="L33" s="2">
        <v>3.3050000000000002</v>
      </c>
      <c r="M33" s="15"/>
      <c r="N33" s="15"/>
      <c r="Q33" s="2">
        <f t="shared" si="1"/>
        <v>0</v>
      </c>
      <c r="R33" s="2">
        <f t="shared" si="2"/>
        <v>0</v>
      </c>
    </row>
    <row r="34" spans="3:18" x14ac:dyDescent="0.25">
      <c r="C34">
        <v>31</v>
      </c>
      <c r="E34">
        <v>2.15</v>
      </c>
      <c r="F34">
        <v>42</v>
      </c>
      <c r="G34">
        <v>47</v>
      </c>
      <c r="H34">
        <v>50</v>
      </c>
      <c r="I34" s="30">
        <f t="shared" si="0"/>
        <v>42.797222222222217</v>
      </c>
      <c r="K34" s="2">
        <v>14.599</v>
      </c>
      <c r="L34" s="2">
        <v>-2.758</v>
      </c>
      <c r="M34" s="15"/>
      <c r="N34" s="15"/>
      <c r="Q34" s="2">
        <f t="shared" si="1"/>
        <v>0</v>
      </c>
      <c r="R34" s="2">
        <f t="shared" si="2"/>
        <v>0</v>
      </c>
    </row>
    <row r="35" spans="3:18" x14ac:dyDescent="0.25">
      <c r="C35">
        <v>32</v>
      </c>
      <c r="E35">
        <v>2.15</v>
      </c>
      <c r="F35">
        <v>39</v>
      </c>
      <c r="G35">
        <v>5</v>
      </c>
      <c r="H35">
        <v>29</v>
      </c>
      <c r="I35" s="30">
        <f t="shared" si="0"/>
        <v>39.091388888888893</v>
      </c>
      <c r="K35" s="2">
        <v>68.760999999999996</v>
      </c>
      <c r="L35" s="2">
        <v>4.7249999999999996</v>
      </c>
      <c r="M35" s="15"/>
      <c r="N35" s="15"/>
      <c r="Q35" s="2">
        <f t="shared" si="1"/>
        <v>0</v>
      </c>
      <c r="R35" s="2">
        <f t="shared" si="2"/>
        <v>0</v>
      </c>
    </row>
    <row r="36" spans="3:18" x14ac:dyDescent="0.25">
      <c r="C36">
        <v>33</v>
      </c>
      <c r="E36">
        <v>2.15</v>
      </c>
      <c r="F36">
        <v>44</v>
      </c>
      <c r="G36">
        <v>16</v>
      </c>
      <c r="H36">
        <v>33</v>
      </c>
      <c r="I36" s="30">
        <f t="shared" si="0"/>
        <v>44.275833333333331</v>
      </c>
      <c r="K36" s="2">
        <v>16.588000000000001</v>
      </c>
      <c r="L36" s="2">
        <v>-3.3879999999999999</v>
      </c>
      <c r="M36" s="15"/>
      <c r="N36" s="15"/>
      <c r="Q36" s="2">
        <f t="shared" si="1"/>
        <v>0</v>
      </c>
      <c r="R36" s="2">
        <f t="shared" si="2"/>
        <v>0</v>
      </c>
    </row>
    <row r="37" spans="3:18" x14ac:dyDescent="0.25">
      <c r="C37">
        <v>34</v>
      </c>
      <c r="E37">
        <v>2.15</v>
      </c>
      <c r="F37">
        <v>32</v>
      </c>
      <c r="G37">
        <v>24</v>
      </c>
      <c r="H37">
        <v>6</v>
      </c>
      <c r="I37" s="30">
        <f t="shared" si="0"/>
        <v>32.401666666666664</v>
      </c>
      <c r="K37" s="2">
        <v>76.497</v>
      </c>
      <c r="L37" s="2">
        <v>6.4710000000000001</v>
      </c>
      <c r="M37" s="15"/>
      <c r="N37" s="15"/>
      <c r="Q37" s="2">
        <f t="shared" si="1"/>
        <v>0</v>
      </c>
      <c r="R37" s="2">
        <f t="shared" si="2"/>
        <v>0</v>
      </c>
    </row>
    <row r="38" spans="3:18" x14ac:dyDescent="0.25">
      <c r="C38">
        <v>35</v>
      </c>
      <c r="E38">
        <v>2.15</v>
      </c>
      <c r="F38">
        <v>44</v>
      </c>
      <c r="G38">
        <v>52</v>
      </c>
      <c r="H38">
        <v>4</v>
      </c>
      <c r="I38" s="30">
        <f t="shared" si="0"/>
        <v>44.867777777777775</v>
      </c>
      <c r="K38" s="2">
        <v>28.739000000000001</v>
      </c>
      <c r="L38" s="2">
        <v>-3.6070000000000002</v>
      </c>
      <c r="M38" s="15"/>
      <c r="N38" s="15"/>
      <c r="Q38" s="2">
        <f t="shared" si="1"/>
        <v>0</v>
      </c>
      <c r="R38" s="2">
        <f t="shared" si="2"/>
        <v>0</v>
      </c>
    </row>
    <row r="39" spans="3:18" x14ac:dyDescent="0.25">
      <c r="C39">
        <v>36</v>
      </c>
      <c r="E39">
        <v>2.15</v>
      </c>
      <c r="F39">
        <v>46</v>
      </c>
      <c r="G39">
        <v>2</v>
      </c>
      <c r="H39">
        <v>28</v>
      </c>
      <c r="I39" s="30">
        <f t="shared" si="0"/>
        <v>46.041111111111107</v>
      </c>
      <c r="K39" s="2">
        <v>36.898000000000003</v>
      </c>
      <c r="L39" s="2">
        <v>-3.2410000000000001</v>
      </c>
      <c r="M39" s="15"/>
      <c r="N39" s="15"/>
      <c r="Q39" s="2">
        <f t="shared" si="1"/>
        <v>0</v>
      </c>
      <c r="R39" s="2">
        <f t="shared" si="2"/>
        <v>0</v>
      </c>
    </row>
    <row r="40" spans="3:18" x14ac:dyDescent="0.25">
      <c r="C40">
        <v>37</v>
      </c>
      <c r="E40">
        <v>2.15</v>
      </c>
      <c r="F40">
        <v>49</v>
      </c>
      <c r="G40">
        <v>41</v>
      </c>
      <c r="H40">
        <v>7</v>
      </c>
      <c r="I40" s="30">
        <f t="shared" si="0"/>
        <v>49.685277777777777</v>
      </c>
      <c r="K40" s="2">
        <v>40.32</v>
      </c>
      <c r="L40" s="2">
        <v>-2.5379999999999998</v>
      </c>
      <c r="M40" s="15"/>
      <c r="N40" s="15"/>
      <c r="Q40" s="2">
        <f t="shared" si="1"/>
        <v>0</v>
      </c>
      <c r="R40" s="2">
        <f t="shared" si="2"/>
        <v>0</v>
      </c>
    </row>
    <row r="41" spans="3:18" x14ac:dyDescent="0.25">
      <c r="C41">
        <v>38</v>
      </c>
      <c r="E41">
        <v>2.15</v>
      </c>
      <c r="F41">
        <v>36</v>
      </c>
      <c r="G41">
        <v>9</v>
      </c>
      <c r="H41">
        <v>34</v>
      </c>
      <c r="I41" s="30">
        <f t="shared" si="0"/>
        <v>36.159444444444446</v>
      </c>
      <c r="K41" s="2">
        <v>36.22</v>
      </c>
      <c r="L41" s="2">
        <v>-2.843</v>
      </c>
      <c r="M41" s="15"/>
      <c r="N41" s="15"/>
      <c r="Q41" s="2">
        <f t="shared" si="1"/>
        <v>0</v>
      </c>
      <c r="R41" s="2">
        <f t="shared" si="2"/>
        <v>0</v>
      </c>
    </row>
    <row r="42" spans="3:18" x14ac:dyDescent="0.25">
      <c r="C42">
        <v>39</v>
      </c>
      <c r="E42">
        <v>2.15</v>
      </c>
      <c r="F42">
        <v>37</v>
      </c>
      <c r="G42">
        <v>21</v>
      </c>
      <c r="H42">
        <v>10</v>
      </c>
      <c r="I42" s="30">
        <f t="shared" si="0"/>
        <v>37.352777777777781</v>
      </c>
      <c r="K42" s="2">
        <v>42.881</v>
      </c>
      <c r="L42" s="2">
        <v>-2.0249999999999999</v>
      </c>
      <c r="M42" s="15"/>
      <c r="N42" s="15"/>
      <c r="Q42" s="2">
        <f t="shared" si="1"/>
        <v>0</v>
      </c>
      <c r="R42" s="2">
        <f t="shared" si="2"/>
        <v>0</v>
      </c>
    </row>
    <row r="43" spans="3:18" x14ac:dyDescent="0.25">
      <c r="C43">
        <v>40</v>
      </c>
      <c r="E43">
        <v>2.15</v>
      </c>
      <c r="F43">
        <v>33</v>
      </c>
      <c r="G43">
        <v>18</v>
      </c>
      <c r="H43">
        <v>52</v>
      </c>
      <c r="I43" s="30">
        <f t="shared" si="0"/>
        <v>33.31444444444444</v>
      </c>
      <c r="K43" s="2">
        <v>44.265999999999998</v>
      </c>
      <c r="L43" s="2">
        <v>-1.629</v>
      </c>
      <c r="M43" s="15"/>
      <c r="N43" s="15"/>
      <c r="Q43" s="2">
        <f t="shared" si="1"/>
        <v>0</v>
      </c>
      <c r="R43" s="2">
        <f t="shared" si="2"/>
        <v>0</v>
      </c>
    </row>
    <row r="44" spans="3:18" x14ac:dyDescent="0.25">
      <c r="C44">
        <v>41</v>
      </c>
      <c r="E44">
        <v>2.15</v>
      </c>
      <c r="F44">
        <v>34</v>
      </c>
      <c r="G44">
        <v>35</v>
      </c>
      <c r="H44">
        <v>8</v>
      </c>
      <c r="I44" s="30">
        <f t="shared" si="0"/>
        <v>34.585555555555558</v>
      </c>
      <c r="K44" s="2">
        <v>49.399000000000001</v>
      </c>
      <c r="L44" s="2">
        <v>-0.25800000000000001</v>
      </c>
      <c r="M44" s="15"/>
      <c r="N44" s="15"/>
      <c r="Q44" s="2">
        <f t="shared" si="1"/>
        <v>0</v>
      </c>
      <c r="R44" s="2">
        <f t="shared" si="2"/>
        <v>0</v>
      </c>
    </row>
    <row r="45" spans="3:18" x14ac:dyDescent="0.25">
      <c r="C45">
        <v>42</v>
      </c>
      <c r="E45">
        <v>2.15</v>
      </c>
      <c r="F45">
        <v>34</v>
      </c>
      <c r="G45">
        <v>0</v>
      </c>
      <c r="H45">
        <v>46</v>
      </c>
      <c r="I45" s="30">
        <f t="shared" si="0"/>
        <v>34.012777777777778</v>
      </c>
      <c r="K45" s="2">
        <v>54.537999999999997</v>
      </c>
      <c r="L45" s="2">
        <v>0.38100000000000001</v>
      </c>
      <c r="M45" s="15"/>
      <c r="N45" s="15"/>
      <c r="Q45" s="2">
        <f t="shared" si="1"/>
        <v>0</v>
      </c>
      <c r="R45" s="2">
        <f t="shared" si="2"/>
        <v>0</v>
      </c>
    </row>
    <row r="46" spans="3:18" x14ac:dyDescent="0.25">
      <c r="C46">
        <v>43</v>
      </c>
      <c r="E46">
        <v>2.15</v>
      </c>
      <c r="F46">
        <v>24</v>
      </c>
      <c r="G46">
        <v>31</v>
      </c>
      <c r="H46">
        <v>13</v>
      </c>
      <c r="I46" s="30">
        <f t="shared" si="0"/>
        <v>24.520277777777778</v>
      </c>
      <c r="K46" s="2">
        <v>52.703000000000003</v>
      </c>
      <c r="L46" s="2">
        <v>1.321</v>
      </c>
      <c r="M46" s="15"/>
      <c r="N46" s="15"/>
      <c r="Q46" s="2">
        <f t="shared" si="1"/>
        <v>0</v>
      </c>
      <c r="R46" s="2">
        <f t="shared" si="2"/>
        <v>0</v>
      </c>
    </row>
    <row r="47" spans="3:18" x14ac:dyDescent="0.25">
      <c r="C47">
        <v>44</v>
      </c>
      <c r="E47">
        <v>2.15</v>
      </c>
      <c r="F47">
        <v>270</v>
      </c>
      <c r="G47">
        <v>51</v>
      </c>
      <c r="H47">
        <v>12</v>
      </c>
      <c r="I47" s="30">
        <f t="shared" si="0"/>
        <v>270.85333333333335</v>
      </c>
      <c r="K47" s="2">
        <v>7.5839999999999996</v>
      </c>
      <c r="L47" s="2">
        <v>2.3149999999999999</v>
      </c>
      <c r="M47" s="15"/>
      <c r="N47" s="15"/>
      <c r="Q47" s="2">
        <f t="shared" si="1"/>
        <v>0</v>
      </c>
      <c r="R47" s="2">
        <f t="shared" si="2"/>
        <v>0</v>
      </c>
    </row>
    <row r="48" spans="3:18" x14ac:dyDescent="0.25">
      <c r="C48">
        <v>45</v>
      </c>
      <c r="E48">
        <v>1.3</v>
      </c>
      <c r="F48">
        <v>256</v>
      </c>
      <c r="G48">
        <v>52</v>
      </c>
      <c r="H48">
        <v>52</v>
      </c>
      <c r="I48" s="30">
        <f t="shared" si="0"/>
        <v>256.88111111111112</v>
      </c>
      <c r="K48" s="2">
        <v>13.975</v>
      </c>
      <c r="L48" s="2">
        <v>3.3570000000000002</v>
      </c>
      <c r="M48" s="15"/>
      <c r="N48" s="15"/>
      <c r="Q48" s="2">
        <f t="shared" si="1"/>
        <v>0</v>
      </c>
      <c r="R48" s="2">
        <f t="shared" si="2"/>
        <v>0</v>
      </c>
    </row>
    <row r="49" spans="1:18" x14ac:dyDescent="0.25">
      <c r="C49">
        <v>46</v>
      </c>
      <c r="E49">
        <v>2.15</v>
      </c>
      <c r="F49">
        <v>256</v>
      </c>
      <c r="G49">
        <v>41</v>
      </c>
      <c r="H49">
        <v>41</v>
      </c>
      <c r="I49" s="30">
        <f t="shared" si="0"/>
        <v>256.69472222222225</v>
      </c>
      <c r="K49" s="2">
        <v>18.242999999999999</v>
      </c>
      <c r="L49" s="2">
        <v>4.5620000000000003</v>
      </c>
      <c r="M49" s="15"/>
      <c r="N49" s="15"/>
      <c r="Q49" s="2">
        <f t="shared" si="1"/>
        <v>0</v>
      </c>
      <c r="R49" s="2">
        <f t="shared" si="2"/>
        <v>0</v>
      </c>
    </row>
    <row r="50" spans="1:18" s="5" customFormat="1" x14ac:dyDescent="0.25">
      <c r="C50" s="5" t="s">
        <v>20</v>
      </c>
      <c r="E50" s="5">
        <v>2.15</v>
      </c>
      <c r="F50" s="5">
        <v>302</v>
      </c>
      <c r="G50" s="5">
        <v>53</v>
      </c>
      <c r="H50" s="5">
        <v>53</v>
      </c>
      <c r="I50" s="12">
        <f t="shared" si="0"/>
        <v>302.89805555555557</v>
      </c>
      <c r="J50" s="11"/>
      <c r="K50" s="11">
        <v>42.845999999999997</v>
      </c>
      <c r="L50" s="11">
        <v>3.5369999999999999</v>
      </c>
      <c r="M50" s="13"/>
      <c r="N50" s="13"/>
      <c r="O50" s="11"/>
      <c r="P50" s="11"/>
      <c r="Q50" s="11"/>
      <c r="R50" s="11"/>
    </row>
    <row r="51" spans="1:18" s="19" customFormat="1" x14ac:dyDescent="0.25">
      <c r="I51" s="22"/>
      <c r="J51" s="20"/>
      <c r="K51" s="20"/>
      <c r="L51" s="20"/>
      <c r="M51" s="23"/>
      <c r="N51" s="23"/>
      <c r="O51" s="20"/>
      <c r="P51" s="20"/>
      <c r="Q51" s="20"/>
      <c r="R51" s="20"/>
    </row>
    <row r="52" spans="1:18" s="5" customFormat="1" x14ac:dyDescent="0.25">
      <c r="A52" s="5" t="s">
        <v>20</v>
      </c>
      <c r="B52" s="5">
        <v>1.32</v>
      </c>
      <c r="C52" s="5" t="s">
        <v>55</v>
      </c>
      <c r="E52" s="5">
        <v>1.3</v>
      </c>
      <c r="F52" s="5">
        <v>0</v>
      </c>
      <c r="G52" s="5">
        <v>0</v>
      </c>
      <c r="H52" s="5">
        <v>0</v>
      </c>
      <c r="I52" s="12">
        <f t="shared" si="0"/>
        <v>0</v>
      </c>
      <c r="J52" s="11"/>
      <c r="K52" s="11">
        <v>42.841999999999999</v>
      </c>
      <c r="L52" s="11">
        <v>-3.5339999999999998</v>
      </c>
      <c r="M52" s="13"/>
      <c r="N52" s="13"/>
      <c r="O52" s="11"/>
      <c r="P52" s="11"/>
      <c r="Q52" s="11"/>
      <c r="R52" s="11"/>
    </row>
    <row r="53" spans="1:18" x14ac:dyDescent="0.25">
      <c r="C53">
        <v>47</v>
      </c>
      <c r="E53" s="16">
        <v>1.3</v>
      </c>
      <c r="F53">
        <v>83</v>
      </c>
      <c r="G53">
        <v>37</v>
      </c>
      <c r="H53">
        <v>45</v>
      </c>
      <c r="I53" s="30">
        <f t="shared" si="0"/>
        <v>83.629166666666663</v>
      </c>
      <c r="K53" s="2">
        <v>11.526999999999999</v>
      </c>
      <c r="L53" s="2">
        <v>1.73</v>
      </c>
      <c r="M53" s="15"/>
      <c r="N53" s="15"/>
    </row>
    <row r="54" spans="1:18" x14ac:dyDescent="0.25">
      <c r="C54">
        <v>48</v>
      </c>
      <c r="E54" s="16">
        <v>1.3</v>
      </c>
      <c r="F54">
        <v>81</v>
      </c>
      <c r="G54">
        <v>47</v>
      </c>
      <c r="H54">
        <v>31</v>
      </c>
      <c r="I54" s="30">
        <f t="shared" si="0"/>
        <v>81.791944444444439</v>
      </c>
      <c r="K54" s="2">
        <v>9.32</v>
      </c>
      <c r="L54" s="2">
        <v>0.84299999999999997</v>
      </c>
      <c r="M54" s="15"/>
      <c r="N54" s="15"/>
    </row>
    <row r="55" spans="1:18" x14ac:dyDescent="0.25">
      <c r="C55">
        <v>49</v>
      </c>
      <c r="E55" s="16">
        <v>1.3</v>
      </c>
      <c r="F55">
        <v>80</v>
      </c>
      <c r="G55">
        <v>9</v>
      </c>
      <c r="H55">
        <v>35</v>
      </c>
      <c r="I55" s="30">
        <f t="shared" si="0"/>
        <v>80.159722222222229</v>
      </c>
      <c r="K55" s="2">
        <v>8.58</v>
      </c>
      <c r="L55" s="2">
        <v>0.36599999999999999</v>
      </c>
      <c r="M55" s="15"/>
      <c r="N55" s="15"/>
    </row>
    <row r="56" spans="1:18" x14ac:dyDescent="0.25">
      <c r="C56">
        <v>50</v>
      </c>
      <c r="E56" s="16">
        <v>1.3</v>
      </c>
      <c r="F56">
        <v>351</v>
      </c>
      <c r="G56">
        <v>59</v>
      </c>
      <c r="H56">
        <v>58</v>
      </c>
      <c r="I56" s="30">
        <f t="shared" si="0"/>
        <v>351.99944444444446</v>
      </c>
      <c r="K56" s="2">
        <v>2.3610000000000002</v>
      </c>
      <c r="L56" s="2">
        <v>-0.32300000000000001</v>
      </c>
      <c r="M56" s="15"/>
      <c r="N56" s="15"/>
    </row>
    <row r="57" spans="1:18" s="16" customFormat="1" x14ac:dyDescent="0.25">
      <c r="C57">
        <v>51</v>
      </c>
      <c r="D57"/>
      <c r="E57" s="16">
        <v>1.3</v>
      </c>
      <c r="F57" s="16">
        <v>0</v>
      </c>
      <c r="G57" s="16">
        <v>9</v>
      </c>
      <c r="H57" s="16">
        <v>48</v>
      </c>
      <c r="I57" s="30">
        <f t="shared" si="0"/>
        <v>0.16333333333333333</v>
      </c>
      <c r="J57" s="17"/>
      <c r="K57" s="17">
        <v>26.004999999999999</v>
      </c>
      <c r="L57" s="17">
        <v>-1.82</v>
      </c>
      <c r="M57" s="15"/>
      <c r="N57" s="15"/>
      <c r="O57" s="17"/>
      <c r="P57" s="17"/>
      <c r="Q57" s="2"/>
      <c r="R57" s="2"/>
    </row>
    <row r="58" spans="1:18" x14ac:dyDescent="0.25">
      <c r="C58">
        <v>52</v>
      </c>
      <c r="E58" s="16">
        <v>1.3</v>
      </c>
      <c r="F58" s="16">
        <v>309</v>
      </c>
      <c r="G58" s="16">
        <v>19</v>
      </c>
      <c r="H58" s="16">
        <v>20</v>
      </c>
      <c r="I58" s="30">
        <f t="shared" si="0"/>
        <v>309.32222222222219</v>
      </c>
      <c r="J58" s="17"/>
      <c r="K58" s="2">
        <v>4.4950000000000001</v>
      </c>
      <c r="L58" s="2">
        <v>-0.97899999999999998</v>
      </c>
      <c r="M58" s="15"/>
      <c r="N58" s="15"/>
    </row>
    <row r="59" spans="1:18" x14ac:dyDescent="0.25">
      <c r="C59">
        <v>53</v>
      </c>
      <c r="E59" s="16">
        <v>1.3</v>
      </c>
      <c r="F59" s="16">
        <v>17</v>
      </c>
      <c r="G59" s="16">
        <v>45</v>
      </c>
      <c r="H59" s="16">
        <v>52</v>
      </c>
      <c r="I59" s="30">
        <f t="shared" si="0"/>
        <v>17.764444444444443</v>
      </c>
      <c r="J59" s="17"/>
      <c r="K59" s="2">
        <v>23.149000000000001</v>
      </c>
      <c r="L59" s="2">
        <v>-0.23699999999999999</v>
      </c>
      <c r="M59" s="15"/>
      <c r="N59" s="15"/>
    </row>
    <row r="60" spans="1:18" x14ac:dyDescent="0.25">
      <c r="C60">
        <v>54</v>
      </c>
      <c r="E60" s="16">
        <v>2.15</v>
      </c>
      <c r="F60" s="16">
        <v>297</v>
      </c>
      <c r="G60" s="16">
        <v>43</v>
      </c>
      <c r="H60" s="16">
        <v>7</v>
      </c>
      <c r="I60" s="30">
        <f t="shared" si="0"/>
        <v>297.7186111111111</v>
      </c>
      <c r="J60" s="17"/>
      <c r="K60" s="2">
        <v>6.9969999999999999</v>
      </c>
      <c r="L60" s="2">
        <v>-1.7629999999999999</v>
      </c>
      <c r="M60" s="15"/>
      <c r="N60" s="15"/>
    </row>
    <row r="61" spans="1:18" x14ac:dyDescent="0.25">
      <c r="C61">
        <v>55</v>
      </c>
      <c r="E61">
        <v>2.15</v>
      </c>
      <c r="F61" s="16">
        <v>288</v>
      </c>
      <c r="G61" s="16">
        <v>19</v>
      </c>
      <c r="H61" s="16">
        <v>47</v>
      </c>
      <c r="I61" s="30">
        <f t="shared" si="0"/>
        <v>288.32972222222224</v>
      </c>
      <c r="J61" s="17"/>
      <c r="K61" s="2">
        <v>10.420999999999999</v>
      </c>
      <c r="L61" s="2">
        <v>-1.9570000000000001</v>
      </c>
      <c r="M61" s="15"/>
      <c r="N61" s="15"/>
    </row>
    <row r="62" spans="1:18" x14ac:dyDescent="0.25">
      <c r="C62">
        <v>56</v>
      </c>
      <c r="E62">
        <v>1.3</v>
      </c>
      <c r="F62" s="16">
        <v>26</v>
      </c>
      <c r="G62" s="16">
        <v>3</v>
      </c>
      <c r="H62" s="16">
        <v>15</v>
      </c>
      <c r="I62" s="30">
        <f t="shared" si="0"/>
        <v>26.054166666666667</v>
      </c>
      <c r="J62" s="17"/>
      <c r="K62" s="2">
        <v>24.059000000000001</v>
      </c>
      <c r="L62" s="2">
        <v>0.318</v>
      </c>
      <c r="M62" s="15"/>
      <c r="N62" s="15"/>
    </row>
    <row r="63" spans="1:18" x14ac:dyDescent="0.25">
      <c r="C63">
        <v>57</v>
      </c>
      <c r="E63">
        <v>2.15</v>
      </c>
      <c r="F63" s="16">
        <v>287</v>
      </c>
      <c r="G63" s="16">
        <v>50</v>
      </c>
      <c r="H63" s="16">
        <v>32</v>
      </c>
      <c r="I63" s="30">
        <f t="shared" si="0"/>
        <v>287.84222222222218</v>
      </c>
      <c r="J63" s="17"/>
      <c r="K63" s="2">
        <v>21.800999999999998</v>
      </c>
      <c r="L63" s="2">
        <v>-5.5659999999999998</v>
      </c>
      <c r="M63" s="15"/>
      <c r="N63" s="15"/>
    </row>
    <row r="64" spans="1:18" x14ac:dyDescent="0.25">
      <c r="C64">
        <v>58</v>
      </c>
      <c r="E64">
        <v>2.15</v>
      </c>
      <c r="F64" s="16">
        <v>287</v>
      </c>
      <c r="G64" s="16">
        <v>34</v>
      </c>
      <c r="H64" s="16">
        <v>16</v>
      </c>
      <c r="I64" s="30">
        <f t="shared" si="0"/>
        <v>287.57111111111112</v>
      </c>
      <c r="J64" s="17"/>
      <c r="K64" s="2">
        <v>25.15</v>
      </c>
      <c r="L64" s="2">
        <v>-5.8010000000000002</v>
      </c>
      <c r="M64" s="15"/>
      <c r="N64" s="15"/>
    </row>
    <row r="65" spans="3:14" x14ac:dyDescent="0.25">
      <c r="C65">
        <v>59</v>
      </c>
      <c r="E65">
        <v>2.15</v>
      </c>
      <c r="F65" s="16">
        <v>290</v>
      </c>
      <c r="G65" s="16">
        <v>52</v>
      </c>
      <c r="H65" s="16">
        <v>21</v>
      </c>
      <c r="I65" s="30">
        <f t="shared" si="0"/>
        <v>290.8725</v>
      </c>
      <c r="J65" s="17"/>
      <c r="K65" s="2">
        <v>27.225000000000001</v>
      </c>
      <c r="L65" s="2">
        <v>-6.3250000000000002</v>
      </c>
      <c r="M65" s="15"/>
      <c r="N65" s="15"/>
    </row>
    <row r="66" spans="3:14" x14ac:dyDescent="0.25">
      <c r="C66">
        <v>60</v>
      </c>
      <c r="E66">
        <v>2.15</v>
      </c>
      <c r="F66" s="16">
        <v>289</v>
      </c>
      <c r="G66" s="16">
        <v>21</v>
      </c>
      <c r="H66" s="16">
        <v>54</v>
      </c>
      <c r="I66" s="30">
        <f t="shared" si="0"/>
        <v>289.36500000000001</v>
      </c>
      <c r="J66" s="17"/>
      <c r="K66" s="2">
        <v>27.876000000000001</v>
      </c>
      <c r="L66" s="2">
        <v>-7.4580000000000002</v>
      </c>
      <c r="M66" s="15"/>
      <c r="N66" s="15"/>
    </row>
    <row r="67" spans="3:14" x14ac:dyDescent="0.25">
      <c r="C67">
        <v>61</v>
      </c>
      <c r="E67">
        <v>2.15</v>
      </c>
      <c r="F67" s="16">
        <v>284</v>
      </c>
      <c r="G67" s="16">
        <v>57</v>
      </c>
      <c r="H67" s="16">
        <v>56</v>
      </c>
      <c r="I67" s="30">
        <f t="shared" si="0"/>
        <v>284.96555555555557</v>
      </c>
      <c r="J67" s="17"/>
      <c r="K67" s="2">
        <v>28.37</v>
      </c>
      <c r="L67" s="2">
        <v>-6.3010000000000002</v>
      </c>
      <c r="M67" s="15"/>
      <c r="N67" s="15"/>
    </row>
    <row r="68" spans="3:14" x14ac:dyDescent="0.25">
      <c r="C68">
        <v>62</v>
      </c>
      <c r="E68">
        <v>2.15</v>
      </c>
      <c r="F68" s="16">
        <v>283</v>
      </c>
      <c r="G68" s="16">
        <v>26</v>
      </c>
      <c r="H68" s="16">
        <v>33</v>
      </c>
      <c r="I68" s="30">
        <f t="shared" ref="I68:I131" si="3">F68+G68/60+H68/3600</f>
        <v>283.4425</v>
      </c>
      <c r="J68" s="17"/>
      <c r="K68" s="2">
        <v>39.383000000000003</v>
      </c>
      <c r="L68" s="2">
        <v>-6.1459999999999999</v>
      </c>
      <c r="M68" s="15"/>
      <c r="N68" s="15"/>
    </row>
    <row r="69" spans="3:14" x14ac:dyDescent="0.25">
      <c r="C69">
        <v>63</v>
      </c>
      <c r="E69">
        <v>2.15</v>
      </c>
      <c r="F69" s="16">
        <v>283</v>
      </c>
      <c r="G69" s="16">
        <v>4</v>
      </c>
      <c r="H69" s="16">
        <v>54</v>
      </c>
      <c r="I69" s="30">
        <f t="shared" si="3"/>
        <v>283.08166666666665</v>
      </c>
      <c r="J69" s="17"/>
      <c r="K69" s="2">
        <v>43.917999999999999</v>
      </c>
      <c r="L69" s="2">
        <v>-5.0309999999999997</v>
      </c>
      <c r="M69" s="15"/>
      <c r="N69" s="15"/>
    </row>
    <row r="70" spans="3:14" x14ac:dyDescent="0.25">
      <c r="C70">
        <v>64</v>
      </c>
      <c r="E70">
        <v>2.15</v>
      </c>
      <c r="F70" s="16">
        <v>271</v>
      </c>
      <c r="G70" s="16">
        <v>25</v>
      </c>
      <c r="H70" s="16">
        <v>35</v>
      </c>
      <c r="I70" s="30">
        <f t="shared" si="3"/>
        <v>271.42638888888888</v>
      </c>
      <c r="J70" s="17"/>
      <c r="K70" s="2">
        <v>42.319000000000003</v>
      </c>
      <c r="L70" s="2">
        <v>-4.8120000000000003</v>
      </c>
      <c r="M70" s="15"/>
      <c r="N70" s="15"/>
    </row>
    <row r="71" spans="3:14" x14ac:dyDescent="0.25">
      <c r="C71">
        <v>65</v>
      </c>
      <c r="E71">
        <v>2.15</v>
      </c>
      <c r="F71" s="16">
        <v>264</v>
      </c>
      <c r="G71" s="16">
        <v>17</v>
      </c>
      <c r="H71" s="16">
        <v>41</v>
      </c>
      <c r="I71" s="30">
        <f t="shared" si="3"/>
        <v>264.29472222222228</v>
      </c>
      <c r="J71" s="17"/>
      <c r="K71" s="2">
        <v>36.414000000000001</v>
      </c>
      <c r="L71" s="2">
        <v>-5.8070000000000004</v>
      </c>
      <c r="M71" s="15"/>
      <c r="N71" s="15"/>
    </row>
    <row r="72" spans="3:14" x14ac:dyDescent="0.25">
      <c r="C72">
        <v>66</v>
      </c>
      <c r="E72">
        <v>1.55</v>
      </c>
      <c r="F72" s="16">
        <v>269</v>
      </c>
      <c r="G72" s="16">
        <v>58</v>
      </c>
      <c r="H72" s="16">
        <v>57</v>
      </c>
      <c r="I72" s="30">
        <f t="shared" si="3"/>
        <v>269.98249999999996</v>
      </c>
      <c r="J72" s="17"/>
      <c r="K72" s="2">
        <v>21.291</v>
      </c>
      <c r="L72" s="2">
        <v>-6.1449999999999996</v>
      </c>
      <c r="M72" s="15"/>
      <c r="N72" s="15"/>
    </row>
    <row r="73" spans="3:14" x14ac:dyDescent="0.25">
      <c r="C73">
        <v>67</v>
      </c>
      <c r="E73">
        <v>1.3</v>
      </c>
      <c r="F73" s="16">
        <v>357</v>
      </c>
      <c r="G73" s="16">
        <v>59</v>
      </c>
      <c r="H73" s="16">
        <v>20</v>
      </c>
      <c r="I73" s="30">
        <f t="shared" si="3"/>
        <v>357.98888888888888</v>
      </c>
      <c r="J73" s="17"/>
      <c r="K73" s="2">
        <v>19.768000000000001</v>
      </c>
      <c r="L73" s="2">
        <v>-1.796</v>
      </c>
      <c r="M73" s="15"/>
      <c r="N73" s="15"/>
    </row>
    <row r="74" spans="3:14" x14ac:dyDescent="0.25">
      <c r="C74">
        <v>68</v>
      </c>
      <c r="E74">
        <v>1.58</v>
      </c>
      <c r="F74" s="16">
        <v>267</v>
      </c>
      <c r="G74" s="16">
        <v>53</v>
      </c>
      <c r="H74" s="16">
        <v>44</v>
      </c>
      <c r="I74" s="30">
        <f t="shared" si="3"/>
        <v>267.89555555555557</v>
      </c>
      <c r="J74" s="17"/>
      <c r="K74" s="2">
        <v>18.760000000000002</v>
      </c>
      <c r="L74" s="2">
        <v>-5.36</v>
      </c>
      <c r="M74" s="15"/>
      <c r="N74" s="15"/>
    </row>
    <row r="75" spans="3:14" x14ac:dyDescent="0.25">
      <c r="C75">
        <v>69</v>
      </c>
      <c r="E75">
        <v>2.15</v>
      </c>
      <c r="F75" s="16">
        <v>262</v>
      </c>
      <c r="G75" s="16">
        <v>27</v>
      </c>
      <c r="H75" s="16">
        <v>50</v>
      </c>
      <c r="I75" s="30">
        <f t="shared" si="3"/>
        <v>262.4638888888889</v>
      </c>
      <c r="J75" s="17"/>
      <c r="K75" s="2">
        <v>25.073</v>
      </c>
      <c r="L75" s="2">
        <v>-7.0709999999999997</v>
      </c>
      <c r="M75" s="15"/>
      <c r="N75" s="15"/>
    </row>
    <row r="76" spans="3:14" x14ac:dyDescent="0.25">
      <c r="C76">
        <v>70</v>
      </c>
      <c r="E76">
        <v>1.3</v>
      </c>
      <c r="F76" s="16">
        <v>349</v>
      </c>
      <c r="G76" s="16">
        <v>11</v>
      </c>
      <c r="H76" s="16">
        <v>48</v>
      </c>
      <c r="I76" s="30">
        <f t="shared" si="3"/>
        <v>349.19666666666666</v>
      </c>
      <c r="J76" s="17"/>
      <c r="K76" s="2">
        <v>20.079999999999998</v>
      </c>
      <c r="L76" s="2">
        <v>-3.089</v>
      </c>
      <c r="M76" s="15"/>
      <c r="N76" s="15"/>
    </row>
    <row r="77" spans="3:14" x14ac:dyDescent="0.25">
      <c r="C77">
        <v>71</v>
      </c>
      <c r="E77">
        <v>1.3</v>
      </c>
      <c r="F77" s="16">
        <v>330</v>
      </c>
      <c r="G77" s="16">
        <v>48</v>
      </c>
      <c r="H77" s="16">
        <v>0</v>
      </c>
      <c r="I77" s="30">
        <f t="shared" si="3"/>
        <v>330.8</v>
      </c>
      <c r="J77" s="17"/>
      <c r="K77" s="2">
        <v>20.725000000000001</v>
      </c>
      <c r="L77" s="2">
        <v>-3.9849999999999999</v>
      </c>
      <c r="M77" s="15"/>
      <c r="N77" s="15"/>
    </row>
    <row r="78" spans="3:14" x14ac:dyDescent="0.25">
      <c r="C78">
        <v>72</v>
      </c>
      <c r="E78">
        <v>1.3</v>
      </c>
      <c r="F78" s="16">
        <v>258</v>
      </c>
      <c r="G78" s="16">
        <v>55</v>
      </c>
      <c r="H78" s="16">
        <v>43</v>
      </c>
      <c r="I78" s="30">
        <f t="shared" si="3"/>
        <v>258.92861111111114</v>
      </c>
      <c r="J78" s="17"/>
      <c r="K78" s="2">
        <v>17.411000000000001</v>
      </c>
      <c r="L78" s="2">
        <v>-4.1829999999999998</v>
      </c>
      <c r="M78" s="15"/>
      <c r="N78" s="15"/>
    </row>
    <row r="79" spans="3:14" x14ac:dyDescent="0.25">
      <c r="C79">
        <v>73</v>
      </c>
      <c r="E79">
        <v>2.15</v>
      </c>
      <c r="F79" s="16">
        <v>318</v>
      </c>
      <c r="G79" s="16">
        <v>12</v>
      </c>
      <c r="H79" s="16">
        <v>2</v>
      </c>
      <c r="I79" s="30">
        <f t="shared" si="3"/>
        <v>318.20055555555552</v>
      </c>
      <c r="J79" s="17"/>
      <c r="K79" s="2">
        <v>19.739000000000001</v>
      </c>
      <c r="L79" s="2">
        <v>-3.7679999999999998</v>
      </c>
      <c r="M79" s="15"/>
      <c r="N79" s="15"/>
    </row>
    <row r="80" spans="3:14" x14ac:dyDescent="0.25">
      <c r="C80">
        <v>74</v>
      </c>
      <c r="E80">
        <v>1.3</v>
      </c>
      <c r="F80" s="16">
        <v>279</v>
      </c>
      <c r="G80" s="16">
        <v>29</v>
      </c>
      <c r="H80" s="16">
        <v>1</v>
      </c>
      <c r="I80" s="30">
        <f t="shared" si="3"/>
        <v>279.48361111111114</v>
      </c>
      <c r="J80" s="17"/>
      <c r="K80" s="2">
        <v>16.222000000000001</v>
      </c>
      <c r="L80" s="2">
        <v>-4.694</v>
      </c>
      <c r="M80" s="15"/>
      <c r="N80" s="15"/>
    </row>
    <row r="81" spans="3:14" x14ac:dyDescent="0.25">
      <c r="C81">
        <v>75</v>
      </c>
      <c r="E81">
        <v>2.15</v>
      </c>
      <c r="F81" s="16">
        <v>260</v>
      </c>
      <c r="G81" s="16">
        <v>29</v>
      </c>
      <c r="H81" s="16">
        <v>35</v>
      </c>
      <c r="I81" s="30">
        <f t="shared" si="3"/>
        <v>260.49305555555554</v>
      </c>
      <c r="J81" s="17"/>
      <c r="K81" s="2">
        <v>14.725</v>
      </c>
      <c r="L81" s="2">
        <v>-3.3690000000000002</v>
      </c>
      <c r="M81" s="15"/>
      <c r="N81" s="15"/>
    </row>
    <row r="82" spans="3:14" x14ac:dyDescent="0.25">
      <c r="C82">
        <v>76</v>
      </c>
      <c r="E82">
        <v>2.15</v>
      </c>
      <c r="F82" s="16">
        <v>310</v>
      </c>
      <c r="G82" s="16">
        <v>20</v>
      </c>
      <c r="H82" s="16">
        <v>4</v>
      </c>
      <c r="I82" s="30">
        <f t="shared" si="3"/>
        <v>310.33444444444444</v>
      </c>
      <c r="J82" s="17"/>
      <c r="K82" s="2">
        <v>22.009</v>
      </c>
      <c r="L82" s="2">
        <v>-4.8049999999999997</v>
      </c>
      <c r="M82" s="15"/>
      <c r="N82" s="15"/>
    </row>
    <row r="83" spans="3:14" x14ac:dyDescent="0.25">
      <c r="C83">
        <v>77</v>
      </c>
      <c r="E83">
        <v>1.3</v>
      </c>
      <c r="F83" s="16">
        <v>277</v>
      </c>
      <c r="G83" s="16">
        <v>43</v>
      </c>
      <c r="H83" s="16">
        <v>20</v>
      </c>
      <c r="I83" s="30">
        <f t="shared" si="3"/>
        <v>277.72222222222217</v>
      </c>
      <c r="J83" s="17"/>
      <c r="K83" s="2">
        <v>12.893000000000001</v>
      </c>
      <c r="L83" s="2">
        <v>-3.7290000000000001</v>
      </c>
      <c r="M83" s="15"/>
      <c r="N83" s="15"/>
    </row>
    <row r="84" spans="3:14" x14ac:dyDescent="0.25">
      <c r="C84">
        <v>78</v>
      </c>
      <c r="E84">
        <v>1.3</v>
      </c>
      <c r="F84" s="16">
        <v>261</v>
      </c>
      <c r="G84" s="16">
        <v>3</v>
      </c>
      <c r="H84" s="16">
        <v>11</v>
      </c>
      <c r="I84" s="30">
        <f t="shared" si="3"/>
        <v>261.05305555555555</v>
      </c>
      <c r="J84" s="17"/>
      <c r="K84" s="2">
        <v>11.566000000000001</v>
      </c>
      <c r="L84" s="2">
        <v>-3.0910000000000002</v>
      </c>
      <c r="M84" s="15"/>
      <c r="N84" s="15"/>
    </row>
    <row r="85" spans="3:14" x14ac:dyDescent="0.25">
      <c r="C85">
        <v>79</v>
      </c>
      <c r="E85">
        <v>1.3</v>
      </c>
      <c r="F85" s="16">
        <v>283</v>
      </c>
      <c r="G85" s="16">
        <v>0</v>
      </c>
      <c r="H85" s="16">
        <v>21</v>
      </c>
      <c r="I85" s="30">
        <f t="shared" si="3"/>
        <v>283.00583333333333</v>
      </c>
      <c r="J85" s="17"/>
      <c r="K85" s="2">
        <v>10.202999999999999</v>
      </c>
      <c r="L85" s="2">
        <v>-2.863</v>
      </c>
      <c r="M85" s="15"/>
      <c r="N85" s="15"/>
    </row>
    <row r="86" spans="3:14" x14ac:dyDescent="0.25">
      <c r="C86">
        <v>80</v>
      </c>
      <c r="E86">
        <v>2.15</v>
      </c>
      <c r="F86" s="16">
        <v>605</v>
      </c>
      <c r="G86" s="16">
        <v>56</v>
      </c>
      <c r="H86" s="16">
        <v>10</v>
      </c>
      <c r="I86" s="30">
        <f t="shared" si="3"/>
        <v>605.93611111111102</v>
      </c>
      <c r="J86" s="17"/>
      <c r="K86" s="2">
        <v>26.521000000000001</v>
      </c>
      <c r="L86" s="2">
        <v>-5.9059999999999997</v>
      </c>
      <c r="M86" s="15"/>
      <c r="N86" s="15"/>
    </row>
    <row r="87" spans="3:14" x14ac:dyDescent="0.25">
      <c r="C87">
        <v>81</v>
      </c>
      <c r="E87">
        <v>1.3</v>
      </c>
      <c r="F87" s="16">
        <v>293</v>
      </c>
      <c r="G87" s="16">
        <v>16</v>
      </c>
      <c r="H87" s="16">
        <v>51</v>
      </c>
      <c r="I87" s="30">
        <f t="shared" si="3"/>
        <v>293.28083333333331</v>
      </c>
      <c r="J87" s="17"/>
      <c r="K87" s="2">
        <v>7.31</v>
      </c>
      <c r="L87" s="2">
        <v>-2.7650000000000001</v>
      </c>
      <c r="M87" s="15"/>
      <c r="N87" s="15"/>
    </row>
    <row r="88" spans="3:14" x14ac:dyDescent="0.25">
      <c r="C88">
        <v>82</v>
      </c>
      <c r="E88">
        <v>1.5</v>
      </c>
      <c r="F88" s="16">
        <v>261</v>
      </c>
      <c r="G88" s="16">
        <v>23</v>
      </c>
      <c r="H88" s="16">
        <v>26</v>
      </c>
      <c r="I88" s="30">
        <f t="shared" si="3"/>
        <v>261.39055555555552</v>
      </c>
      <c r="J88" s="17"/>
      <c r="K88" s="2">
        <v>6.33</v>
      </c>
      <c r="L88" s="2">
        <v>-2.1429999999999998</v>
      </c>
      <c r="M88" s="15"/>
      <c r="N88" s="15"/>
    </row>
    <row r="89" spans="3:14" x14ac:dyDescent="0.25">
      <c r="C89">
        <v>83</v>
      </c>
      <c r="E89">
        <v>1.3</v>
      </c>
      <c r="F89" s="16">
        <v>159</v>
      </c>
      <c r="G89" s="16">
        <v>18</v>
      </c>
      <c r="H89" s="16">
        <v>42</v>
      </c>
      <c r="I89" s="30">
        <f t="shared" si="3"/>
        <v>159.31166666666667</v>
      </c>
      <c r="J89" s="17"/>
      <c r="K89" s="2">
        <v>16.745999999999999</v>
      </c>
      <c r="L89" s="2">
        <v>0.36599999999999999</v>
      </c>
      <c r="M89" s="15"/>
      <c r="N89" s="15"/>
    </row>
    <row r="90" spans="3:14" x14ac:dyDescent="0.25">
      <c r="C90">
        <v>84</v>
      </c>
      <c r="E90">
        <v>1.3</v>
      </c>
      <c r="F90" s="16">
        <v>254</v>
      </c>
      <c r="G90" s="16">
        <v>23</v>
      </c>
      <c r="H90" s="16">
        <v>18</v>
      </c>
      <c r="I90" s="30">
        <f t="shared" si="3"/>
        <v>254.38833333333332</v>
      </c>
      <c r="J90" s="17"/>
      <c r="K90" s="2">
        <v>1.292</v>
      </c>
      <c r="L90" s="2">
        <v>-0.22700000000000001</v>
      </c>
      <c r="M90" s="15"/>
      <c r="N90" s="15"/>
    </row>
    <row r="91" spans="3:14" x14ac:dyDescent="0.25">
      <c r="C91">
        <v>85</v>
      </c>
      <c r="E91">
        <v>1.3</v>
      </c>
      <c r="F91" s="16">
        <v>151</v>
      </c>
      <c r="G91" s="16">
        <v>3</v>
      </c>
      <c r="H91" s="16">
        <v>52</v>
      </c>
      <c r="I91" s="30">
        <f t="shared" si="3"/>
        <v>151.06444444444446</v>
      </c>
      <c r="J91" s="17"/>
      <c r="K91" s="2">
        <v>17.004999999999999</v>
      </c>
      <c r="L91" s="2">
        <v>1.4990000000000001</v>
      </c>
      <c r="M91" s="15"/>
      <c r="N91" s="15"/>
    </row>
    <row r="92" spans="3:14" x14ac:dyDescent="0.25">
      <c r="C92">
        <v>86</v>
      </c>
      <c r="E92">
        <v>2.15</v>
      </c>
      <c r="F92" s="16">
        <v>294</v>
      </c>
      <c r="G92" s="16">
        <v>32</v>
      </c>
      <c r="H92" s="16">
        <v>36</v>
      </c>
      <c r="I92" s="30">
        <f t="shared" si="3"/>
        <v>294.54333333333335</v>
      </c>
      <c r="J92" s="17"/>
      <c r="K92" s="2">
        <v>46.2</v>
      </c>
      <c r="L92" s="2">
        <v>-5.9880000000000004</v>
      </c>
      <c r="M92" s="15"/>
      <c r="N92" s="15"/>
    </row>
    <row r="93" spans="3:14" x14ac:dyDescent="0.25">
      <c r="C93">
        <v>87</v>
      </c>
      <c r="E93">
        <v>1.3</v>
      </c>
      <c r="F93" s="16">
        <v>291</v>
      </c>
      <c r="G93" s="16">
        <v>11</v>
      </c>
      <c r="H93" s="16">
        <v>23</v>
      </c>
      <c r="I93" s="30">
        <f t="shared" si="3"/>
        <v>291.1897222222222</v>
      </c>
      <c r="J93" s="17"/>
      <c r="K93" s="2">
        <v>52.978999999999999</v>
      </c>
      <c r="L93" s="2">
        <v>-3.1920000000000002</v>
      </c>
      <c r="M93" s="15"/>
      <c r="N93" s="15"/>
    </row>
    <row r="94" spans="3:14" x14ac:dyDescent="0.25">
      <c r="C94">
        <v>88</v>
      </c>
      <c r="E94">
        <v>1.3</v>
      </c>
      <c r="F94" s="16">
        <v>179</v>
      </c>
      <c r="G94" s="16">
        <v>56</v>
      </c>
      <c r="H94" s="16">
        <v>24</v>
      </c>
      <c r="I94" s="30">
        <f t="shared" si="3"/>
        <v>179.94</v>
      </c>
      <c r="J94" s="17"/>
      <c r="K94" s="2">
        <v>14.775</v>
      </c>
      <c r="L94" s="2">
        <v>-1.1399999999999999</v>
      </c>
      <c r="M94" s="15"/>
      <c r="N94" s="15"/>
    </row>
    <row r="95" spans="3:14" x14ac:dyDescent="0.25">
      <c r="C95">
        <v>89</v>
      </c>
      <c r="E95">
        <v>2.15</v>
      </c>
      <c r="F95" s="16">
        <v>290</v>
      </c>
      <c r="G95" s="16">
        <v>19</v>
      </c>
      <c r="H95" s="16">
        <v>37</v>
      </c>
      <c r="I95" s="30">
        <f t="shared" si="3"/>
        <v>290.32694444444445</v>
      </c>
      <c r="J95" s="17"/>
      <c r="K95" s="2">
        <v>57.825000000000003</v>
      </c>
      <c r="L95" s="2">
        <v>-1.5209999999999999</v>
      </c>
      <c r="M95" s="15"/>
      <c r="N95" s="15"/>
    </row>
    <row r="96" spans="3:14" x14ac:dyDescent="0.25">
      <c r="C96">
        <v>90</v>
      </c>
      <c r="E96">
        <v>1.3</v>
      </c>
      <c r="F96" s="16">
        <v>212</v>
      </c>
      <c r="G96" s="16">
        <v>8</v>
      </c>
      <c r="H96" s="16">
        <v>40</v>
      </c>
      <c r="I96" s="30">
        <f t="shared" si="3"/>
        <v>212.14444444444445</v>
      </c>
      <c r="J96" s="17"/>
      <c r="K96" s="2">
        <v>18.757000000000001</v>
      </c>
      <c r="L96" s="2">
        <v>-3.9359999999999999</v>
      </c>
      <c r="M96" s="15"/>
      <c r="N96" s="15"/>
    </row>
    <row r="97" spans="1:18" x14ac:dyDescent="0.25">
      <c r="C97">
        <v>91</v>
      </c>
      <c r="E97">
        <v>1.3</v>
      </c>
      <c r="F97" s="16">
        <v>286</v>
      </c>
      <c r="G97" s="16">
        <v>9</v>
      </c>
      <c r="H97" s="16">
        <v>43</v>
      </c>
      <c r="I97" s="30">
        <f t="shared" si="3"/>
        <v>286.16194444444443</v>
      </c>
      <c r="J97" s="17"/>
      <c r="K97" s="2">
        <v>61.69</v>
      </c>
      <c r="L97" s="2">
        <v>-0.89800000000000002</v>
      </c>
      <c r="M97" s="15"/>
      <c r="N97" s="15"/>
    </row>
    <row r="98" spans="1:18" x14ac:dyDescent="0.25">
      <c r="C98">
        <v>92</v>
      </c>
      <c r="E98">
        <v>1.3</v>
      </c>
      <c r="F98" s="16">
        <v>223</v>
      </c>
      <c r="G98" s="16">
        <v>18</v>
      </c>
      <c r="H98" s="16">
        <v>13</v>
      </c>
      <c r="I98" s="30">
        <f t="shared" si="3"/>
        <v>223.30361111111111</v>
      </c>
      <c r="J98" s="17"/>
      <c r="K98" s="2">
        <v>23.625</v>
      </c>
      <c r="L98" s="2">
        <v>-5.0229999999999997</v>
      </c>
      <c r="M98" s="15"/>
      <c r="N98" s="15"/>
    </row>
    <row r="99" spans="1:18" x14ac:dyDescent="0.25">
      <c r="C99">
        <v>93</v>
      </c>
      <c r="E99">
        <v>1.3</v>
      </c>
      <c r="F99" s="16">
        <v>229</v>
      </c>
      <c r="G99" s="16">
        <v>6</v>
      </c>
      <c r="H99" s="16">
        <v>29</v>
      </c>
      <c r="I99" s="30">
        <f t="shared" si="3"/>
        <v>229.10805555555555</v>
      </c>
      <c r="J99" s="17"/>
      <c r="K99" s="2">
        <v>29.635999999999999</v>
      </c>
      <c r="L99" s="2">
        <v>-6.0890000000000004</v>
      </c>
      <c r="M99" s="15"/>
      <c r="N99" s="15"/>
    </row>
    <row r="100" spans="1:18" x14ac:dyDescent="0.25">
      <c r="C100">
        <v>94</v>
      </c>
      <c r="E100">
        <v>2.15</v>
      </c>
      <c r="F100" s="16">
        <v>230</v>
      </c>
      <c r="G100" s="16">
        <v>3</v>
      </c>
      <c r="H100" s="16">
        <v>32</v>
      </c>
      <c r="I100" s="30">
        <f t="shared" si="3"/>
        <v>230.0588888888889</v>
      </c>
      <c r="J100" s="17"/>
      <c r="K100" s="2">
        <v>34.868000000000002</v>
      </c>
      <c r="L100" s="2">
        <v>-5.9640000000000004</v>
      </c>
      <c r="M100" s="15"/>
      <c r="N100" s="15"/>
    </row>
    <row r="101" spans="1:18" s="5" customFormat="1" x14ac:dyDescent="0.25">
      <c r="C101" s="5" t="s">
        <v>21</v>
      </c>
      <c r="E101" s="5">
        <v>1.3</v>
      </c>
      <c r="F101" s="5">
        <v>272</v>
      </c>
      <c r="G101" s="5">
        <v>30</v>
      </c>
      <c r="H101" s="5">
        <v>31</v>
      </c>
      <c r="I101" s="31">
        <f t="shared" si="3"/>
        <v>272.50861111111112</v>
      </c>
      <c r="J101" s="11"/>
      <c r="K101" s="11">
        <v>62.499000000000002</v>
      </c>
      <c r="L101" s="11">
        <v>0.47</v>
      </c>
      <c r="M101" s="13"/>
      <c r="N101" s="13"/>
      <c r="O101" s="11"/>
      <c r="P101" s="11"/>
      <c r="Q101" s="11"/>
      <c r="R101" s="11"/>
    </row>
    <row r="102" spans="1:18" x14ac:dyDescent="0.25">
      <c r="C102">
        <v>95</v>
      </c>
      <c r="E102" s="16">
        <v>1.3</v>
      </c>
      <c r="F102" s="16">
        <v>209</v>
      </c>
      <c r="G102" s="16">
        <v>6</v>
      </c>
      <c r="H102" s="16">
        <v>38</v>
      </c>
      <c r="I102" s="30">
        <f t="shared" si="3"/>
        <v>209.11055555555555</v>
      </c>
      <c r="J102" s="17"/>
      <c r="K102" s="2">
        <v>24.7</v>
      </c>
      <c r="L102" s="2">
        <v>-5.1139999999999999</v>
      </c>
      <c r="M102" s="15"/>
      <c r="N102" s="15"/>
    </row>
    <row r="103" spans="1:18" x14ac:dyDescent="0.25">
      <c r="C103">
        <v>96</v>
      </c>
      <c r="E103" s="16">
        <v>1.3</v>
      </c>
      <c r="F103" s="16">
        <v>206</v>
      </c>
      <c r="G103" s="16">
        <v>35</v>
      </c>
      <c r="H103" s="16">
        <v>1</v>
      </c>
      <c r="I103" s="30">
        <f t="shared" si="3"/>
        <v>206.58361111111111</v>
      </c>
      <c r="J103" s="17"/>
      <c r="K103" s="2">
        <v>27.106999999999999</v>
      </c>
      <c r="L103" s="2">
        <v>-4.2649999999999997</v>
      </c>
      <c r="M103" s="15"/>
      <c r="N103" s="15"/>
    </row>
    <row r="104" spans="1:18" x14ac:dyDescent="0.25">
      <c r="C104">
        <v>97</v>
      </c>
      <c r="E104" s="16">
        <v>1.3</v>
      </c>
      <c r="F104" s="16">
        <v>203</v>
      </c>
      <c r="G104" s="16">
        <v>40</v>
      </c>
      <c r="H104" s="16">
        <v>7</v>
      </c>
      <c r="I104" s="30">
        <f t="shared" si="3"/>
        <v>203.66861111111109</v>
      </c>
      <c r="J104" s="17"/>
      <c r="K104" s="2">
        <v>26.927</v>
      </c>
      <c r="L104" s="2">
        <v>-4.4710000000000001</v>
      </c>
      <c r="M104" s="15"/>
      <c r="N104" s="15"/>
    </row>
    <row r="105" spans="1:18" x14ac:dyDescent="0.25">
      <c r="C105">
        <v>98</v>
      </c>
      <c r="E105" s="16">
        <v>1.3</v>
      </c>
      <c r="F105" s="16">
        <v>192</v>
      </c>
      <c r="G105" s="16">
        <v>38</v>
      </c>
      <c r="H105" s="16">
        <v>16</v>
      </c>
      <c r="I105" s="30">
        <f t="shared" si="3"/>
        <v>192.63777777777776</v>
      </c>
      <c r="J105" s="17"/>
      <c r="K105" s="2">
        <v>24.727</v>
      </c>
      <c r="L105" s="2">
        <v>-3.1669999999999998</v>
      </c>
      <c r="M105" s="15"/>
      <c r="N105" s="15"/>
    </row>
    <row r="106" spans="1:18" x14ac:dyDescent="0.25">
      <c r="C106">
        <v>99</v>
      </c>
      <c r="E106" s="16">
        <v>2.15</v>
      </c>
      <c r="F106" s="16">
        <v>192</v>
      </c>
      <c r="G106" s="16">
        <v>16</v>
      </c>
      <c r="H106" s="16">
        <v>11</v>
      </c>
      <c r="I106" s="30">
        <f t="shared" si="3"/>
        <v>192.26972222222224</v>
      </c>
      <c r="J106" s="17"/>
      <c r="K106" s="2">
        <v>22.29</v>
      </c>
      <c r="L106" s="2">
        <v>-3.6869999999999998</v>
      </c>
      <c r="M106" s="15"/>
      <c r="N106" s="15"/>
    </row>
    <row r="107" spans="1:18" x14ac:dyDescent="0.25">
      <c r="C107">
        <v>100</v>
      </c>
      <c r="E107" s="16">
        <v>1.3</v>
      </c>
      <c r="F107" s="16">
        <v>192</v>
      </c>
      <c r="G107" s="16">
        <v>6</v>
      </c>
      <c r="H107" s="16">
        <v>12</v>
      </c>
      <c r="I107" s="30">
        <f t="shared" si="3"/>
        <v>192.10333333333332</v>
      </c>
      <c r="J107" s="17"/>
      <c r="K107" s="2">
        <v>19.445</v>
      </c>
      <c r="L107" s="2">
        <v>-2.8410000000000002</v>
      </c>
      <c r="M107" s="15"/>
      <c r="N107" s="15"/>
    </row>
    <row r="108" spans="1:18" s="5" customFormat="1" x14ac:dyDescent="0.25">
      <c r="C108" s="5" t="s">
        <v>56</v>
      </c>
      <c r="E108" s="5">
        <v>1.3</v>
      </c>
      <c r="F108" s="5">
        <v>184</v>
      </c>
      <c r="G108" s="5">
        <v>58</v>
      </c>
      <c r="H108" s="5">
        <v>53</v>
      </c>
      <c r="I108" s="12">
        <f t="shared" si="3"/>
        <v>184.98138888888889</v>
      </c>
      <c r="J108" s="11"/>
      <c r="K108" s="11">
        <v>49.106000000000002</v>
      </c>
      <c r="L108" s="11">
        <v>-0.39900000000000002</v>
      </c>
      <c r="M108" s="13"/>
      <c r="N108" s="13"/>
      <c r="O108" s="11"/>
      <c r="P108" s="11"/>
      <c r="Q108" s="11"/>
      <c r="R108" s="11"/>
    </row>
    <row r="109" spans="1:18" s="19" customFormat="1" x14ac:dyDescent="0.25">
      <c r="I109" s="22"/>
      <c r="J109" s="20"/>
      <c r="K109" s="20"/>
      <c r="L109" s="20"/>
      <c r="M109" s="23"/>
      <c r="N109" s="23"/>
      <c r="O109" s="20"/>
      <c r="P109" s="20"/>
      <c r="Q109" s="20"/>
      <c r="R109" s="20"/>
    </row>
    <row r="110" spans="1:18" s="5" customFormat="1" x14ac:dyDescent="0.25">
      <c r="A110" s="5" t="s">
        <v>57</v>
      </c>
      <c r="B110" s="5">
        <v>1.431</v>
      </c>
      <c r="C110" s="5" t="s">
        <v>20</v>
      </c>
      <c r="E110" s="5">
        <v>1.3</v>
      </c>
      <c r="F110" s="5">
        <v>0</v>
      </c>
      <c r="G110" s="5">
        <v>0</v>
      </c>
      <c r="H110" s="5">
        <v>0</v>
      </c>
      <c r="I110" s="12">
        <f t="shared" si="3"/>
        <v>0</v>
      </c>
      <c r="J110" s="11"/>
      <c r="K110" s="11">
        <v>49.107999999999997</v>
      </c>
      <c r="L110" s="11">
        <v>0.214</v>
      </c>
      <c r="M110" s="13"/>
      <c r="N110" s="13"/>
      <c r="O110" s="11"/>
      <c r="P110" s="11"/>
      <c r="Q110" s="11"/>
      <c r="R110" s="11"/>
    </row>
    <row r="111" spans="1:18" x14ac:dyDescent="0.25">
      <c r="C111">
        <v>102</v>
      </c>
      <c r="E111" s="16">
        <v>1.3</v>
      </c>
      <c r="F111">
        <v>296</v>
      </c>
      <c r="G111">
        <v>21</v>
      </c>
      <c r="H111">
        <v>45</v>
      </c>
      <c r="I111" s="30">
        <f t="shared" si="3"/>
        <v>296.36250000000001</v>
      </c>
      <c r="J111" s="17"/>
      <c r="K111" s="2">
        <v>2.0110000000000001</v>
      </c>
      <c r="L111" s="2">
        <v>-0.41</v>
      </c>
      <c r="M111" s="15"/>
      <c r="N111" s="15"/>
    </row>
    <row r="112" spans="1:18" x14ac:dyDescent="0.25">
      <c r="C112">
        <v>103</v>
      </c>
      <c r="E112" s="16">
        <v>1.3</v>
      </c>
      <c r="F112">
        <v>84</v>
      </c>
      <c r="G112">
        <v>43</v>
      </c>
      <c r="H112">
        <v>7</v>
      </c>
      <c r="I112" s="30">
        <f t="shared" si="3"/>
        <v>84.718611111111116</v>
      </c>
      <c r="J112" s="17"/>
      <c r="K112" s="2">
        <v>5.48</v>
      </c>
      <c r="L112" s="2">
        <v>1.4970000000000001</v>
      </c>
      <c r="M112" s="15"/>
      <c r="N112" s="15"/>
    </row>
    <row r="113" spans="3:14" x14ac:dyDescent="0.25">
      <c r="C113">
        <v>104</v>
      </c>
      <c r="E113" s="16">
        <v>1.3</v>
      </c>
      <c r="F113">
        <v>269</v>
      </c>
      <c r="G113">
        <v>25</v>
      </c>
      <c r="H113">
        <v>42</v>
      </c>
      <c r="I113" s="30">
        <f t="shared" si="3"/>
        <v>269.42833333333334</v>
      </c>
      <c r="J113" s="17"/>
      <c r="K113" s="2">
        <v>4.4770000000000003</v>
      </c>
      <c r="L113" s="2">
        <v>-1.0860000000000001</v>
      </c>
      <c r="M113" s="15"/>
      <c r="N113" s="15"/>
    </row>
    <row r="114" spans="3:14" x14ac:dyDescent="0.25">
      <c r="C114">
        <v>105</v>
      </c>
      <c r="E114" s="16">
        <v>1.3</v>
      </c>
      <c r="F114">
        <v>334</v>
      </c>
      <c r="G114">
        <v>46</v>
      </c>
      <c r="H114">
        <v>37</v>
      </c>
      <c r="I114" s="30">
        <f t="shared" si="3"/>
        <v>334.77694444444444</v>
      </c>
      <c r="J114" s="17"/>
      <c r="K114" s="2">
        <v>7.6479999999999997</v>
      </c>
      <c r="L114" s="2">
        <v>-1.5389999999999999</v>
      </c>
      <c r="M114" s="15"/>
      <c r="N114" s="15"/>
    </row>
    <row r="115" spans="3:14" x14ac:dyDescent="0.25">
      <c r="C115">
        <v>106</v>
      </c>
      <c r="E115" s="16">
        <v>1.3</v>
      </c>
      <c r="F115">
        <v>258</v>
      </c>
      <c r="G115">
        <v>24</v>
      </c>
      <c r="H115">
        <v>13</v>
      </c>
      <c r="I115" s="30">
        <f t="shared" si="3"/>
        <v>258.4036111111111</v>
      </c>
      <c r="J115" s="17"/>
      <c r="K115" s="2">
        <v>6.4039999999999999</v>
      </c>
      <c r="L115" s="2">
        <v>-1.526</v>
      </c>
      <c r="M115" s="15"/>
      <c r="N115" s="15"/>
    </row>
    <row r="116" spans="3:14" x14ac:dyDescent="0.25">
      <c r="C116">
        <v>107</v>
      </c>
      <c r="E116" s="16">
        <v>1.3</v>
      </c>
      <c r="F116">
        <v>317</v>
      </c>
      <c r="G116">
        <v>54</v>
      </c>
      <c r="H116">
        <v>20</v>
      </c>
      <c r="I116" s="30">
        <f t="shared" si="3"/>
        <v>317.90555555555551</v>
      </c>
      <c r="J116" s="17"/>
      <c r="K116" s="2">
        <v>11.269</v>
      </c>
      <c r="L116" s="2">
        <v>-2.4660000000000002</v>
      </c>
      <c r="M116" s="15"/>
      <c r="N116" s="15"/>
    </row>
    <row r="117" spans="3:14" x14ac:dyDescent="0.25">
      <c r="C117">
        <v>108</v>
      </c>
      <c r="E117" s="16">
        <v>1.3</v>
      </c>
      <c r="F117">
        <v>250</v>
      </c>
      <c r="G117">
        <v>19</v>
      </c>
      <c r="H117">
        <v>22</v>
      </c>
      <c r="I117" s="30">
        <f t="shared" si="3"/>
        <v>250.32277777777779</v>
      </c>
      <c r="J117" s="17"/>
      <c r="K117" s="2">
        <v>7.69</v>
      </c>
      <c r="L117" s="2">
        <v>-1.7190000000000001</v>
      </c>
      <c r="M117" s="15"/>
      <c r="N117" s="15"/>
    </row>
    <row r="118" spans="3:14" x14ac:dyDescent="0.25">
      <c r="C118">
        <v>109</v>
      </c>
      <c r="E118" s="16">
        <v>1.3</v>
      </c>
      <c r="F118">
        <v>308</v>
      </c>
      <c r="G118">
        <v>0</v>
      </c>
      <c r="H118">
        <v>5</v>
      </c>
      <c r="I118" s="30">
        <f t="shared" si="3"/>
        <v>308.00138888888887</v>
      </c>
      <c r="J118" s="17"/>
      <c r="K118" s="2">
        <v>15.494999999999999</v>
      </c>
      <c r="L118" s="2">
        <v>-3.5289999999999999</v>
      </c>
      <c r="M118" s="15"/>
      <c r="N118" s="15"/>
    </row>
    <row r="119" spans="3:14" x14ac:dyDescent="0.25">
      <c r="C119">
        <v>110</v>
      </c>
      <c r="E119" s="16">
        <v>1.3</v>
      </c>
      <c r="F119">
        <v>238</v>
      </c>
      <c r="G119">
        <v>31</v>
      </c>
      <c r="H119">
        <v>42</v>
      </c>
      <c r="I119" s="30">
        <f t="shared" si="3"/>
        <v>238.52833333333334</v>
      </c>
      <c r="J119" s="17"/>
      <c r="K119" s="2">
        <v>6.3490000000000002</v>
      </c>
      <c r="L119" s="2">
        <v>-1.2170000000000001</v>
      </c>
      <c r="M119" s="15"/>
      <c r="N119" s="15"/>
    </row>
    <row r="120" spans="3:14" x14ac:dyDescent="0.25">
      <c r="C120">
        <v>111</v>
      </c>
      <c r="E120" s="16">
        <v>1.3</v>
      </c>
      <c r="F120">
        <v>291</v>
      </c>
      <c r="G120">
        <v>2</v>
      </c>
      <c r="H120">
        <v>46</v>
      </c>
      <c r="I120" s="30">
        <f t="shared" si="3"/>
        <v>291.04611111111114</v>
      </c>
      <c r="J120" s="17"/>
      <c r="K120" s="2">
        <v>16.866</v>
      </c>
      <c r="L120" s="2">
        <v>-3.891</v>
      </c>
      <c r="M120" s="15"/>
      <c r="N120" s="15"/>
    </row>
    <row r="121" spans="3:14" x14ac:dyDescent="0.25">
      <c r="C121">
        <v>112</v>
      </c>
      <c r="E121" s="16">
        <v>1.3</v>
      </c>
      <c r="F121">
        <v>239</v>
      </c>
      <c r="G121">
        <v>55</v>
      </c>
      <c r="H121">
        <v>3</v>
      </c>
      <c r="I121" s="30">
        <f t="shared" si="3"/>
        <v>239.91749999999999</v>
      </c>
      <c r="J121" s="17"/>
      <c r="K121" s="2">
        <v>8.048</v>
      </c>
      <c r="L121" s="2">
        <v>-1.6910000000000001</v>
      </c>
      <c r="M121" s="15"/>
      <c r="N121" s="15"/>
    </row>
    <row r="122" spans="3:14" x14ac:dyDescent="0.25">
      <c r="C122">
        <v>113</v>
      </c>
      <c r="E122" s="16">
        <v>1.3</v>
      </c>
      <c r="F122">
        <v>286</v>
      </c>
      <c r="G122">
        <v>41</v>
      </c>
      <c r="H122">
        <v>47</v>
      </c>
      <c r="I122" s="30">
        <f t="shared" si="3"/>
        <v>286.69638888888892</v>
      </c>
      <c r="J122" s="17"/>
      <c r="K122" s="2">
        <v>18.13</v>
      </c>
      <c r="L122" s="2">
        <v>-4.399</v>
      </c>
      <c r="M122" s="15"/>
      <c r="N122" s="15"/>
    </row>
    <row r="123" spans="3:14" x14ac:dyDescent="0.25">
      <c r="C123">
        <v>114</v>
      </c>
      <c r="E123" s="16">
        <v>1.3</v>
      </c>
      <c r="F123">
        <v>238</v>
      </c>
      <c r="G123">
        <v>45</v>
      </c>
      <c r="H123">
        <v>28</v>
      </c>
      <c r="I123" s="30">
        <f t="shared" si="3"/>
        <v>238.75777777777779</v>
      </c>
      <c r="J123" s="17"/>
      <c r="K123" s="2">
        <v>10.494</v>
      </c>
      <c r="L123" s="2">
        <v>-2.327</v>
      </c>
      <c r="M123" s="15"/>
      <c r="N123" s="15"/>
    </row>
    <row r="124" spans="3:14" x14ac:dyDescent="0.25">
      <c r="C124">
        <v>115</v>
      </c>
      <c r="E124" s="16">
        <v>1.3</v>
      </c>
      <c r="F124">
        <v>284</v>
      </c>
      <c r="G124">
        <v>2</v>
      </c>
      <c r="H124">
        <v>58</v>
      </c>
      <c r="I124" s="30">
        <f t="shared" si="3"/>
        <v>284.04944444444448</v>
      </c>
      <c r="J124" s="17"/>
      <c r="K124" s="2">
        <v>20.314</v>
      </c>
      <c r="L124" s="2">
        <v>-5.1959999999999997</v>
      </c>
      <c r="M124" s="15"/>
      <c r="N124" s="15"/>
    </row>
    <row r="125" spans="3:14" x14ac:dyDescent="0.25">
      <c r="C125">
        <v>116</v>
      </c>
      <c r="E125" s="16">
        <v>1.3</v>
      </c>
      <c r="F125">
        <v>239</v>
      </c>
      <c r="G125">
        <v>52</v>
      </c>
      <c r="H125">
        <v>38</v>
      </c>
      <c r="I125" s="30">
        <f t="shared" si="3"/>
        <v>239.87722222222223</v>
      </c>
      <c r="J125" s="17"/>
      <c r="K125" s="2">
        <v>12.907</v>
      </c>
      <c r="L125" s="2">
        <v>-2.9780000000000002</v>
      </c>
      <c r="M125" s="15"/>
      <c r="N125" s="15"/>
    </row>
    <row r="126" spans="3:14" x14ac:dyDescent="0.25">
      <c r="C126">
        <v>117</v>
      </c>
      <c r="E126" s="16">
        <v>1.3</v>
      </c>
      <c r="F126">
        <v>239</v>
      </c>
      <c r="G126">
        <v>4</v>
      </c>
      <c r="H126">
        <v>55</v>
      </c>
      <c r="I126" s="30">
        <f t="shared" si="3"/>
        <v>239.08194444444445</v>
      </c>
      <c r="J126" s="17"/>
      <c r="K126" s="2">
        <v>16.216000000000001</v>
      </c>
      <c r="L126" s="2">
        <v>-3.62</v>
      </c>
      <c r="M126" s="15"/>
      <c r="N126" s="15"/>
    </row>
    <row r="127" spans="3:14" x14ac:dyDescent="0.25">
      <c r="C127">
        <v>118</v>
      </c>
      <c r="E127" s="16">
        <v>1.3</v>
      </c>
      <c r="F127">
        <v>291</v>
      </c>
      <c r="G127">
        <v>28</v>
      </c>
      <c r="H127">
        <v>7</v>
      </c>
      <c r="I127" s="30">
        <f t="shared" si="3"/>
        <v>291.4686111111111</v>
      </c>
      <c r="J127" s="17"/>
      <c r="K127" s="2">
        <v>22.936</v>
      </c>
      <c r="L127" s="2">
        <v>-5.3390000000000004</v>
      </c>
      <c r="M127" s="15"/>
      <c r="N127" s="15"/>
    </row>
    <row r="128" spans="3:14" x14ac:dyDescent="0.25">
      <c r="C128">
        <v>119</v>
      </c>
      <c r="E128" s="16">
        <v>1.3</v>
      </c>
      <c r="F128">
        <v>289</v>
      </c>
      <c r="G128">
        <v>13</v>
      </c>
      <c r="H128">
        <v>27</v>
      </c>
      <c r="I128" s="30">
        <f t="shared" si="3"/>
        <v>289.22416666666663</v>
      </c>
      <c r="J128" s="17"/>
      <c r="K128" s="2">
        <v>25.846</v>
      </c>
      <c r="L128" s="2">
        <v>-5.3440000000000003</v>
      </c>
      <c r="M128" s="15"/>
      <c r="N128" s="15"/>
    </row>
    <row r="129" spans="3:18" s="16" customFormat="1" x14ac:dyDescent="0.25">
      <c r="C129" s="16">
        <v>120</v>
      </c>
      <c r="E129" s="16">
        <v>2.15</v>
      </c>
      <c r="F129" s="16">
        <v>239</v>
      </c>
      <c r="G129" s="16">
        <v>12</v>
      </c>
      <c r="H129" s="16">
        <v>14</v>
      </c>
      <c r="I129" s="30">
        <f t="shared" si="3"/>
        <v>239.20388888888888</v>
      </c>
      <c r="J129" s="17"/>
      <c r="K129" s="17">
        <v>20.552</v>
      </c>
      <c r="L129" s="17">
        <v>-3.7210000000000001</v>
      </c>
      <c r="M129" s="25"/>
      <c r="N129" s="25"/>
      <c r="O129" s="17"/>
      <c r="P129" s="17"/>
      <c r="Q129" s="17"/>
      <c r="R129" s="17"/>
    </row>
    <row r="130" spans="3:18" s="16" customFormat="1" x14ac:dyDescent="0.25">
      <c r="C130" s="16">
        <v>121</v>
      </c>
      <c r="E130" s="16">
        <v>1.3</v>
      </c>
      <c r="F130" s="16">
        <v>289</v>
      </c>
      <c r="G130" s="16">
        <v>22</v>
      </c>
      <c r="H130" s="16">
        <v>46</v>
      </c>
      <c r="I130" s="30">
        <f t="shared" si="3"/>
        <v>289.37944444444446</v>
      </c>
      <c r="J130" s="17"/>
      <c r="K130" s="17">
        <v>28.646999999999998</v>
      </c>
      <c r="L130" s="17">
        <v>-5.4960000000000004</v>
      </c>
      <c r="M130" s="17"/>
      <c r="N130" s="17"/>
      <c r="O130" s="17"/>
      <c r="P130" s="17"/>
      <c r="Q130" s="17"/>
      <c r="R130" s="17"/>
    </row>
    <row r="131" spans="3:18" s="16" customFormat="1" x14ac:dyDescent="0.25">
      <c r="C131" s="16">
        <v>122</v>
      </c>
      <c r="E131" s="16">
        <v>1.9</v>
      </c>
      <c r="F131" s="16">
        <v>242</v>
      </c>
      <c r="G131" s="16">
        <v>15</v>
      </c>
      <c r="H131" s="16">
        <v>29</v>
      </c>
      <c r="I131" s="30">
        <f t="shared" si="3"/>
        <v>242.25805555555556</v>
      </c>
      <c r="J131" s="17"/>
      <c r="K131" s="17">
        <v>23.51</v>
      </c>
      <c r="L131" s="17">
        <v>-3.9790000000000001</v>
      </c>
      <c r="M131" s="25"/>
      <c r="N131" s="25"/>
      <c r="O131" s="17"/>
      <c r="P131" s="17"/>
      <c r="Q131" s="17"/>
      <c r="R131" s="17"/>
    </row>
    <row r="132" spans="3:18" x14ac:dyDescent="0.25">
      <c r="C132">
        <v>123</v>
      </c>
      <c r="E132" s="16">
        <v>1.3</v>
      </c>
      <c r="F132" s="16">
        <v>285</v>
      </c>
      <c r="G132" s="16">
        <v>10</v>
      </c>
      <c r="H132" s="16">
        <v>38</v>
      </c>
      <c r="I132" s="30">
        <f t="shared" ref="I132:I195" si="4">F132+G132/60+H132/3600</f>
        <v>285.17722222222227</v>
      </c>
      <c r="K132" s="2">
        <v>29.792000000000002</v>
      </c>
      <c r="L132" s="2">
        <v>-5.452</v>
      </c>
      <c r="M132" s="15"/>
      <c r="N132" s="15"/>
    </row>
    <row r="133" spans="3:18" x14ac:dyDescent="0.25">
      <c r="C133">
        <v>124</v>
      </c>
      <c r="E133" s="16">
        <v>1.75</v>
      </c>
      <c r="F133" s="16">
        <v>241</v>
      </c>
      <c r="G133" s="16">
        <v>41</v>
      </c>
      <c r="H133" s="16">
        <v>5</v>
      </c>
      <c r="I133" s="30">
        <f t="shared" si="4"/>
        <v>241.68472222222223</v>
      </c>
      <c r="K133" s="2">
        <v>25.741</v>
      </c>
      <c r="L133" s="2">
        <v>-4.0780000000000003</v>
      </c>
      <c r="M133" s="15"/>
      <c r="N133" s="15"/>
    </row>
    <row r="134" spans="3:18" x14ac:dyDescent="0.25">
      <c r="C134">
        <v>125</v>
      </c>
      <c r="E134" s="16">
        <v>1.75</v>
      </c>
      <c r="F134" s="16">
        <v>242</v>
      </c>
      <c r="G134" s="16">
        <v>43</v>
      </c>
      <c r="H134" s="16">
        <v>54</v>
      </c>
      <c r="I134" s="30">
        <f t="shared" si="4"/>
        <v>242.73166666666665</v>
      </c>
      <c r="K134" s="2">
        <v>28.763999999999999</v>
      </c>
      <c r="L134" s="2">
        <v>-4.1479999999999997</v>
      </c>
      <c r="M134" s="15"/>
      <c r="N134" s="15"/>
    </row>
    <row r="135" spans="3:18" x14ac:dyDescent="0.25">
      <c r="C135">
        <v>126</v>
      </c>
      <c r="E135" s="16">
        <v>1.3</v>
      </c>
      <c r="F135" s="16">
        <v>283</v>
      </c>
      <c r="G135" s="16">
        <v>1</v>
      </c>
      <c r="H135" s="16">
        <v>13</v>
      </c>
      <c r="I135" s="30">
        <f t="shared" si="4"/>
        <v>283.02027777777778</v>
      </c>
      <c r="K135" s="2">
        <v>30.731999999999999</v>
      </c>
      <c r="L135" s="2">
        <v>-5.5339999999999998</v>
      </c>
      <c r="M135" s="15"/>
      <c r="N135" s="15"/>
    </row>
    <row r="136" spans="3:18" x14ac:dyDescent="0.25">
      <c r="C136">
        <v>127</v>
      </c>
      <c r="E136" s="16">
        <v>1.75</v>
      </c>
      <c r="F136" s="16">
        <v>252</v>
      </c>
      <c r="G136" s="16">
        <v>20</v>
      </c>
      <c r="H136" s="16">
        <v>47</v>
      </c>
      <c r="I136" s="30">
        <f t="shared" si="4"/>
        <v>252.3463888888889</v>
      </c>
      <c r="K136" s="2">
        <v>8.4420000000000002</v>
      </c>
      <c r="L136" s="2">
        <v>-1.4870000000000001</v>
      </c>
      <c r="M136" s="15"/>
      <c r="N136" s="15"/>
    </row>
    <row r="137" spans="3:18" x14ac:dyDescent="0.25">
      <c r="C137">
        <v>128</v>
      </c>
      <c r="E137" s="16">
        <v>1.3</v>
      </c>
      <c r="F137" s="16">
        <v>280</v>
      </c>
      <c r="G137" s="16">
        <v>37</v>
      </c>
      <c r="H137" s="16">
        <v>2</v>
      </c>
      <c r="I137" s="30">
        <f t="shared" si="4"/>
        <v>280.61722222222221</v>
      </c>
      <c r="K137" s="2">
        <v>35.307000000000002</v>
      </c>
      <c r="L137" s="2">
        <v>-5.3259999999999996</v>
      </c>
      <c r="M137" s="15"/>
      <c r="N137" s="15"/>
    </row>
    <row r="138" spans="3:18" x14ac:dyDescent="0.25">
      <c r="C138">
        <v>129</v>
      </c>
      <c r="E138" s="16">
        <v>1.3</v>
      </c>
      <c r="F138" s="16">
        <v>281</v>
      </c>
      <c r="G138" s="16">
        <v>53</v>
      </c>
      <c r="H138" s="16">
        <v>37</v>
      </c>
      <c r="I138" s="30">
        <f t="shared" si="4"/>
        <v>281.89361111111111</v>
      </c>
      <c r="K138" s="2">
        <v>35.491</v>
      </c>
      <c r="L138" s="2">
        <v>-5.0410000000000004</v>
      </c>
      <c r="M138" s="15"/>
      <c r="N138" s="15"/>
    </row>
    <row r="139" spans="3:18" x14ac:dyDescent="0.25">
      <c r="C139">
        <v>130</v>
      </c>
      <c r="E139" s="16">
        <v>2.15</v>
      </c>
      <c r="F139" s="16">
        <v>280</v>
      </c>
      <c r="G139" s="16">
        <v>54</v>
      </c>
      <c r="H139" s="16">
        <v>47</v>
      </c>
      <c r="I139" s="30">
        <f t="shared" si="4"/>
        <v>280.91305555555556</v>
      </c>
      <c r="K139" s="2">
        <v>36.83</v>
      </c>
      <c r="L139" s="2">
        <v>-5.5030000000000001</v>
      </c>
      <c r="M139" s="15"/>
      <c r="N139" s="15"/>
    </row>
    <row r="140" spans="3:18" x14ac:dyDescent="0.25">
      <c r="C140">
        <v>131</v>
      </c>
      <c r="F140" s="16">
        <v>199</v>
      </c>
      <c r="G140" s="16">
        <v>17</v>
      </c>
      <c r="H140" s="16">
        <v>19</v>
      </c>
      <c r="I140" s="30">
        <f t="shared" si="4"/>
        <v>199.28861111111112</v>
      </c>
      <c r="K140" s="2">
        <v>6.6470000000000002</v>
      </c>
      <c r="L140" s="2">
        <v>-0.50900000000000001</v>
      </c>
      <c r="M140" s="15"/>
      <c r="N140" s="15"/>
    </row>
    <row r="141" spans="3:18" x14ac:dyDescent="0.25">
      <c r="C141">
        <v>132</v>
      </c>
      <c r="F141" s="16">
        <v>199</v>
      </c>
      <c r="G141" s="16">
        <v>19</v>
      </c>
      <c r="H141" s="16">
        <v>31</v>
      </c>
      <c r="I141" s="30">
        <f t="shared" si="4"/>
        <v>199.32527777777779</v>
      </c>
      <c r="K141" s="2">
        <v>8.9570000000000007</v>
      </c>
      <c r="L141" s="2">
        <v>-0.91</v>
      </c>
      <c r="M141" s="15"/>
      <c r="N141" s="15"/>
    </row>
    <row r="142" spans="3:18" x14ac:dyDescent="0.25">
      <c r="C142">
        <v>133</v>
      </c>
      <c r="F142" s="16">
        <v>206</v>
      </c>
      <c r="G142" s="16">
        <v>22</v>
      </c>
      <c r="H142" s="16">
        <v>42</v>
      </c>
      <c r="I142" s="30">
        <f t="shared" si="4"/>
        <v>206.37833333333333</v>
      </c>
      <c r="K142" s="2">
        <v>10.709</v>
      </c>
      <c r="L142" s="2">
        <v>-1.546</v>
      </c>
      <c r="M142" s="15"/>
      <c r="N142" s="15"/>
    </row>
    <row r="143" spans="3:18" x14ac:dyDescent="0.25">
      <c r="C143">
        <v>134</v>
      </c>
      <c r="F143" s="16">
        <v>203</v>
      </c>
      <c r="G143" s="16">
        <v>28</v>
      </c>
      <c r="H143" s="16">
        <v>7</v>
      </c>
      <c r="I143" s="30">
        <f t="shared" si="4"/>
        <v>203.4686111111111</v>
      </c>
      <c r="K143" s="2">
        <v>12.670999999999999</v>
      </c>
      <c r="L143" s="2">
        <v>-1.6579999999999999</v>
      </c>
      <c r="M143" s="15"/>
      <c r="N143" s="15"/>
    </row>
    <row r="144" spans="3:18" x14ac:dyDescent="0.25">
      <c r="C144">
        <v>135</v>
      </c>
      <c r="F144" s="16">
        <v>206</v>
      </c>
      <c r="G144" s="16">
        <v>42</v>
      </c>
      <c r="H144" s="16">
        <v>24</v>
      </c>
      <c r="I144" s="30">
        <f t="shared" si="4"/>
        <v>206.70666666666665</v>
      </c>
      <c r="K144" s="2">
        <v>14.85</v>
      </c>
      <c r="L144" s="2">
        <v>-2.08</v>
      </c>
      <c r="M144" s="15"/>
      <c r="N144" s="15"/>
    </row>
    <row r="145" spans="3:14" x14ac:dyDescent="0.25">
      <c r="C145">
        <v>136</v>
      </c>
      <c r="F145" s="16">
        <v>313</v>
      </c>
      <c r="G145" s="16">
        <v>36</v>
      </c>
      <c r="H145" s="16">
        <v>20</v>
      </c>
      <c r="I145" s="30">
        <f t="shared" si="4"/>
        <v>313.60555555555555</v>
      </c>
      <c r="K145" s="2">
        <v>18.834</v>
      </c>
      <c r="L145" s="2">
        <v>-3.9790000000000001</v>
      </c>
      <c r="M145" s="15"/>
      <c r="N145" s="15"/>
    </row>
    <row r="146" spans="3:14" x14ac:dyDescent="0.25">
      <c r="C146">
        <v>137</v>
      </c>
      <c r="F146" s="16">
        <v>212</v>
      </c>
      <c r="G146" s="16">
        <v>10</v>
      </c>
      <c r="H146" s="16">
        <v>27</v>
      </c>
      <c r="I146" s="30">
        <f t="shared" si="4"/>
        <v>212.17416666666665</v>
      </c>
      <c r="K146" s="2">
        <v>15.73</v>
      </c>
      <c r="L146" s="2">
        <v>-2.4820000000000002</v>
      </c>
      <c r="M146" s="15"/>
      <c r="N146" s="15"/>
    </row>
    <row r="147" spans="3:14" x14ac:dyDescent="0.25">
      <c r="C147">
        <v>138</v>
      </c>
      <c r="F147" s="16">
        <v>213</v>
      </c>
      <c r="G147" s="16">
        <v>13</v>
      </c>
      <c r="H147" s="16">
        <v>2</v>
      </c>
      <c r="I147" s="30">
        <f t="shared" si="4"/>
        <v>213.21722222222223</v>
      </c>
      <c r="K147" s="2">
        <v>18.141999999999999</v>
      </c>
      <c r="L147" s="2">
        <v>-2.758</v>
      </c>
      <c r="M147" s="15"/>
      <c r="N147" s="15"/>
    </row>
    <row r="148" spans="3:14" x14ac:dyDescent="0.25">
      <c r="C148">
        <v>139</v>
      </c>
      <c r="F148" s="16">
        <v>215</v>
      </c>
      <c r="G148" s="16">
        <v>18</v>
      </c>
      <c r="H148" s="16">
        <v>1</v>
      </c>
      <c r="I148" s="30">
        <f t="shared" si="4"/>
        <v>215.30027777777778</v>
      </c>
      <c r="K148" s="2">
        <v>20.448</v>
      </c>
      <c r="L148" s="2">
        <v>-2.9</v>
      </c>
      <c r="M148" s="15"/>
      <c r="N148" s="15"/>
    </row>
    <row r="149" spans="3:14" x14ac:dyDescent="0.25">
      <c r="C149">
        <v>140</v>
      </c>
      <c r="E149">
        <v>2.15</v>
      </c>
      <c r="F149" s="16">
        <v>30</v>
      </c>
      <c r="G149" s="16">
        <v>29</v>
      </c>
      <c r="H149" s="16">
        <v>9</v>
      </c>
      <c r="I149" s="30">
        <f t="shared" si="4"/>
        <v>30.485833333333336</v>
      </c>
      <c r="K149" s="2">
        <v>11.528</v>
      </c>
      <c r="L149" s="2">
        <v>0.73099999999999998</v>
      </c>
      <c r="M149" s="15"/>
      <c r="N149" s="15"/>
    </row>
    <row r="150" spans="3:14" x14ac:dyDescent="0.25">
      <c r="C150">
        <v>141</v>
      </c>
      <c r="F150" s="16">
        <v>37</v>
      </c>
      <c r="G150" s="16">
        <v>41</v>
      </c>
      <c r="H150" s="16">
        <v>35</v>
      </c>
      <c r="I150" s="30">
        <f t="shared" si="4"/>
        <v>37.693055555555553</v>
      </c>
      <c r="K150" s="2">
        <v>12.762</v>
      </c>
      <c r="L150" s="2">
        <v>0.82299999999999995</v>
      </c>
      <c r="M150" s="15"/>
      <c r="N150" s="15"/>
    </row>
    <row r="151" spans="3:14" x14ac:dyDescent="0.25">
      <c r="C151">
        <v>142</v>
      </c>
      <c r="E151">
        <v>2</v>
      </c>
      <c r="F151" s="16">
        <v>218</v>
      </c>
      <c r="G151" s="16">
        <v>33</v>
      </c>
      <c r="H151" s="16">
        <v>45</v>
      </c>
      <c r="I151" s="30">
        <f t="shared" si="4"/>
        <v>218.5625</v>
      </c>
      <c r="K151" s="2">
        <v>22.457999999999998</v>
      </c>
      <c r="L151" s="2">
        <v>-2.59</v>
      </c>
      <c r="M151" s="15"/>
      <c r="N151" s="15"/>
    </row>
    <row r="152" spans="3:14" x14ac:dyDescent="0.25">
      <c r="C152">
        <v>143</v>
      </c>
      <c r="F152" s="16">
        <v>4</v>
      </c>
      <c r="G152" s="16">
        <v>18</v>
      </c>
      <c r="H152" s="16">
        <v>30</v>
      </c>
      <c r="I152" s="30">
        <f t="shared" si="4"/>
        <v>4.3083333333333336</v>
      </c>
      <c r="K152" s="2">
        <v>8.9589999999999996</v>
      </c>
      <c r="L152" s="2">
        <v>-0.99</v>
      </c>
      <c r="M152" s="15"/>
      <c r="N152" s="15"/>
    </row>
    <row r="153" spans="3:14" x14ac:dyDescent="0.25">
      <c r="C153">
        <v>144</v>
      </c>
      <c r="F153" s="16">
        <v>3</v>
      </c>
      <c r="G153" s="16">
        <v>7</v>
      </c>
      <c r="H153" s="16">
        <v>44</v>
      </c>
      <c r="I153" s="30">
        <f t="shared" si="4"/>
        <v>3.1288888888888891</v>
      </c>
      <c r="K153" s="2">
        <v>12.772</v>
      </c>
      <c r="L153" s="2">
        <v>-1.2669999999999999</v>
      </c>
      <c r="M153" s="15"/>
      <c r="N153" s="15"/>
    </row>
    <row r="154" spans="3:14" x14ac:dyDescent="0.25">
      <c r="C154">
        <v>145</v>
      </c>
      <c r="F154" s="16">
        <v>5</v>
      </c>
      <c r="G154" s="16">
        <v>31</v>
      </c>
      <c r="H154" s="16">
        <v>57</v>
      </c>
      <c r="I154" s="30">
        <f t="shared" si="4"/>
        <v>5.5324999999999998</v>
      </c>
      <c r="K154" s="2">
        <v>19.149000000000001</v>
      </c>
      <c r="L154" s="2">
        <v>-1.002</v>
      </c>
      <c r="M154" s="15"/>
      <c r="N154" s="15"/>
    </row>
    <row r="155" spans="3:14" x14ac:dyDescent="0.25">
      <c r="C155">
        <v>146</v>
      </c>
      <c r="F155" s="16">
        <v>359</v>
      </c>
      <c r="G155" s="16">
        <v>27</v>
      </c>
      <c r="H155" s="16">
        <v>43</v>
      </c>
      <c r="I155" s="30">
        <f t="shared" si="4"/>
        <v>359.46194444444444</v>
      </c>
      <c r="K155" s="2">
        <v>19.731999999999999</v>
      </c>
      <c r="L155" s="2">
        <v>-1.6220000000000001</v>
      </c>
      <c r="M155" s="15"/>
      <c r="N155" s="15"/>
    </row>
    <row r="156" spans="3:14" x14ac:dyDescent="0.25">
      <c r="C156">
        <v>147</v>
      </c>
      <c r="F156">
        <v>19</v>
      </c>
      <c r="G156" s="16">
        <v>14</v>
      </c>
      <c r="H156" s="16">
        <v>6</v>
      </c>
      <c r="I156" s="30">
        <f t="shared" si="4"/>
        <v>19.234999999999999</v>
      </c>
      <c r="K156" s="2">
        <v>20.795999999999999</v>
      </c>
      <c r="L156" s="2">
        <v>-0.50700000000000001</v>
      </c>
      <c r="M156" s="15"/>
      <c r="N156" s="15"/>
    </row>
    <row r="157" spans="3:14" x14ac:dyDescent="0.25">
      <c r="C157">
        <v>148</v>
      </c>
      <c r="F157">
        <v>24</v>
      </c>
      <c r="G157" s="16">
        <v>55</v>
      </c>
      <c r="H157" s="16">
        <v>17</v>
      </c>
      <c r="I157" s="30">
        <f t="shared" si="4"/>
        <v>24.921388888888892</v>
      </c>
      <c r="K157" s="2">
        <v>22.292000000000002</v>
      </c>
      <c r="L157" s="2">
        <v>0.70199999999999996</v>
      </c>
      <c r="M157" s="15"/>
      <c r="N157" s="15"/>
    </row>
    <row r="158" spans="3:14" x14ac:dyDescent="0.25">
      <c r="C158">
        <v>149</v>
      </c>
      <c r="F158">
        <v>31</v>
      </c>
      <c r="G158" s="16">
        <v>39</v>
      </c>
      <c r="H158" s="16">
        <v>4</v>
      </c>
      <c r="I158" s="30">
        <f t="shared" si="4"/>
        <v>31.65111111111111</v>
      </c>
      <c r="K158" s="2">
        <v>22.998000000000001</v>
      </c>
      <c r="L158" s="2">
        <v>1.5309999999999999</v>
      </c>
      <c r="M158" s="15"/>
      <c r="N158" s="15"/>
    </row>
    <row r="159" spans="3:14" x14ac:dyDescent="0.25">
      <c r="C159">
        <v>150</v>
      </c>
      <c r="E159">
        <v>1.4419999999999999</v>
      </c>
      <c r="F159">
        <v>36</v>
      </c>
      <c r="G159" s="16">
        <v>49</v>
      </c>
      <c r="H159" s="16">
        <v>3</v>
      </c>
      <c r="I159" s="30">
        <f t="shared" si="4"/>
        <v>36.817500000000003</v>
      </c>
      <c r="K159" s="2">
        <v>23.885999999999999</v>
      </c>
      <c r="L159" s="2">
        <v>2.4740000000000002</v>
      </c>
      <c r="M159" s="15"/>
      <c r="N159" s="15"/>
    </row>
    <row r="160" spans="3:14" x14ac:dyDescent="0.25">
      <c r="C160">
        <v>151</v>
      </c>
      <c r="F160">
        <v>45</v>
      </c>
      <c r="G160" s="16">
        <v>26</v>
      </c>
      <c r="H160" s="16">
        <v>22</v>
      </c>
      <c r="I160" s="30">
        <f t="shared" si="4"/>
        <v>45.43944444444444</v>
      </c>
      <c r="K160" s="2">
        <v>19.501000000000001</v>
      </c>
      <c r="L160" s="2">
        <v>2.3809999999999998</v>
      </c>
      <c r="M160" s="15"/>
      <c r="N160" s="15"/>
    </row>
    <row r="161" spans="3:14" x14ac:dyDescent="0.25">
      <c r="C161">
        <v>152</v>
      </c>
      <c r="F161">
        <v>41</v>
      </c>
      <c r="G161" s="16">
        <v>30</v>
      </c>
      <c r="H161" s="16">
        <v>0</v>
      </c>
      <c r="I161" s="30">
        <f t="shared" si="4"/>
        <v>41.5</v>
      </c>
      <c r="K161" s="2">
        <v>16.89</v>
      </c>
      <c r="L161" s="2">
        <v>1.385</v>
      </c>
      <c r="M161" s="15"/>
      <c r="N161" s="15"/>
    </row>
    <row r="162" spans="3:14" x14ac:dyDescent="0.25">
      <c r="C162">
        <v>153</v>
      </c>
      <c r="F162">
        <v>39</v>
      </c>
      <c r="G162" s="16">
        <v>23</v>
      </c>
      <c r="H162" s="16">
        <v>53</v>
      </c>
      <c r="I162" s="30">
        <f t="shared" si="4"/>
        <v>39.398055555555558</v>
      </c>
      <c r="K162" s="2">
        <v>12.084</v>
      </c>
      <c r="L162" s="2">
        <v>0.79500000000000004</v>
      </c>
      <c r="M162" s="15"/>
      <c r="N162" s="15"/>
    </row>
    <row r="163" spans="3:14" x14ac:dyDescent="0.25">
      <c r="C163">
        <v>154</v>
      </c>
      <c r="F163">
        <v>223</v>
      </c>
      <c r="G163" s="16">
        <v>37</v>
      </c>
      <c r="H163" s="16">
        <v>8</v>
      </c>
      <c r="I163" s="30">
        <f t="shared" si="4"/>
        <v>223.6188888888889</v>
      </c>
      <c r="K163" s="2">
        <v>14.154999999999999</v>
      </c>
      <c r="L163" s="2">
        <v>-2.8730000000000002</v>
      </c>
      <c r="M163" s="15"/>
      <c r="N163" s="15"/>
    </row>
    <row r="164" spans="3:14" x14ac:dyDescent="0.25">
      <c r="C164">
        <v>155</v>
      </c>
      <c r="F164">
        <v>223</v>
      </c>
      <c r="G164" s="16">
        <v>34</v>
      </c>
      <c r="H164" s="16">
        <v>12</v>
      </c>
      <c r="I164" s="30">
        <f t="shared" si="4"/>
        <v>223.57</v>
      </c>
      <c r="K164" s="2">
        <v>19.768000000000001</v>
      </c>
      <c r="L164" s="2">
        <v>-3.4980000000000002</v>
      </c>
      <c r="M164" s="15"/>
      <c r="N164" s="15"/>
    </row>
    <row r="165" spans="3:14" x14ac:dyDescent="0.25">
      <c r="C165">
        <v>156</v>
      </c>
      <c r="F165">
        <v>221</v>
      </c>
      <c r="G165" s="16">
        <v>24</v>
      </c>
      <c r="H165" s="16">
        <v>18</v>
      </c>
      <c r="I165" s="30">
        <f t="shared" si="4"/>
        <v>221.405</v>
      </c>
      <c r="K165" s="2">
        <v>22.026</v>
      </c>
      <c r="L165" s="2">
        <v>-3.4430000000000001</v>
      </c>
      <c r="M165" s="15"/>
      <c r="N165" s="15"/>
    </row>
    <row r="166" spans="3:14" x14ac:dyDescent="0.25">
      <c r="C166">
        <v>157</v>
      </c>
      <c r="F166">
        <v>222</v>
      </c>
      <c r="G166" s="16">
        <v>57</v>
      </c>
      <c r="H166" s="16">
        <v>4</v>
      </c>
      <c r="I166" s="30">
        <f t="shared" si="4"/>
        <v>222.95111111111109</v>
      </c>
      <c r="K166" s="2">
        <v>23.440999999999999</v>
      </c>
      <c r="L166" s="2">
        <v>-3.5659999999999998</v>
      </c>
      <c r="M166" s="15"/>
      <c r="N166" s="15"/>
    </row>
    <row r="167" spans="3:14" x14ac:dyDescent="0.25">
      <c r="C167">
        <v>158</v>
      </c>
      <c r="E167">
        <v>2.15</v>
      </c>
      <c r="F167">
        <v>217</v>
      </c>
      <c r="G167" s="16">
        <v>8</v>
      </c>
      <c r="H167" s="16">
        <v>46</v>
      </c>
      <c r="I167" s="30">
        <f t="shared" si="4"/>
        <v>217.14611111111111</v>
      </c>
      <c r="K167" s="2">
        <v>51.594000000000001</v>
      </c>
      <c r="L167" s="2">
        <v>-2.8090000000000002</v>
      </c>
      <c r="M167" s="15"/>
      <c r="N167" s="15"/>
    </row>
    <row r="168" spans="3:14" x14ac:dyDescent="0.25">
      <c r="C168">
        <v>159</v>
      </c>
      <c r="E168">
        <v>2.15</v>
      </c>
      <c r="F168">
        <v>208</v>
      </c>
      <c r="G168" s="16">
        <v>37</v>
      </c>
      <c r="H168" s="16">
        <v>5</v>
      </c>
      <c r="I168" s="30">
        <f t="shared" si="4"/>
        <v>208.61805555555557</v>
      </c>
      <c r="K168" s="2">
        <v>52.74</v>
      </c>
      <c r="L168" s="2">
        <v>-2.8119999999999998</v>
      </c>
      <c r="M168" s="15"/>
      <c r="N168" s="15"/>
    </row>
    <row r="169" spans="3:14" x14ac:dyDescent="0.25">
      <c r="C169">
        <v>160</v>
      </c>
      <c r="E169">
        <v>2.15</v>
      </c>
      <c r="F169">
        <v>206</v>
      </c>
      <c r="G169" s="16">
        <v>9</v>
      </c>
      <c r="H169" s="16">
        <v>59</v>
      </c>
      <c r="I169" s="30">
        <f t="shared" si="4"/>
        <v>206.16638888888889</v>
      </c>
      <c r="K169" s="2">
        <v>55.317999999999998</v>
      </c>
      <c r="L169" s="2">
        <v>-2.613</v>
      </c>
      <c r="M169" s="15"/>
      <c r="N169" s="15"/>
    </row>
    <row r="170" spans="3:14" x14ac:dyDescent="0.25">
      <c r="C170">
        <v>161</v>
      </c>
      <c r="F170">
        <v>121</v>
      </c>
      <c r="G170" s="16">
        <v>22</v>
      </c>
      <c r="H170" s="16">
        <v>26</v>
      </c>
      <c r="I170" s="30">
        <f t="shared" si="4"/>
        <v>121.37388888888889</v>
      </c>
      <c r="K170" s="2">
        <v>5.7009999999999996</v>
      </c>
      <c r="L170" s="2">
        <v>1.6659999999999999</v>
      </c>
      <c r="M170" s="15"/>
      <c r="N170" s="15"/>
    </row>
    <row r="171" spans="3:14" x14ac:dyDescent="0.25">
      <c r="C171">
        <v>162</v>
      </c>
      <c r="F171">
        <v>171</v>
      </c>
      <c r="G171" s="16">
        <v>4</v>
      </c>
      <c r="H171" s="16">
        <v>28</v>
      </c>
      <c r="I171" s="30">
        <f t="shared" si="4"/>
        <v>171.07444444444445</v>
      </c>
      <c r="K171" s="2">
        <v>10.582000000000001</v>
      </c>
      <c r="L171" s="2">
        <v>-0.216</v>
      </c>
      <c r="M171" s="15"/>
      <c r="N171" s="15"/>
    </row>
    <row r="172" spans="3:14" x14ac:dyDescent="0.25">
      <c r="C172">
        <v>163</v>
      </c>
      <c r="F172">
        <v>164</v>
      </c>
      <c r="G172" s="16">
        <v>4</v>
      </c>
      <c r="H172" s="16">
        <v>32</v>
      </c>
      <c r="I172" s="30">
        <f t="shared" si="4"/>
        <v>164.07555555555555</v>
      </c>
      <c r="K172" s="2">
        <v>10.677</v>
      </c>
      <c r="L172" s="2">
        <v>0.52</v>
      </c>
      <c r="M172" s="15"/>
      <c r="N172" s="15"/>
    </row>
    <row r="173" spans="3:14" x14ac:dyDescent="0.25">
      <c r="C173">
        <v>164</v>
      </c>
      <c r="F173">
        <v>167</v>
      </c>
      <c r="G173" s="16">
        <v>53</v>
      </c>
      <c r="H173" s="16">
        <v>33</v>
      </c>
      <c r="I173" s="30">
        <f t="shared" si="4"/>
        <v>167.89249999999998</v>
      </c>
      <c r="K173" s="2">
        <v>13.336</v>
      </c>
      <c r="L173" s="2">
        <v>0.14099999999999999</v>
      </c>
      <c r="M173" s="15"/>
      <c r="N173" s="15"/>
    </row>
    <row r="174" spans="3:14" x14ac:dyDescent="0.25">
      <c r="C174">
        <v>165</v>
      </c>
      <c r="F174">
        <v>173</v>
      </c>
      <c r="G174" s="16">
        <v>46</v>
      </c>
      <c r="H174" s="16">
        <v>26</v>
      </c>
      <c r="I174" s="30">
        <f t="shared" si="4"/>
        <v>173.77388888888891</v>
      </c>
      <c r="K174" s="2">
        <v>15.403</v>
      </c>
      <c r="L174" s="2">
        <v>0.16200000000000001</v>
      </c>
      <c r="M174" s="15"/>
      <c r="N174" s="15"/>
    </row>
    <row r="175" spans="3:14" x14ac:dyDescent="0.25">
      <c r="C175">
        <v>166</v>
      </c>
      <c r="F175">
        <v>168</v>
      </c>
      <c r="G175" s="16">
        <v>0</v>
      </c>
      <c r="H175" s="16">
        <v>22</v>
      </c>
      <c r="I175" s="30">
        <f t="shared" si="4"/>
        <v>168.00611111111112</v>
      </c>
      <c r="K175" s="2">
        <v>15.571</v>
      </c>
      <c r="L175" s="2">
        <v>0.89200000000000002</v>
      </c>
      <c r="M175" s="15"/>
      <c r="N175" s="15"/>
    </row>
    <row r="176" spans="3:14" x14ac:dyDescent="0.25">
      <c r="C176">
        <v>167</v>
      </c>
      <c r="E176">
        <v>2.15</v>
      </c>
      <c r="F176">
        <v>162</v>
      </c>
      <c r="G176" s="16">
        <v>24</v>
      </c>
      <c r="H176" s="16">
        <v>46</v>
      </c>
      <c r="I176" s="30">
        <f t="shared" si="4"/>
        <v>162.41277777777779</v>
      </c>
      <c r="K176" s="2">
        <v>15.882</v>
      </c>
      <c r="L176" s="2">
        <v>1.929</v>
      </c>
      <c r="M176" s="15"/>
      <c r="N176" s="15"/>
    </row>
    <row r="177" spans="1:18" x14ac:dyDescent="0.25">
      <c r="C177">
        <v>168</v>
      </c>
      <c r="F177">
        <v>237</v>
      </c>
      <c r="G177" s="16">
        <v>57</v>
      </c>
      <c r="H177" s="16">
        <v>11</v>
      </c>
      <c r="I177" s="30">
        <f t="shared" si="4"/>
        <v>237.95305555555555</v>
      </c>
      <c r="K177" s="2">
        <v>26.87</v>
      </c>
      <c r="L177" s="2">
        <v>-4.5419999999999998</v>
      </c>
      <c r="M177" s="15"/>
      <c r="N177" s="15"/>
    </row>
    <row r="178" spans="1:18" x14ac:dyDescent="0.25">
      <c r="C178">
        <v>169</v>
      </c>
      <c r="E178">
        <v>2</v>
      </c>
      <c r="F178">
        <v>155</v>
      </c>
      <c r="G178" s="16">
        <v>13</v>
      </c>
      <c r="H178" s="16">
        <v>29</v>
      </c>
      <c r="I178" s="30">
        <f t="shared" si="4"/>
        <v>155.22472222222223</v>
      </c>
      <c r="K178" s="2">
        <v>14.534000000000001</v>
      </c>
      <c r="L178" s="2">
        <v>2.5110000000000001</v>
      </c>
      <c r="M178" s="15"/>
      <c r="N178" s="15"/>
    </row>
    <row r="179" spans="1:18" x14ac:dyDescent="0.25">
      <c r="C179">
        <v>170</v>
      </c>
      <c r="E179">
        <v>2</v>
      </c>
      <c r="F179">
        <v>161</v>
      </c>
      <c r="G179" s="16">
        <v>20</v>
      </c>
      <c r="H179" s="16">
        <v>33</v>
      </c>
      <c r="I179" s="30">
        <f t="shared" si="4"/>
        <v>161.3425</v>
      </c>
      <c r="K179" s="2">
        <v>12.048</v>
      </c>
      <c r="L179" s="2">
        <v>1.77</v>
      </c>
      <c r="M179" s="15"/>
      <c r="N179" s="15"/>
    </row>
    <row r="180" spans="1:18" x14ac:dyDescent="0.25">
      <c r="C180">
        <v>171</v>
      </c>
      <c r="F180">
        <v>140</v>
      </c>
      <c r="G180" s="16">
        <v>38</v>
      </c>
      <c r="H180" s="16">
        <v>43</v>
      </c>
      <c r="I180" s="30">
        <f t="shared" si="4"/>
        <v>140.64527777777778</v>
      </c>
      <c r="K180" s="2">
        <v>4.1020000000000003</v>
      </c>
      <c r="L180" s="2">
        <v>0.72599999999999998</v>
      </c>
      <c r="M180" s="15"/>
      <c r="N180" s="15"/>
    </row>
    <row r="181" spans="1:18" x14ac:dyDescent="0.25">
      <c r="C181">
        <v>172</v>
      </c>
      <c r="F181">
        <v>128</v>
      </c>
      <c r="G181" s="16">
        <v>55</v>
      </c>
      <c r="H181" s="16">
        <v>11</v>
      </c>
      <c r="I181" s="30">
        <f t="shared" si="4"/>
        <v>128.91972222222222</v>
      </c>
      <c r="K181" s="2">
        <v>3.91</v>
      </c>
      <c r="L181" s="2">
        <v>1.1579999999999999</v>
      </c>
      <c r="M181" s="15"/>
      <c r="N181" s="15"/>
    </row>
    <row r="182" spans="1:18" x14ac:dyDescent="0.25">
      <c r="C182">
        <v>173</v>
      </c>
      <c r="F182">
        <v>90</v>
      </c>
      <c r="G182" s="16">
        <v>20</v>
      </c>
      <c r="H182" s="16">
        <v>53</v>
      </c>
      <c r="I182" s="30">
        <f t="shared" si="4"/>
        <v>90.348055555555547</v>
      </c>
      <c r="K182" s="2">
        <v>5.3689999999999998</v>
      </c>
      <c r="L182" s="2">
        <v>1.5309999999999999</v>
      </c>
      <c r="M182" s="15"/>
      <c r="N182" s="15"/>
    </row>
    <row r="183" spans="1:18" x14ac:dyDescent="0.25">
      <c r="C183">
        <v>174</v>
      </c>
      <c r="F183">
        <v>103</v>
      </c>
      <c r="G183" s="16">
        <v>58</v>
      </c>
      <c r="H183" s="16">
        <v>0</v>
      </c>
      <c r="I183" s="30">
        <f t="shared" si="4"/>
        <v>103.96666666666667</v>
      </c>
      <c r="K183" s="2">
        <v>5.7859999999999996</v>
      </c>
      <c r="L183" s="2">
        <v>1.6890000000000001</v>
      </c>
      <c r="M183" s="15"/>
      <c r="N183" s="15"/>
    </row>
    <row r="184" spans="1:18" x14ac:dyDescent="0.25">
      <c r="C184">
        <v>175</v>
      </c>
      <c r="F184">
        <v>287</v>
      </c>
      <c r="G184" s="16">
        <v>49</v>
      </c>
      <c r="H184" s="16">
        <v>28</v>
      </c>
      <c r="I184" s="30">
        <f t="shared" si="4"/>
        <v>287.82444444444445</v>
      </c>
      <c r="K184" s="2">
        <v>66.643000000000001</v>
      </c>
      <c r="L184" s="2">
        <v>1.6890000000000001</v>
      </c>
      <c r="M184" s="15"/>
      <c r="N184" s="15"/>
    </row>
    <row r="185" spans="1:18" x14ac:dyDescent="0.25">
      <c r="C185">
        <v>176</v>
      </c>
      <c r="E185">
        <v>12.15</v>
      </c>
      <c r="F185">
        <v>312</v>
      </c>
      <c r="G185" s="16">
        <v>46</v>
      </c>
      <c r="H185" s="16">
        <v>2</v>
      </c>
      <c r="I185" s="30">
        <f t="shared" si="4"/>
        <v>312.76722222222219</v>
      </c>
      <c r="K185" s="2">
        <v>50.497</v>
      </c>
      <c r="L185" s="2">
        <v>-5.2539999999999996</v>
      </c>
      <c r="M185" s="15"/>
      <c r="N185" s="15"/>
    </row>
    <row r="186" spans="1:18" x14ac:dyDescent="0.25">
      <c r="C186">
        <v>177</v>
      </c>
      <c r="E186">
        <v>2.15</v>
      </c>
      <c r="F186">
        <v>287</v>
      </c>
      <c r="G186" s="16">
        <v>29</v>
      </c>
      <c r="H186" s="16">
        <v>7</v>
      </c>
      <c r="I186" s="30">
        <f t="shared" si="4"/>
        <v>287.48527777777781</v>
      </c>
      <c r="K186" s="2">
        <v>60.637</v>
      </c>
      <c r="L186" s="2">
        <v>0.95</v>
      </c>
      <c r="M186" s="15"/>
      <c r="N186" s="15"/>
    </row>
    <row r="187" spans="1:18" x14ac:dyDescent="0.25">
      <c r="C187">
        <v>178</v>
      </c>
      <c r="E187">
        <v>2.15</v>
      </c>
      <c r="F187">
        <v>287</v>
      </c>
      <c r="G187" s="16">
        <v>15</v>
      </c>
      <c r="H187" s="16">
        <v>13</v>
      </c>
      <c r="I187" s="30">
        <f t="shared" si="4"/>
        <v>287.25361111111113</v>
      </c>
      <c r="K187" s="2">
        <v>57.3</v>
      </c>
      <c r="L187" s="2">
        <v>0.44500000000000001</v>
      </c>
      <c r="M187" s="15"/>
      <c r="N187" s="15"/>
    </row>
    <row r="188" spans="1:18" x14ac:dyDescent="0.25">
      <c r="C188">
        <v>179</v>
      </c>
      <c r="F188">
        <v>284</v>
      </c>
      <c r="G188" s="16">
        <v>57</v>
      </c>
      <c r="H188" s="16">
        <v>19</v>
      </c>
      <c r="I188" s="30">
        <f t="shared" si="4"/>
        <v>284.95527777777778</v>
      </c>
      <c r="K188" s="2">
        <v>55.475000000000001</v>
      </c>
      <c r="L188" s="2">
        <v>0.01</v>
      </c>
      <c r="M188" s="15"/>
      <c r="N188" s="15"/>
    </row>
    <row r="189" spans="1:18" s="5" customFormat="1" x14ac:dyDescent="0.25">
      <c r="C189" s="5" t="s">
        <v>58</v>
      </c>
      <c r="E189" s="5">
        <v>2.08</v>
      </c>
      <c r="F189" s="5">
        <v>186</v>
      </c>
      <c r="G189" s="5">
        <v>59</v>
      </c>
      <c r="H189" s="5">
        <v>58</v>
      </c>
      <c r="I189" s="12">
        <f t="shared" si="4"/>
        <v>186.99944444444444</v>
      </c>
      <c r="J189" s="11"/>
      <c r="K189" s="11">
        <v>47.070999999999998</v>
      </c>
      <c r="L189" s="11">
        <v>-0.25900000000000001</v>
      </c>
      <c r="M189" s="13"/>
      <c r="N189" s="13"/>
      <c r="O189" s="11"/>
      <c r="P189" s="11"/>
      <c r="Q189" s="11"/>
      <c r="R189" s="11"/>
    </row>
    <row r="190" spans="1:18" s="19" customFormat="1" x14ac:dyDescent="0.25">
      <c r="I190" s="22"/>
      <c r="J190" s="20"/>
      <c r="K190" s="20"/>
      <c r="L190" s="20"/>
      <c r="M190" s="23"/>
      <c r="N190" s="23"/>
      <c r="O190" s="20"/>
      <c r="P190" s="20"/>
      <c r="Q190" s="20"/>
      <c r="R190" s="20"/>
    </row>
    <row r="191" spans="1:18" s="5" customFormat="1" x14ac:dyDescent="0.25">
      <c r="A191" s="5" t="s">
        <v>58</v>
      </c>
      <c r="B191" s="5">
        <v>1.5029999999999999</v>
      </c>
      <c r="C191" s="5" t="s">
        <v>57</v>
      </c>
      <c r="F191" s="5">
        <v>0</v>
      </c>
      <c r="G191" s="5">
        <v>0</v>
      </c>
      <c r="H191" s="5">
        <v>0</v>
      </c>
      <c r="I191" s="12">
        <f t="shared" si="4"/>
        <v>0</v>
      </c>
      <c r="J191" s="11"/>
      <c r="K191" s="11">
        <v>47.076000000000001</v>
      </c>
      <c r="L191" s="11">
        <v>0.75600000000000001</v>
      </c>
      <c r="M191" s="13"/>
      <c r="N191" s="13"/>
      <c r="O191" s="11"/>
      <c r="P191" s="11"/>
      <c r="Q191" s="11"/>
      <c r="R191" s="11"/>
    </row>
    <row r="192" spans="1:18" x14ac:dyDescent="0.25">
      <c r="C192">
        <v>180</v>
      </c>
      <c r="F192">
        <v>116</v>
      </c>
      <c r="G192">
        <v>23</v>
      </c>
      <c r="H192">
        <v>45</v>
      </c>
      <c r="I192" s="30">
        <f t="shared" si="4"/>
        <v>116.39583333333334</v>
      </c>
      <c r="K192" s="2">
        <v>4.0060000000000002</v>
      </c>
      <c r="L192" s="2">
        <v>0.61599999999999999</v>
      </c>
      <c r="M192" s="15"/>
      <c r="N192" s="15"/>
    </row>
    <row r="193" spans="3:18" x14ac:dyDescent="0.25">
      <c r="C193">
        <v>181</v>
      </c>
      <c r="F193">
        <v>357</v>
      </c>
      <c r="G193">
        <v>41</v>
      </c>
      <c r="H193">
        <v>11</v>
      </c>
      <c r="I193" s="30">
        <f t="shared" si="4"/>
        <v>357.68638888888887</v>
      </c>
      <c r="K193" s="2">
        <v>21.213999999999999</v>
      </c>
      <c r="L193" s="2">
        <v>0.27800000000000002</v>
      </c>
      <c r="M193" s="15"/>
      <c r="N193" s="15"/>
    </row>
    <row r="194" spans="3:18" x14ac:dyDescent="0.25">
      <c r="C194">
        <v>182</v>
      </c>
      <c r="F194">
        <v>358</v>
      </c>
      <c r="G194">
        <v>54</v>
      </c>
      <c r="H194">
        <v>46</v>
      </c>
      <c r="I194" s="30">
        <f t="shared" si="4"/>
        <v>358.91277777777776</v>
      </c>
      <c r="K194" s="2">
        <v>21.353999999999999</v>
      </c>
      <c r="L194" s="2">
        <v>-0.156</v>
      </c>
      <c r="M194" s="15"/>
      <c r="N194" s="15"/>
    </row>
    <row r="195" spans="3:18" s="16" customFormat="1" x14ac:dyDescent="0.25">
      <c r="C195" s="16">
        <v>183</v>
      </c>
      <c r="F195" s="16">
        <v>1</v>
      </c>
      <c r="G195" s="16">
        <v>15</v>
      </c>
      <c r="H195" s="16">
        <v>51</v>
      </c>
      <c r="I195" s="30">
        <f t="shared" si="4"/>
        <v>1.2641666666666667</v>
      </c>
      <c r="J195" s="17"/>
      <c r="K195" s="17">
        <v>21.067</v>
      </c>
      <c r="L195" s="17">
        <v>0.998</v>
      </c>
      <c r="M195" s="25"/>
      <c r="N195" s="25"/>
      <c r="O195" s="17"/>
      <c r="P195" s="17"/>
      <c r="Q195" s="17"/>
      <c r="R195" s="17"/>
    </row>
    <row r="196" spans="3:18" s="16" customFormat="1" x14ac:dyDescent="0.25">
      <c r="C196" s="16">
        <v>184</v>
      </c>
      <c r="F196" s="16">
        <v>2</v>
      </c>
      <c r="G196" s="16">
        <v>40</v>
      </c>
      <c r="H196" s="16">
        <v>52</v>
      </c>
      <c r="I196" s="30">
        <f t="shared" ref="I196:I259" si="5">F196+G196/60+H196/3600</f>
        <v>2.681111111111111</v>
      </c>
      <c r="J196" s="17"/>
      <c r="K196" s="17">
        <v>19.55</v>
      </c>
      <c r="L196" s="17">
        <v>1.357</v>
      </c>
      <c r="M196" s="17"/>
      <c r="N196" s="17"/>
      <c r="O196" s="17"/>
      <c r="P196" s="17"/>
      <c r="Q196" s="17"/>
      <c r="R196" s="17"/>
    </row>
    <row r="197" spans="3:18" s="16" customFormat="1" x14ac:dyDescent="0.25">
      <c r="C197" s="16">
        <v>185</v>
      </c>
      <c r="E197" s="16">
        <v>1.55</v>
      </c>
      <c r="F197" s="16">
        <v>6</v>
      </c>
      <c r="G197" s="16">
        <v>46</v>
      </c>
      <c r="H197" s="16">
        <v>8</v>
      </c>
      <c r="I197" s="30">
        <f t="shared" si="5"/>
        <v>6.7688888888888892</v>
      </c>
      <c r="J197" s="17"/>
      <c r="K197" s="17">
        <v>22.675999999999998</v>
      </c>
      <c r="L197" s="17">
        <v>2.319</v>
      </c>
      <c r="M197" s="25"/>
      <c r="N197" s="25"/>
      <c r="O197" s="17"/>
      <c r="P197" s="17"/>
      <c r="Q197" s="17"/>
      <c r="R197" s="17"/>
    </row>
    <row r="198" spans="3:18" x14ac:dyDescent="0.25">
      <c r="C198">
        <v>186</v>
      </c>
      <c r="E198">
        <v>1.7</v>
      </c>
      <c r="F198" s="16">
        <v>11</v>
      </c>
      <c r="G198" s="16">
        <v>48</v>
      </c>
      <c r="H198" s="16">
        <v>38</v>
      </c>
      <c r="I198" s="30">
        <f t="shared" si="5"/>
        <v>11.810555555555556</v>
      </c>
      <c r="K198" s="2">
        <v>20.744</v>
      </c>
      <c r="L198" s="2">
        <v>2.6429999999999998</v>
      </c>
      <c r="M198" s="15"/>
      <c r="N198" s="15"/>
    </row>
    <row r="199" spans="3:18" x14ac:dyDescent="0.25">
      <c r="C199">
        <v>187</v>
      </c>
      <c r="F199" s="16">
        <v>22</v>
      </c>
      <c r="G199" s="16">
        <v>46</v>
      </c>
      <c r="H199" s="16">
        <v>57</v>
      </c>
      <c r="I199" s="30">
        <f t="shared" si="5"/>
        <v>22.782499999999999</v>
      </c>
      <c r="K199" s="2">
        <v>14.068</v>
      </c>
      <c r="L199" s="2">
        <v>1.3180000000000001</v>
      </c>
      <c r="M199" s="15"/>
      <c r="N199" s="15"/>
    </row>
    <row r="200" spans="3:18" x14ac:dyDescent="0.25">
      <c r="C200">
        <v>188</v>
      </c>
      <c r="F200" s="16">
        <v>6</v>
      </c>
      <c r="G200" s="16">
        <v>25</v>
      </c>
      <c r="H200" s="16">
        <v>48</v>
      </c>
      <c r="I200" s="30">
        <f t="shared" si="5"/>
        <v>6.4300000000000006</v>
      </c>
      <c r="K200" s="2">
        <v>13.177</v>
      </c>
      <c r="L200" s="2">
        <v>0.72699999999999998</v>
      </c>
      <c r="M200" s="15"/>
      <c r="N200" s="15"/>
    </row>
    <row r="201" spans="3:18" x14ac:dyDescent="0.25">
      <c r="C201">
        <v>189</v>
      </c>
      <c r="F201" s="16">
        <v>357</v>
      </c>
      <c r="G201" s="16">
        <v>24</v>
      </c>
      <c r="H201" s="16">
        <v>56</v>
      </c>
      <c r="I201" s="30">
        <f t="shared" si="5"/>
        <v>357.41555555555556</v>
      </c>
      <c r="K201" s="2">
        <v>12.597</v>
      </c>
      <c r="L201" s="2">
        <v>0.14299999999999999</v>
      </c>
      <c r="M201" s="15"/>
      <c r="N201" s="15"/>
    </row>
    <row r="202" spans="3:18" x14ac:dyDescent="0.25">
      <c r="C202">
        <v>190</v>
      </c>
      <c r="F202" s="16">
        <v>1</v>
      </c>
      <c r="G202" s="16">
        <v>44</v>
      </c>
      <c r="H202" s="16">
        <v>5</v>
      </c>
      <c r="I202" s="30">
        <f t="shared" si="5"/>
        <v>1.7347222222222223</v>
      </c>
      <c r="K202" s="2">
        <v>11.042</v>
      </c>
      <c r="L202" s="2">
        <v>-0.3</v>
      </c>
      <c r="M202" s="15"/>
      <c r="N202" s="15"/>
    </row>
    <row r="203" spans="3:18" x14ac:dyDescent="0.25">
      <c r="C203">
        <v>191</v>
      </c>
      <c r="F203" s="16">
        <v>10</v>
      </c>
      <c r="G203" s="16">
        <v>21</v>
      </c>
      <c r="H203" s="16">
        <v>59</v>
      </c>
      <c r="I203" s="30">
        <f t="shared" si="5"/>
        <v>10.366388888888888</v>
      </c>
      <c r="K203" s="2">
        <v>10.818</v>
      </c>
      <c r="L203" s="2">
        <v>2.4E-2</v>
      </c>
      <c r="M203" s="15"/>
      <c r="N203" s="15"/>
    </row>
    <row r="204" spans="3:18" x14ac:dyDescent="0.25">
      <c r="C204">
        <v>192</v>
      </c>
      <c r="F204" s="16">
        <v>8</v>
      </c>
      <c r="G204" s="16">
        <v>0</v>
      </c>
      <c r="H204" s="16">
        <v>4</v>
      </c>
      <c r="I204" s="30">
        <f t="shared" si="5"/>
        <v>8.0011111111111113</v>
      </c>
      <c r="K204" s="2">
        <v>8.9139999999999997</v>
      </c>
      <c r="L204" s="2">
        <v>-0.92100000000000004</v>
      </c>
      <c r="M204" s="15"/>
      <c r="N204" s="15"/>
    </row>
    <row r="205" spans="3:18" x14ac:dyDescent="0.25">
      <c r="C205">
        <v>193</v>
      </c>
      <c r="F205" s="16">
        <v>26</v>
      </c>
      <c r="G205" s="16">
        <v>4</v>
      </c>
      <c r="H205" s="16">
        <v>18</v>
      </c>
      <c r="I205" s="30">
        <f t="shared" si="5"/>
        <v>26.071666666666665</v>
      </c>
      <c r="K205" s="2">
        <v>5.7569999999999997</v>
      </c>
      <c r="L205" s="2">
        <v>-9.6000000000000002E-2</v>
      </c>
      <c r="M205" s="15"/>
      <c r="N205" s="15"/>
    </row>
    <row r="206" spans="3:18" x14ac:dyDescent="0.25">
      <c r="C206">
        <v>194</v>
      </c>
      <c r="F206" s="16">
        <v>47</v>
      </c>
      <c r="G206" s="16">
        <v>18</v>
      </c>
      <c r="H206" s="16">
        <v>49</v>
      </c>
      <c r="I206" s="30">
        <f t="shared" si="5"/>
        <v>47.313611111111108</v>
      </c>
      <c r="K206" s="2">
        <v>7.6669999999999998</v>
      </c>
      <c r="L206" s="2">
        <v>0.68400000000000005</v>
      </c>
      <c r="M206" s="15"/>
      <c r="N206" s="15"/>
    </row>
    <row r="207" spans="3:18" x14ac:dyDescent="0.25">
      <c r="C207">
        <v>195</v>
      </c>
      <c r="F207" s="16">
        <v>48</v>
      </c>
      <c r="G207" s="16">
        <v>27</v>
      </c>
      <c r="H207" s="16">
        <v>25</v>
      </c>
      <c r="I207" s="30">
        <f t="shared" si="5"/>
        <v>48.456944444444446</v>
      </c>
      <c r="K207" s="2">
        <v>13.39</v>
      </c>
      <c r="L207" s="2">
        <v>1.825</v>
      </c>
      <c r="M207" s="15"/>
      <c r="N207" s="15"/>
    </row>
    <row r="208" spans="3:18" x14ac:dyDescent="0.25">
      <c r="C208">
        <v>196</v>
      </c>
      <c r="F208" s="16">
        <v>119</v>
      </c>
      <c r="G208" s="16">
        <v>45</v>
      </c>
      <c r="H208" s="16">
        <v>28</v>
      </c>
      <c r="I208" s="30">
        <f t="shared" si="5"/>
        <v>119.75777777777778</v>
      </c>
      <c r="K208" s="2">
        <v>2.4359999999999999</v>
      </c>
      <c r="L208" s="2">
        <v>0.246</v>
      </c>
      <c r="M208" s="15"/>
      <c r="N208" s="15"/>
    </row>
    <row r="209" spans="3:14" x14ac:dyDescent="0.25">
      <c r="C209">
        <v>197</v>
      </c>
      <c r="F209" s="16">
        <v>292</v>
      </c>
      <c r="G209" s="16">
        <v>36</v>
      </c>
      <c r="H209" s="16">
        <v>0</v>
      </c>
      <c r="I209" s="30">
        <f t="shared" si="5"/>
        <v>292.60000000000002</v>
      </c>
      <c r="K209" s="2">
        <v>57.84</v>
      </c>
      <c r="L209" s="2">
        <v>1</v>
      </c>
      <c r="M209" s="15"/>
      <c r="N209" s="15"/>
    </row>
    <row r="210" spans="3:14" x14ac:dyDescent="0.25">
      <c r="C210">
        <v>198</v>
      </c>
      <c r="F210" s="16">
        <v>295</v>
      </c>
      <c r="G210" s="16">
        <v>55</v>
      </c>
      <c r="H210" s="16">
        <v>12</v>
      </c>
      <c r="I210" s="30">
        <f t="shared" si="5"/>
        <v>295.92</v>
      </c>
      <c r="K210" s="2">
        <v>2.7069999999999999</v>
      </c>
      <c r="L210" s="2">
        <v>-0.76800000000000002</v>
      </c>
      <c r="M210" s="15"/>
      <c r="N210" s="15"/>
    </row>
    <row r="211" spans="3:14" x14ac:dyDescent="0.25">
      <c r="C211">
        <v>199</v>
      </c>
      <c r="F211" s="16">
        <v>208</v>
      </c>
      <c r="G211" s="16">
        <v>52</v>
      </c>
      <c r="H211" s="16">
        <v>26</v>
      </c>
      <c r="I211" s="30">
        <f t="shared" si="5"/>
        <v>208.8738888888889</v>
      </c>
      <c r="K211" s="2">
        <v>10.853999999999999</v>
      </c>
      <c r="L211" s="2">
        <v>-1.125</v>
      </c>
      <c r="M211" s="15"/>
      <c r="N211" s="15"/>
    </row>
    <row r="212" spans="3:14" x14ac:dyDescent="0.25">
      <c r="C212">
        <v>200</v>
      </c>
      <c r="F212" s="16">
        <v>298</v>
      </c>
      <c r="G212" s="16">
        <v>10</v>
      </c>
      <c r="H212" s="16">
        <v>11</v>
      </c>
      <c r="I212" s="30">
        <f t="shared" si="5"/>
        <v>298.16972222222222</v>
      </c>
      <c r="K212" s="2">
        <v>6.2839999999999998</v>
      </c>
      <c r="L212" s="2">
        <v>-1.454</v>
      </c>
      <c r="M212" s="15"/>
      <c r="N212" s="15"/>
    </row>
    <row r="213" spans="3:14" x14ac:dyDescent="0.25">
      <c r="C213">
        <v>201</v>
      </c>
      <c r="F213" s="16">
        <v>218</v>
      </c>
      <c r="G213" s="16">
        <v>46</v>
      </c>
      <c r="H213" s="16">
        <v>32</v>
      </c>
      <c r="I213" s="30">
        <f t="shared" si="5"/>
        <v>218.77555555555557</v>
      </c>
      <c r="K213" s="2">
        <v>11.028</v>
      </c>
      <c r="L213" s="2">
        <v>-1.5609999999999999</v>
      </c>
      <c r="M213" s="15"/>
      <c r="N213" s="15"/>
    </row>
    <row r="214" spans="3:14" x14ac:dyDescent="0.25">
      <c r="C214">
        <v>202</v>
      </c>
      <c r="F214" s="16">
        <v>314</v>
      </c>
      <c r="G214" s="16">
        <v>1</v>
      </c>
      <c r="H214" s="16">
        <v>9</v>
      </c>
      <c r="I214" s="30">
        <f t="shared" si="5"/>
        <v>314.01916666666665</v>
      </c>
      <c r="K214" s="2">
        <v>6.407</v>
      </c>
      <c r="L214" s="2">
        <v>-1.401</v>
      </c>
      <c r="M214" s="15"/>
      <c r="N214" s="15"/>
    </row>
    <row r="215" spans="3:14" x14ac:dyDescent="0.25">
      <c r="C215">
        <v>203</v>
      </c>
      <c r="F215" s="16">
        <v>226</v>
      </c>
      <c r="G215" s="16">
        <v>22</v>
      </c>
      <c r="H215" s="16">
        <v>13</v>
      </c>
      <c r="I215" s="30">
        <f t="shared" si="5"/>
        <v>226.37027777777777</v>
      </c>
      <c r="K215" s="2">
        <v>12.691000000000001</v>
      </c>
      <c r="L215" s="2">
        <v>-1.804</v>
      </c>
      <c r="M215" s="15"/>
      <c r="N215" s="15"/>
    </row>
    <row r="216" spans="3:14" x14ac:dyDescent="0.25">
      <c r="C216">
        <v>204</v>
      </c>
      <c r="E216">
        <v>1.7</v>
      </c>
      <c r="F216" s="16">
        <v>296</v>
      </c>
      <c r="G216" s="16">
        <v>9</v>
      </c>
      <c r="H216" s="16">
        <v>16</v>
      </c>
      <c r="I216" s="30">
        <f t="shared" si="5"/>
        <v>296.15444444444444</v>
      </c>
      <c r="K216" s="2">
        <v>8.36</v>
      </c>
      <c r="L216" s="2">
        <v>-1.36</v>
      </c>
      <c r="M216" s="15"/>
      <c r="N216" s="15"/>
    </row>
    <row r="217" spans="3:14" x14ac:dyDescent="0.25">
      <c r="C217">
        <v>205</v>
      </c>
      <c r="F217" s="16">
        <v>233</v>
      </c>
      <c r="G217" s="16">
        <v>9</v>
      </c>
      <c r="H217" s="16">
        <v>12</v>
      </c>
      <c r="I217" s="30">
        <f t="shared" si="5"/>
        <v>233.15333333333334</v>
      </c>
      <c r="K217" s="2">
        <v>13.916</v>
      </c>
      <c r="L217" s="2">
        <v>-2.2090000000000001</v>
      </c>
      <c r="M217" s="15"/>
      <c r="N217" s="15"/>
    </row>
    <row r="218" spans="3:14" x14ac:dyDescent="0.25">
      <c r="C218">
        <v>206</v>
      </c>
      <c r="F218" s="16">
        <v>318</v>
      </c>
      <c r="G218" s="16">
        <v>43</v>
      </c>
      <c r="H218" s="16">
        <v>14</v>
      </c>
      <c r="I218" s="30">
        <f t="shared" si="5"/>
        <v>318.72055555555551</v>
      </c>
      <c r="K218" s="2">
        <v>9.3759999999999994</v>
      </c>
      <c r="L218" s="2">
        <v>-1.8939999999999999</v>
      </c>
      <c r="M218" s="15"/>
      <c r="N218" s="15"/>
    </row>
    <row r="219" spans="3:14" x14ac:dyDescent="0.25">
      <c r="C219">
        <v>207</v>
      </c>
      <c r="F219" s="16">
        <v>235</v>
      </c>
      <c r="G219" s="16">
        <v>10</v>
      </c>
      <c r="H219" s="16">
        <v>17</v>
      </c>
      <c r="I219" s="30">
        <f t="shared" si="5"/>
        <v>235.17138888888888</v>
      </c>
      <c r="K219" s="2">
        <v>15.063000000000001</v>
      </c>
      <c r="L219" s="2">
        <v>-2.3690000000000002</v>
      </c>
      <c r="M219" s="15"/>
      <c r="N219" s="15"/>
    </row>
    <row r="220" spans="3:14" x14ac:dyDescent="0.25">
      <c r="C220">
        <v>208</v>
      </c>
      <c r="E220">
        <v>2</v>
      </c>
      <c r="F220" s="16">
        <v>294</v>
      </c>
      <c r="G220" s="16">
        <v>12</v>
      </c>
      <c r="H220" s="16">
        <v>32</v>
      </c>
      <c r="I220" s="30">
        <f t="shared" si="5"/>
        <v>294.20888888888885</v>
      </c>
      <c r="K220" s="2">
        <v>10.058</v>
      </c>
      <c r="L220" s="2">
        <v>-1.248</v>
      </c>
      <c r="M220" s="15"/>
      <c r="N220" s="15"/>
    </row>
    <row r="221" spans="3:14" x14ac:dyDescent="0.25">
      <c r="C221">
        <v>209</v>
      </c>
      <c r="E221">
        <v>2.15</v>
      </c>
      <c r="F221" s="16">
        <v>245</v>
      </c>
      <c r="G221" s="16">
        <v>49</v>
      </c>
      <c r="H221" s="16">
        <v>17</v>
      </c>
      <c r="I221" s="30">
        <f t="shared" si="5"/>
        <v>245.82138888888889</v>
      </c>
      <c r="K221" s="2">
        <v>18.46</v>
      </c>
      <c r="L221" s="2">
        <v>-1.736</v>
      </c>
      <c r="M221" s="15"/>
      <c r="N221" s="15"/>
    </row>
    <row r="222" spans="3:14" x14ac:dyDescent="0.25">
      <c r="C222">
        <v>210</v>
      </c>
      <c r="E222">
        <v>2.15</v>
      </c>
      <c r="F222" s="16">
        <v>310</v>
      </c>
      <c r="G222" s="16">
        <v>59</v>
      </c>
      <c r="H222" s="16">
        <v>53</v>
      </c>
      <c r="I222" s="30">
        <f t="shared" si="5"/>
        <v>310.9980555555556</v>
      </c>
      <c r="K222" s="2">
        <v>12.702</v>
      </c>
      <c r="L222" s="2">
        <v>-1.704</v>
      </c>
      <c r="M222" s="15"/>
      <c r="N222" s="15"/>
    </row>
    <row r="223" spans="3:14" x14ac:dyDescent="0.25">
      <c r="C223">
        <v>211</v>
      </c>
      <c r="E223">
        <v>2.15</v>
      </c>
      <c r="F223" s="16">
        <v>246</v>
      </c>
      <c r="G223" s="16">
        <v>59</v>
      </c>
      <c r="H223" s="16">
        <v>17</v>
      </c>
      <c r="I223" s="30">
        <f t="shared" si="5"/>
        <v>246.98805555555555</v>
      </c>
      <c r="K223" s="2">
        <v>23.888000000000002</v>
      </c>
      <c r="L223" s="2">
        <v>-1.7190000000000001</v>
      </c>
      <c r="M223" s="15"/>
      <c r="N223" s="15"/>
    </row>
    <row r="224" spans="3:14" x14ac:dyDescent="0.25">
      <c r="C224">
        <v>212</v>
      </c>
      <c r="E224">
        <v>2.15</v>
      </c>
      <c r="F224" s="16">
        <v>311</v>
      </c>
      <c r="G224" s="16">
        <v>27</v>
      </c>
      <c r="H224" s="16">
        <v>42</v>
      </c>
      <c r="I224" s="30">
        <f t="shared" si="5"/>
        <v>311.46166666666664</v>
      </c>
      <c r="K224" s="2">
        <v>14.087</v>
      </c>
      <c r="L224" s="2">
        <v>-1.97</v>
      </c>
      <c r="M224" s="15"/>
      <c r="N224" s="15"/>
    </row>
    <row r="225" spans="3:19" x14ac:dyDescent="0.25">
      <c r="C225">
        <v>213</v>
      </c>
      <c r="E225">
        <v>2.15</v>
      </c>
      <c r="F225" s="16">
        <v>314</v>
      </c>
      <c r="G225" s="16">
        <v>53</v>
      </c>
      <c r="H225" s="16">
        <v>57</v>
      </c>
      <c r="I225" s="30">
        <f t="shared" si="5"/>
        <v>314.89916666666664</v>
      </c>
      <c r="K225" s="2">
        <v>14.577</v>
      </c>
      <c r="L225" s="2">
        <v>-1.887</v>
      </c>
      <c r="M225" s="15"/>
      <c r="N225" s="15"/>
    </row>
    <row r="226" spans="3:19" x14ac:dyDescent="0.25">
      <c r="C226">
        <v>214</v>
      </c>
      <c r="E226">
        <v>2.15</v>
      </c>
      <c r="F226" s="16">
        <v>305</v>
      </c>
      <c r="G226" s="16">
        <v>28</v>
      </c>
      <c r="H226" s="16">
        <v>53</v>
      </c>
      <c r="I226" s="30">
        <f t="shared" si="5"/>
        <v>305.48138888888889</v>
      </c>
      <c r="K226" s="2">
        <v>27.885000000000002</v>
      </c>
      <c r="L226" s="2">
        <v>-1.657</v>
      </c>
      <c r="M226" s="15"/>
      <c r="N226" s="15"/>
    </row>
    <row r="227" spans="3:19" x14ac:dyDescent="0.25">
      <c r="C227">
        <v>215</v>
      </c>
      <c r="E227">
        <v>2.15</v>
      </c>
      <c r="F227" s="16">
        <v>302</v>
      </c>
      <c r="G227" s="16">
        <v>46</v>
      </c>
      <c r="H227" s="16">
        <v>44</v>
      </c>
      <c r="I227" s="30">
        <f t="shared" si="5"/>
        <v>302.7788888888889</v>
      </c>
      <c r="K227" s="2">
        <v>15.593</v>
      </c>
      <c r="L227" s="2">
        <v>-2.173</v>
      </c>
      <c r="M227" s="15"/>
      <c r="N227" s="15"/>
    </row>
    <row r="228" spans="3:19" x14ac:dyDescent="0.25">
      <c r="C228">
        <v>216</v>
      </c>
      <c r="E228">
        <v>2.15</v>
      </c>
      <c r="F228" s="16">
        <v>291</v>
      </c>
      <c r="G228" s="16">
        <v>34</v>
      </c>
      <c r="H228" s="16">
        <v>17</v>
      </c>
      <c r="I228" s="30">
        <f t="shared" si="5"/>
        <v>291.57138888888886</v>
      </c>
      <c r="K228" s="2">
        <v>16.169</v>
      </c>
      <c r="L228" s="2">
        <v>-2.1720000000000002</v>
      </c>
      <c r="M228" s="15"/>
      <c r="N228" s="15"/>
    </row>
    <row r="229" spans="3:19" x14ac:dyDescent="0.25">
      <c r="C229">
        <v>217</v>
      </c>
      <c r="E229">
        <v>2.15</v>
      </c>
      <c r="F229" s="16">
        <v>245</v>
      </c>
      <c r="G229" s="16">
        <v>54</v>
      </c>
      <c r="H229" s="16">
        <v>37</v>
      </c>
      <c r="I229" s="30">
        <f t="shared" si="5"/>
        <v>245.91027777777779</v>
      </c>
      <c r="K229" s="2">
        <v>29.675999999999998</v>
      </c>
      <c r="L229" s="2">
        <v>-1.6259999999999999</v>
      </c>
      <c r="M229" s="15"/>
      <c r="N229" s="15"/>
    </row>
    <row r="230" spans="3:19" x14ac:dyDescent="0.25">
      <c r="C230">
        <v>218</v>
      </c>
      <c r="E230">
        <v>2.15</v>
      </c>
      <c r="F230" s="16">
        <v>307</v>
      </c>
      <c r="G230" s="16">
        <v>28</v>
      </c>
      <c r="H230" s="16">
        <v>32</v>
      </c>
      <c r="I230" s="30">
        <f t="shared" si="5"/>
        <v>307.4755555555555</v>
      </c>
      <c r="K230" s="2">
        <v>16.931000000000001</v>
      </c>
      <c r="L230" s="2">
        <v>-2.2650000000000001</v>
      </c>
      <c r="M230" s="15"/>
      <c r="N230" s="15"/>
    </row>
    <row r="231" spans="3:19" x14ac:dyDescent="0.25">
      <c r="C231">
        <v>219</v>
      </c>
      <c r="E231">
        <v>2.15</v>
      </c>
      <c r="F231" s="16">
        <v>243</v>
      </c>
      <c r="G231" s="16">
        <v>46</v>
      </c>
      <c r="H231" s="16">
        <v>6</v>
      </c>
      <c r="I231" s="30">
        <f t="shared" si="5"/>
        <v>243.76833333333335</v>
      </c>
      <c r="K231" s="2">
        <v>31.934999999999999</v>
      </c>
      <c r="L231" s="2">
        <v>-1.7170000000000001</v>
      </c>
      <c r="M231" s="15"/>
      <c r="N231" s="15"/>
    </row>
    <row r="232" spans="3:19" x14ac:dyDescent="0.25">
      <c r="C232">
        <v>220</v>
      </c>
      <c r="E232">
        <v>2.15</v>
      </c>
      <c r="F232" s="16">
        <v>297</v>
      </c>
      <c r="G232" s="16">
        <v>45</v>
      </c>
      <c r="H232" s="16">
        <v>56</v>
      </c>
      <c r="I232" s="30">
        <f t="shared" si="5"/>
        <v>297.76555555555558</v>
      </c>
      <c r="K232" s="2">
        <v>19.364999999999998</v>
      </c>
      <c r="L232" s="2">
        <v>-2.1859999999999999</v>
      </c>
      <c r="M232" s="15"/>
      <c r="N232" s="15"/>
    </row>
    <row r="233" spans="3:19" x14ac:dyDescent="0.25">
      <c r="C233">
        <v>221</v>
      </c>
      <c r="E233">
        <v>2.15</v>
      </c>
      <c r="F233" s="16">
        <v>251</v>
      </c>
      <c r="G233" s="16">
        <v>31</v>
      </c>
      <c r="H233" s="16">
        <v>48</v>
      </c>
      <c r="I233" s="30">
        <f t="shared" si="5"/>
        <v>251.53</v>
      </c>
      <c r="K233" s="2">
        <v>30.033000000000001</v>
      </c>
      <c r="L233" s="2">
        <v>-1.8480000000000001</v>
      </c>
      <c r="M233" s="15"/>
      <c r="N233" s="15"/>
    </row>
    <row r="234" spans="3:19" x14ac:dyDescent="0.25">
      <c r="C234">
        <v>222</v>
      </c>
      <c r="E234">
        <v>2.15</v>
      </c>
      <c r="F234" s="16">
        <v>311</v>
      </c>
      <c r="G234" s="16">
        <v>10</v>
      </c>
      <c r="H234" s="16">
        <v>0</v>
      </c>
      <c r="I234" s="30">
        <f t="shared" si="5"/>
        <v>311.16666666666669</v>
      </c>
      <c r="K234" s="2">
        <v>26.968</v>
      </c>
      <c r="L234" s="2">
        <v>-2.387</v>
      </c>
      <c r="M234" s="15"/>
      <c r="N234" s="15"/>
    </row>
    <row r="235" spans="3:19" x14ac:dyDescent="0.25">
      <c r="C235">
        <v>223</v>
      </c>
      <c r="E235">
        <v>2.15</v>
      </c>
      <c r="F235" s="16">
        <v>315</v>
      </c>
      <c r="G235" s="16">
        <v>40</v>
      </c>
      <c r="H235" s="16">
        <v>35</v>
      </c>
      <c r="I235" s="30">
        <f t="shared" si="5"/>
        <v>315.67638888888888</v>
      </c>
      <c r="K235" s="17">
        <v>26.632999999999999</v>
      </c>
      <c r="L235" s="2">
        <v>-2.3980000000000001</v>
      </c>
      <c r="M235" s="15"/>
      <c r="N235" s="15"/>
    </row>
    <row r="236" spans="3:19" s="16" customFormat="1" x14ac:dyDescent="0.25">
      <c r="C236" s="16">
        <v>224</v>
      </c>
      <c r="E236">
        <v>2.15</v>
      </c>
      <c r="F236" s="16">
        <v>254</v>
      </c>
      <c r="G236" s="16">
        <v>27</v>
      </c>
      <c r="H236" s="16">
        <v>43</v>
      </c>
      <c r="I236" s="30">
        <f t="shared" si="5"/>
        <v>254.46194444444444</v>
      </c>
      <c r="J236" s="17"/>
      <c r="K236" s="17">
        <v>31.943999999999999</v>
      </c>
      <c r="L236" s="17">
        <v>-1.6559999999999999</v>
      </c>
      <c r="M236" s="25"/>
      <c r="N236" s="25"/>
      <c r="O236" s="17"/>
      <c r="P236" s="17"/>
      <c r="Q236" s="17"/>
      <c r="R236" s="17"/>
    </row>
    <row r="237" spans="3:19" s="16" customFormat="1" x14ac:dyDescent="0.25">
      <c r="C237" s="16">
        <v>225</v>
      </c>
      <c r="E237">
        <v>2.15</v>
      </c>
      <c r="F237" s="16">
        <v>298</v>
      </c>
      <c r="G237" s="16">
        <v>57</v>
      </c>
      <c r="H237" s="16">
        <v>6</v>
      </c>
      <c r="I237" s="30">
        <f t="shared" si="5"/>
        <v>298.95166666666665</v>
      </c>
      <c r="J237" s="17"/>
      <c r="K237" s="17">
        <v>27.927</v>
      </c>
      <c r="L237" s="17">
        <v>-2.5150000000000001</v>
      </c>
      <c r="M237" s="17"/>
      <c r="N237" s="17"/>
      <c r="O237" s="17"/>
      <c r="P237" s="17"/>
      <c r="Q237" s="17"/>
      <c r="R237" s="17"/>
      <c r="S237" s="17"/>
    </row>
    <row r="238" spans="3:19" s="16" customFormat="1" x14ac:dyDescent="0.25">
      <c r="C238" s="16">
        <v>226</v>
      </c>
      <c r="E238">
        <v>2.15</v>
      </c>
      <c r="F238" s="16">
        <v>291</v>
      </c>
      <c r="G238" s="16">
        <v>20</v>
      </c>
      <c r="H238" s="16">
        <v>16</v>
      </c>
      <c r="I238" s="30">
        <f t="shared" si="5"/>
        <v>291.33777777777777</v>
      </c>
      <c r="J238" s="17"/>
      <c r="K238" s="2">
        <v>29.43</v>
      </c>
      <c r="L238" s="17">
        <v>-2.367</v>
      </c>
      <c r="M238" s="25"/>
      <c r="N238" s="25"/>
      <c r="O238" s="17"/>
      <c r="P238" s="17"/>
      <c r="Q238" s="17"/>
      <c r="R238" s="17"/>
    </row>
    <row r="239" spans="3:19" x14ac:dyDescent="0.25">
      <c r="C239">
        <v>227</v>
      </c>
      <c r="E239">
        <v>2.15</v>
      </c>
      <c r="F239" s="16">
        <v>287</v>
      </c>
      <c r="G239" s="16">
        <v>14</v>
      </c>
      <c r="H239" s="16">
        <v>49</v>
      </c>
      <c r="I239" s="30">
        <f t="shared" si="5"/>
        <v>287.24694444444447</v>
      </c>
      <c r="K239" s="2">
        <v>25.899000000000001</v>
      </c>
      <c r="L239" s="2">
        <v>-2.137</v>
      </c>
      <c r="M239" s="15"/>
      <c r="N239" s="15"/>
    </row>
    <row r="240" spans="3:19" x14ac:dyDescent="0.25">
      <c r="C240">
        <v>228</v>
      </c>
      <c r="E240">
        <v>2.15</v>
      </c>
      <c r="F240" s="16">
        <v>263</v>
      </c>
      <c r="G240" s="16">
        <v>37</v>
      </c>
      <c r="H240" s="16">
        <v>13</v>
      </c>
      <c r="I240" s="30">
        <f t="shared" si="5"/>
        <v>263.6202777777778</v>
      </c>
      <c r="K240" s="2">
        <v>31.768000000000001</v>
      </c>
      <c r="L240" s="2">
        <v>-1.778</v>
      </c>
      <c r="M240" s="15"/>
      <c r="N240" s="15"/>
    </row>
    <row r="241" spans="3:14" x14ac:dyDescent="0.25">
      <c r="C241">
        <v>229</v>
      </c>
      <c r="E241">
        <v>2.15</v>
      </c>
      <c r="F241" s="16">
        <v>276</v>
      </c>
      <c r="G241" s="16">
        <v>37</v>
      </c>
      <c r="H241" s="16">
        <v>23</v>
      </c>
      <c r="I241" s="30">
        <f t="shared" si="5"/>
        <v>276.62305555555554</v>
      </c>
      <c r="K241" s="2">
        <v>20.440000000000001</v>
      </c>
      <c r="L241" s="2">
        <v>-1.9370000000000001</v>
      </c>
      <c r="M241" s="15"/>
      <c r="N241" s="15"/>
    </row>
    <row r="242" spans="3:14" x14ac:dyDescent="0.25">
      <c r="C242">
        <v>230</v>
      </c>
      <c r="E242">
        <v>2.15</v>
      </c>
      <c r="F242" s="16">
        <v>263</v>
      </c>
      <c r="G242" s="16">
        <v>42</v>
      </c>
      <c r="H242" s="16">
        <v>2</v>
      </c>
      <c r="I242" s="30">
        <f t="shared" si="5"/>
        <v>263.70055555555552</v>
      </c>
      <c r="K242" s="2">
        <v>33.883000000000003</v>
      </c>
      <c r="L242" s="2">
        <v>-1.9139999999999999</v>
      </c>
      <c r="M242" s="15"/>
      <c r="N242" s="15"/>
    </row>
    <row r="243" spans="3:14" x14ac:dyDescent="0.25">
      <c r="C243">
        <v>231</v>
      </c>
      <c r="E243">
        <v>2.15</v>
      </c>
      <c r="F243" s="16">
        <v>311</v>
      </c>
      <c r="G243" s="16">
        <v>7</v>
      </c>
      <c r="H243" s="16">
        <v>2</v>
      </c>
      <c r="I243" s="30">
        <f t="shared" si="5"/>
        <v>311.11722222222221</v>
      </c>
      <c r="K243" s="2">
        <v>25.545999999999999</v>
      </c>
      <c r="L243" s="2">
        <v>-1.853</v>
      </c>
      <c r="M243" s="15"/>
      <c r="N243" s="15"/>
    </row>
    <row r="244" spans="3:14" x14ac:dyDescent="0.25">
      <c r="C244">
        <v>232</v>
      </c>
      <c r="E244">
        <v>2.15</v>
      </c>
      <c r="F244" s="16">
        <v>298</v>
      </c>
      <c r="G244" s="16">
        <v>13</v>
      </c>
      <c r="H244" s="16">
        <v>24</v>
      </c>
      <c r="I244" s="30">
        <f t="shared" si="5"/>
        <v>298.2233333333333</v>
      </c>
      <c r="K244" s="2">
        <v>40.335999999999999</v>
      </c>
      <c r="L244" s="2">
        <v>-1.851</v>
      </c>
      <c r="M244" s="15"/>
      <c r="N244" s="15"/>
    </row>
    <row r="245" spans="3:14" x14ac:dyDescent="0.25">
      <c r="C245">
        <v>233</v>
      </c>
      <c r="E245">
        <v>2.15</v>
      </c>
      <c r="F245" s="16">
        <v>306</v>
      </c>
      <c r="G245" s="16">
        <v>27</v>
      </c>
      <c r="H245" s="16">
        <v>30</v>
      </c>
      <c r="I245" s="30">
        <f t="shared" si="5"/>
        <v>306.45833333333331</v>
      </c>
      <c r="K245" s="2">
        <v>25.577999999999999</v>
      </c>
      <c r="L245" s="2">
        <v>-1.847</v>
      </c>
      <c r="M245" s="15"/>
      <c r="N245" s="15"/>
    </row>
    <row r="246" spans="3:14" x14ac:dyDescent="0.25">
      <c r="C246">
        <v>234</v>
      </c>
      <c r="E246">
        <v>2.15</v>
      </c>
      <c r="F246" s="16">
        <v>298</v>
      </c>
      <c r="G246" s="16">
        <v>12</v>
      </c>
      <c r="H246" s="16">
        <v>20</v>
      </c>
      <c r="I246" s="30">
        <f t="shared" si="5"/>
        <v>298.20555555555552</v>
      </c>
      <c r="K246" s="2">
        <v>40.338000000000001</v>
      </c>
      <c r="L246" s="2">
        <v>-1.863</v>
      </c>
      <c r="M246" s="15"/>
      <c r="N246" s="15"/>
    </row>
    <row r="247" spans="3:14" x14ac:dyDescent="0.25">
      <c r="C247">
        <v>235</v>
      </c>
      <c r="F247" s="16">
        <v>262</v>
      </c>
      <c r="G247" s="16">
        <v>36</v>
      </c>
      <c r="H247" s="16">
        <v>47</v>
      </c>
      <c r="I247" s="30">
        <f t="shared" si="5"/>
        <v>262.6130555555556</v>
      </c>
      <c r="K247" s="2">
        <v>34.558</v>
      </c>
      <c r="L247" s="2">
        <v>-2.4729999999999999</v>
      </c>
      <c r="M247" s="15"/>
      <c r="N247" s="15"/>
    </row>
    <row r="248" spans="3:14" x14ac:dyDescent="0.25">
      <c r="C248">
        <v>236</v>
      </c>
      <c r="F248" s="16">
        <v>261</v>
      </c>
      <c r="G248" s="16">
        <v>31</v>
      </c>
      <c r="H248" s="16">
        <v>52</v>
      </c>
      <c r="I248" s="30">
        <f t="shared" si="5"/>
        <v>261.5311111111111</v>
      </c>
      <c r="K248" s="2">
        <v>35.887999999999998</v>
      </c>
      <c r="L248" s="2">
        <v>-2.044</v>
      </c>
      <c r="M248" s="15"/>
      <c r="N248" s="15"/>
    </row>
    <row r="249" spans="3:14" x14ac:dyDescent="0.25">
      <c r="C249">
        <v>237</v>
      </c>
      <c r="F249" s="16">
        <v>294</v>
      </c>
      <c r="G249" s="16">
        <v>28</v>
      </c>
      <c r="H249" s="16">
        <v>55</v>
      </c>
      <c r="I249" s="30">
        <f t="shared" si="5"/>
        <v>294.48194444444442</v>
      </c>
      <c r="K249" s="2">
        <v>40.159999999999997</v>
      </c>
      <c r="L249" s="2">
        <v>-2.516</v>
      </c>
      <c r="M249" s="15"/>
      <c r="N249" s="15"/>
    </row>
    <row r="250" spans="3:14" x14ac:dyDescent="0.25">
      <c r="C250">
        <v>238</v>
      </c>
      <c r="F250" s="16">
        <v>259</v>
      </c>
      <c r="G250" s="16">
        <v>50</v>
      </c>
      <c r="H250" s="16">
        <v>49</v>
      </c>
      <c r="I250" s="30">
        <f t="shared" si="5"/>
        <v>259.84694444444443</v>
      </c>
      <c r="K250" s="2">
        <v>37.287999999999997</v>
      </c>
      <c r="L250" s="2">
        <v>-1.532</v>
      </c>
      <c r="M250" s="15"/>
      <c r="N250" s="15"/>
    </row>
    <row r="251" spans="3:14" x14ac:dyDescent="0.25">
      <c r="C251">
        <v>239</v>
      </c>
      <c r="E251">
        <v>2.15</v>
      </c>
      <c r="F251" s="16">
        <v>298</v>
      </c>
      <c r="G251" s="16">
        <v>55</v>
      </c>
      <c r="H251" s="16">
        <v>32</v>
      </c>
      <c r="I251" s="30">
        <f t="shared" si="5"/>
        <v>298.92555555555555</v>
      </c>
      <c r="K251" s="2">
        <v>42.987000000000002</v>
      </c>
      <c r="L251" s="2">
        <v>-2.0339999999999998</v>
      </c>
      <c r="M251" s="15"/>
      <c r="N251" s="15"/>
    </row>
    <row r="252" spans="3:14" x14ac:dyDescent="0.25">
      <c r="C252">
        <v>240</v>
      </c>
      <c r="E252">
        <v>2.15</v>
      </c>
      <c r="F252" s="16">
        <v>255</v>
      </c>
      <c r="G252" s="16">
        <v>33</v>
      </c>
      <c r="H252" s="16">
        <v>54</v>
      </c>
      <c r="I252" s="30">
        <f t="shared" si="5"/>
        <v>255.565</v>
      </c>
      <c r="K252" s="2">
        <v>39.377000000000002</v>
      </c>
      <c r="L252" s="2">
        <v>1.7999999999999999E-2</v>
      </c>
      <c r="M252" s="15"/>
      <c r="N252" s="15"/>
    </row>
    <row r="253" spans="3:14" x14ac:dyDescent="0.25">
      <c r="C253">
        <v>241</v>
      </c>
      <c r="E253">
        <v>2.15</v>
      </c>
      <c r="F253" s="16">
        <v>296</v>
      </c>
      <c r="G253" s="16">
        <v>33</v>
      </c>
      <c r="H253" s="16">
        <v>7</v>
      </c>
      <c r="I253" s="30">
        <f t="shared" si="5"/>
        <v>296.55194444444447</v>
      </c>
      <c r="K253" s="2">
        <v>42.387</v>
      </c>
      <c r="L253" s="2">
        <v>-2.605</v>
      </c>
      <c r="M253" s="15"/>
      <c r="N253" s="15"/>
    </row>
    <row r="254" spans="3:14" x14ac:dyDescent="0.25">
      <c r="C254">
        <v>242</v>
      </c>
      <c r="E254">
        <v>2.15</v>
      </c>
      <c r="F254" s="16">
        <v>255</v>
      </c>
      <c r="G254" s="16">
        <v>16</v>
      </c>
      <c r="H254" s="16">
        <v>25</v>
      </c>
      <c r="I254" s="30">
        <f t="shared" si="5"/>
        <v>255.27361111111114</v>
      </c>
      <c r="K254" s="2">
        <v>42.567</v>
      </c>
      <c r="L254" s="2">
        <v>0.502</v>
      </c>
      <c r="M254" s="15"/>
      <c r="N254" s="15"/>
    </row>
    <row r="255" spans="3:14" x14ac:dyDescent="0.25">
      <c r="C255">
        <v>243</v>
      </c>
      <c r="E255">
        <v>2.15</v>
      </c>
      <c r="F255" s="16">
        <v>294</v>
      </c>
      <c r="G255" s="16">
        <v>17</v>
      </c>
      <c r="H255" s="16">
        <v>53</v>
      </c>
      <c r="I255" s="30">
        <f t="shared" si="5"/>
        <v>294.29805555555561</v>
      </c>
      <c r="K255" s="2">
        <v>44.264000000000003</v>
      </c>
      <c r="L255" s="2">
        <v>-1.411</v>
      </c>
      <c r="M255" s="15"/>
      <c r="N255" s="15"/>
    </row>
    <row r="256" spans="3:14" x14ac:dyDescent="0.25">
      <c r="C256">
        <v>244</v>
      </c>
      <c r="E256">
        <v>2.15</v>
      </c>
      <c r="F256" s="16">
        <v>297</v>
      </c>
      <c r="G256" s="16">
        <v>33</v>
      </c>
      <c r="H256" s="16">
        <v>40</v>
      </c>
      <c r="I256" s="30">
        <f t="shared" si="5"/>
        <v>297.56111111111113</v>
      </c>
      <c r="K256" s="2">
        <v>46.034999999999997</v>
      </c>
      <c r="L256" s="2">
        <v>-1.1890000000000001</v>
      </c>
      <c r="M256" s="15"/>
      <c r="N256" s="15"/>
    </row>
    <row r="257" spans="3:18" x14ac:dyDescent="0.25">
      <c r="C257">
        <v>245</v>
      </c>
      <c r="E257">
        <v>2.15</v>
      </c>
      <c r="F257" s="16">
        <v>296</v>
      </c>
      <c r="G257" s="16">
        <v>6</v>
      </c>
      <c r="H257" s="16">
        <v>7</v>
      </c>
      <c r="I257" s="30">
        <f t="shared" si="5"/>
        <v>296.10194444444448</v>
      </c>
      <c r="K257" s="2">
        <v>46.652999999999999</v>
      </c>
      <c r="L257" s="2">
        <v>-1.107</v>
      </c>
      <c r="M257" s="15"/>
      <c r="N257" s="15"/>
    </row>
    <row r="258" spans="3:18" x14ac:dyDescent="0.25">
      <c r="C258">
        <v>246</v>
      </c>
      <c r="E258">
        <v>1.3</v>
      </c>
      <c r="F258" s="16">
        <v>256</v>
      </c>
      <c r="G258" s="16">
        <v>7</v>
      </c>
      <c r="H258" s="16">
        <v>50</v>
      </c>
      <c r="I258" s="30">
        <f t="shared" si="5"/>
        <v>256.13055555555559</v>
      </c>
      <c r="K258" s="2">
        <v>43.841999999999999</v>
      </c>
      <c r="L258" s="2">
        <v>-1.6E-2</v>
      </c>
      <c r="M258" s="15"/>
      <c r="N258" s="15"/>
    </row>
    <row r="259" spans="3:18" x14ac:dyDescent="0.25">
      <c r="C259">
        <v>247</v>
      </c>
      <c r="E259">
        <v>2.15</v>
      </c>
      <c r="F259" s="16">
        <v>294</v>
      </c>
      <c r="G259" s="16">
        <v>17</v>
      </c>
      <c r="H259" s="16">
        <v>3</v>
      </c>
      <c r="I259" s="30">
        <f t="shared" si="5"/>
        <v>294.28416666666669</v>
      </c>
      <c r="K259" s="2">
        <v>47.892000000000003</v>
      </c>
      <c r="L259" s="2">
        <v>-0.61</v>
      </c>
      <c r="M259" s="15"/>
      <c r="N259" s="15"/>
    </row>
    <row r="260" spans="3:18" x14ac:dyDescent="0.25">
      <c r="C260">
        <v>248</v>
      </c>
      <c r="E260">
        <v>1.3</v>
      </c>
      <c r="F260" s="16">
        <v>255</v>
      </c>
      <c r="G260" s="16">
        <v>46</v>
      </c>
      <c r="H260" s="16">
        <v>11</v>
      </c>
      <c r="I260" s="30">
        <f t="shared" ref="I260:I308" si="6">F260+G260/60+H260/3600</f>
        <v>255.76972222222224</v>
      </c>
      <c r="K260" s="2">
        <v>45.024999999999999</v>
      </c>
      <c r="L260" s="2">
        <v>0.187</v>
      </c>
      <c r="M260" s="15"/>
      <c r="N260" s="15"/>
    </row>
    <row r="261" spans="3:18" x14ac:dyDescent="0.25">
      <c r="C261">
        <v>249</v>
      </c>
      <c r="E261">
        <v>2.15</v>
      </c>
      <c r="F261" s="16">
        <v>296</v>
      </c>
      <c r="G261" s="16">
        <v>15</v>
      </c>
      <c r="H261" s="16">
        <v>23</v>
      </c>
      <c r="I261" s="30">
        <f t="shared" si="6"/>
        <v>296.25638888888886</v>
      </c>
      <c r="K261" s="2">
        <v>51.781999999999996</v>
      </c>
      <c r="L261" s="2">
        <v>0.20200000000000001</v>
      </c>
      <c r="M261" s="15"/>
      <c r="N261" s="15"/>
    </row>
    <row r="262" spans="3:18" s="16" customFormat="1" x14ac:dyDescent="0.25">
      <c r="C262" s="16">
        <v>250</v>
      </c>
      <c r="E262">
        <v>2.15</v>
      </c>
      <c r="F262" s="16">
        <v>293</v>
      </c>
      <c r="G262" s="16">
        <v>41</v>
      </c>
      <c r="H262" s="16">
        <v>59</v>
      </c>
      <c r="I262" s="30">
        <f t="shared" si="6"/>
        <v>293.69972222222225</v>
      </c>
      <c r="J262" s="17"/>
      <c r="K262" s="17">
        <v>50.863</v>
      </c>
      <c r="L262" s="17">
        <v>6.3E-2</v>
      </c>
      <c r="M262" s="25"/>
      <c r="N262" s="25"/>
      <c r="O262" s="17"/>
      <c r="P262" s="17"/>
      <c r="Q262" s="17"/>
      <c r="R262" s="17"/>
    </row>
    <row r="263" spans="3:18" s="16" customFormat="1" x14ac:dyDescent="0.25">
      <c r="C263" s="16">
        <v>251</v>
      </c>
      <c r="E263">
        <v>2.15</v>
      </c>
      <c r="F263" s="16">
        <v>294</v>
      </c>
      <c r="G263" s="16">
        <v>51</v>
      </c>
      <c r="H263" s="16">
        <v>18</v>
      </c>
      <c r="I263" s="30">
        <f t="shared" si="6"/>
        <v>294.85500000000002</v>
      </c>
      <c r="J263" s="17"/>
      <c r="K263" s="17">
        <v>52.951000000000001</v>
      </c>
      <c r="L263" s="17">
        <v>0.36199999999999999</v>
      </c>
      <c r="M263" s="17"/>
      <c r="N263" s="17"/>
      <c r="O263" s="17"/>
      <c r="P263" s="17"/>
      <c r="Q263" s="17"/>
      <c r="R263" s="17"/>
    </row>
    <row r="264" spans="3:18" s="16" customFormat="1" x14ac:dyDescent="0.25">
      <c r="C264" s="16">
        <v>252</v>
      </c>
      <c r="E264">
        <v>2.15</v>
      </c>
      <c r="F264" s="16">
        <v>292</v>
      </c>
      <c r="G264" s="16">
        <v>7</v>
      </c>
      <c r="H264" s="16">
        <v>32</v>
      </c>
      <c r="I264" s="30">
        <f t="shared" si="6"/>
        <v>292.12555555555554</v>
      </c>
      <c r="J264" s="17"/>
      <c r="K264" s="17">
        <v>53.817999999999998</v>
      </c>
      <c r="L264" s="17">
        <v>0.92700000000000005</v>
      </c>
      <c r="M264" s="25"/>
      <c r="N264" s="25"/>
      <c r="O264" s="17"/>
      <c r="P264" s="17"/>
      <c r="Q264" s="17"/>
      <c r="R264" s="17"/>
    </row>
    <row r="265" spans="3:18" x14ac:dyDescent="0.25">
      <c r="C265">
        <v>253</v>
      </c>
      <c r="E265">
        <v>2.17</v>
      </c>
      <c r="F265" s="16">
        <v>308</v>
      </c>
      <c r="G265" s="16">
        <v>5</v>
      </c>
      <c r="H265" s="16">
        <v>22</v>
      </c>
      <c r="I265" s="30">
        <f t="shared" si="6"/>
        <v>308.08944444444444</v>
      </c>
      <c r="K265" s="2">
        <v>52.917000000000002</v>
      </c>
      <c r="L265" s="2">
        <v>-0.95</v>
      </c>
      <c r="M265" s="15"/>
      <c r="N265" s="15"/>
    </row>
    <row r="266" spans="3:18" x14ac:dyDescent="0.25">
      <c r="C266">
        <v>254</v>
      </c>
      <c r="E266">
        <v>2.17</v>
      </c>
      <c r="F266" s="16">
        <v>309</v>
      </c>
      <c r="G266" s="16">
        <v>27</v>
      </c>
      <c r="H266" s="16">
        <v>25</v>
      </c>
      <c r="I266" s="30">
        <f t="shared" si="6"/>
        <v>309.45694444444445</v>
      </c>
      <c r="K266" s="2">
        <v>54.662999999999997</v>
      </c>
      <c r="L266" s="2">
        <v>-1.0029999999999999</v>
      </c>
      <c r="M266" s="15"/>
      <c r="N266" s="15"/>
    </row>
    <row r="267" spans="3:18" x14ac:dyDescent="0.25">
      <c r="C267">
        <v>255</v>
      </c>
      <c r="E267">
        <v>2.15</v>
      </c>
      <c r="F267" s="16">
        <v>299</v>
      </c>
      <c r="G267" s="16">
        <v>12</v>
      </c>
      <c r="H267" s="16">
        <v>9</v>
      </c>
      <c r="I267" s="30">
        <f t="shared" si="6"/>
        <v>299.20249999999999</v>
      </c>
      <c r="K267" s="2">
        <v>55.048999999999999</v>
      </c>
      <c r="L267" s="2">
        <v>1.6870000000000001</v>
      </c>
      <c r="M267" s="15"/>
      <c r="N267" s="15"/>
    </row>
    <row r="268" spans="3:18" x14ac:dyDescent="0.25">
      <c r="C268">
        <v>256</v>
      </c>
      <c r="E268">
        <v>2.17</v>
      </c>
      <c r="F268" s="16">
        <v>309</v>
      </c>
      <c r="G268" s="16">
        <v>26</v>
      </c>
      <c r="H268" s="16">
        <v>40</v>
      </c>
      <c r="I268" s="30">
        <f t="shared" si="6"/>
        <v>309.44444444444446</v>
      </c>
      <c r="K268" s="2">
        <v>55.253999999999998</v>
      </c>
      <c r="L268" s="2">
        <v>-2.024</v>
      </c>
      <c r="M268" s="15"/>
      <c r="N268" s="15"/>
    </row>
    <row r="269" spans="3:18" x14ac:dyDescent="0.25">
      <c r="C269">
        <v>257</v>
      </c>
      <c r="E269">
        <v>2.17</v>
      </c>
      <c r="F269" s="16">
        <v>312</v>
      </c>
      <c r="G269" s="16">
        <v>59</v>
      </c>
      <c r="H269" s="16">
        <v>7</v>
      </c>
      <c r="I269" s="30">
        <f t="shared" si="6"/>
        <v>312.98527777777781</v>
      </c>
      <c r="K269" s="2">
        <v>49.073999999999998</v>
      </c>
      <c r="L269" s="2">
        <v>-2.9769999999999999</v>
      </c>
      <c r="M269" s="15"/>
      <c r="N269" s="15"/>
    </row>
    <row r="270" spans="3:18" x14ac:dyDescent="0.25">
      <c r="C270">
        <v>258</v>
      </c>
      <c r="E270">
        <v>2.15</v>
      </c>
      <c r="F270" s="16">
        <v>299</v>
      </c>
      <c r="G270" s="16">
        <v>23</v>
      </c>
      <c r="H270" s="16">
        <v>21</v>
      </c>
      <c r="I270" s="30">
        <f t="shared" si="6"/>
        <v>299.38916666666665</v>
      </c>
      <c r="K270" s="2">
        <v>53.71</v>
      </c>
      <c r="L270" s="2">
        <v>1.137</v>
      </c>
      <c r="M270" s="15"/>
      <c r="N270" s="15"/>
    </row>
    <row r="271" spans="3:18" x14ac:dyDescent="0.25">
      <c r="C271">
        <v>259</v>
      </c>
      <c r="E271">
        <v>2.17</v>
      </c>
      <c r="F271" s="16">
        <v>306</v>
      </c>
      <c r="G271" s="16">
        <v>47</v>
      </c>
      <c r="H271" s="16">
        <v>11</v>
      </c>
      <c r="I271" s="30">
        <f t="shared" si="6"/>
        <v>306.78638888888889</v>
      </c>
      <c r="K271" s="2">
        <v>47.12</v>
      </c>
      <c r="L271" s="2">
        <v>-2.0230000000000001</v>
      </c>
      <c r="M271" s="15"/>
      <c r="N271" s="15"/>
    </row>
    <row r="272" spans="3:18" x14ac:dyDescent="0.25">
      <c r="C272">
        <v>260</v>
      </c>
      <c r="E272">
        <v>2.15</v>
      </c>
      <c r="F272" s="16">
        <v>299</v>
      </c>
      <c r="G272" s="16">
        <v>21</v>
      </c>
      <c r="H272" s="16">
        <v>41</v>
      </c>
      <c r="I272" s="30">
        <f t="shared" si="6"/>
        <v>299.36138888888894</v>
      </c>
      <c r="K272" s="2">
        <v>36.529000000000003</v>
      </c>
      <c r="L272" s="2">
        <v>-2.6549999999999998</v>
      </c>
      <c r="M272" s="15"/>
      <c r="N272" s="15"/>
    </row>
    <row r="273" spans="1:18" x14ac:dyDescent="0.25">
      <c r="C273">
        <v>261</v>
      </c>
      <c r="E273">
        <v>2.15</v>
      </c>
      <c r="F273" s="16">
        <v>306</v>
      </c>
      <c r="G273" s="16">
        <v>5</v>
      </c>
      <c r="H273" s="16">
        <v>25</v>
      </c>
      <c r="I273" s="30">
        <f t="shared" si="6"/>
        <v>306.09027777777777</v>
      </c>
      <c r="K273" s="2">
        <v>32.991</v>
      </c>
      <c r="L273" s="2">
        <v>-3.036</v>
      </c>
      <c r="M273" s="15"/>
      <c r="N273" s="15"/>
    </row>
    <row r="274" spans="1:18" x14ac:dyDescent="0.25">
      <c r="C274">
        <v>262</v>
      </c>
      <c r="E274">
        <v>2.15</v>
      </c>
      <c r="F274" s="16">
        <v>308</v>
      </c>
      <c r="G274" s="16">
        <v>0</v>
      </c>
      <c r="H274" s="16">
        <v>14</v>
      </c>
      <c r="I274" s="30">
        <f t="shared" si="6"/>
        <v>308.00388888888887</v>
      </c>
      <c r="K274" s="2">
        <v>30.215</v>
      </c>
      <c r="L274" s="2">
        <v>-2.6150000000000002</v>
      </c>
      <c r="M274" s="15"/>
      <c r="N274" s="15"/>
    </row>
    <row r="275" spans="1:18" s="5" customFormat="1" x14ac:dyDescent="0.25">
      <c r="C275" s="5" t="s">
        <v>59</v>
      </c>
      <c r="E275" s="5">
        <v>1.3</v>
      </c>
      <c r="F275" s="5">
        <v>211</v>
      </c>
      <c r="G275" s="5">
        <v>20</v>
      </c>
      <c r="H275" s="5">
        <v>46</v>
      </c>
      <c r="I275" s="12">
        <f t="shared" si="6"/>
        <v>211.34611111111113</v>
      </c>
      <c r="J275" s="11"/>
      <c r="K275" s="11">
        <v>28.582000000000001</v>
      </c>
      <c r="L275" s="11">
        <v>-2.2450000000000001</v>
      </c>
      <c r="M275" s="13"/>
      <c r="N275" s="13"/>
      <c r="O275" s="11"/>
      <c r="P275" s="11"/>
      <c r="Q275" s="11"/>
      <c r="R275" s="11"/>
    </row>
    <row r="276" spans="1:18" s="19" customFormat="1" x14ac:dyDescent="0.25">
      <c r="I276" s="22"/>
      <c r="J276" s="20"/>
      <c r="K276" s="20"/>
      <c r="L276" s="20"/>
      <c r="M276" s="23"/>
      <c r="N276" s="23"/>
      <c r="O276" s="20"/>
      <c r="P276" s="20"/>
      <c r="Q276" s="20"/>
      <c r="R276" s="20"/>
    </row>
    <row r="277" spans="1:18" s="5" customFormat="1" x14ac:dyDescent="0.25">
      <c r="A277" s="5" t="s">
        <v>59</v>
      </c>
      <c r="B277" s="5">
        <v>1.3680000000000001</v>
      </c>
      <c r="C277" s="5" t="s">
        <v>58</v>
      </c>
      <c r="F277" s="5">
        <v>0</v>
      </c>
      <c r="G277" s="5">
        <v>0</v>
      </c>
      <c r="H277" s="5">
        <v>0</v>
      </c>
      <c r="I277" s="12">
        <f t="shared" si="6"/>
        <v>0</v>
      </c>
      <c r="J277" s="11"/>
      <c r="K277" s="11">
        <v>28.547000000000001</v>
      </c>
      <c r="L277" s="11">
        <v>1.9379999999999999</v>
      </c>
      <c r="M277" s="13"/>
      <c r="N277" s="13"/>
      <c r="O277" s="11"/>
      <c r="P277" s="11"/>
      <c r="Q277" s="11"/>
      <c r="R277" s="11"/>
    </row>
    <row r="278" spans="1:18" x14ac:dyDescent="0.25">
      <c r="C278">
        <v>263</v>
      </c>
      <c r="F278">
        <v>147</v>
      </c>
      <c r="G278">
        <v>34</v>
      </c>
      <c r="H278">
        <v>37</v>
      </c>
      <c r="I278" s="30">
        <f t="shared" si="6"/>
        <v>147.57694444444445</v>
      </c>
      <c r="K278" s="2">
        <v>14.145</v>
      </c>
      <c r="L278" s="2">
        <v>0.28399999999999997</v>
      </c>
      <c r="M278" s="15"/>
      <c r="N278" s="15"/>
    </row>
    <row r="279" spans="1:18" x14ac:dyDescent="0.25">
      <c r="C279">
        <v>264</v>
      </c>
      <c r="F279">
        <v>213</v>
      </c>
      <c r="G279">
        <v>20</v>
      </c>
      <c r="H279">
        <v>22</v>
      </c>
      <c r="I279" s="30">
        <f t="shared" si="6"/>
        <v>213.33944444444447</v>
      </c>
      <c r="K279" s="2">
        <v>5.3250000000000002</v>
      </c>
      <c r="L279" s="2">
        <v>-5.8000000000000003E-2</v>
      </c>
      <c r="M279" s="15"/>
      <c r="N279" s="15"/>
    </row>
    <row r="280" spans="1:18" x14ac:dyDescent="0.25">
      <c r="C280">
        <v>265</v>
      </c>
      <c r="F280">
        <v>208</v>
      </c>
      <c r="G280">
        <v>44</v>
      </c>
      <c r="H280">
        <v>37</v>
      </c>
      <c r="I280" s="30">
        <f t="shared" si="6"/>
        <v>208.74361111111111</v>
      </c>
      <c r="K280" s="2">
        <v>7.4829999999999997</v>
      </c>
      <c r="L280" s="2">
        <v>5.7000000000000002E-2</v>
      </c>
      <c r="M280" s="15"/>
      <c r="N280" s="15"/>
    </row>
    <row r="281" spans="1:18" x14ac:dyDescent="0.25">
      <c r="C281">
        <v>266</v>
      </c>
      <c r="F281">
        <v>140</v>
      </c>
      <c r="G281">
        <v>45</v>
      </c>
      <c r="H281">
        <v>36</v>
      </c>
      <c r="I281" s="30">
        <f t="shared" si="6"/>
        <v>140.76</v>
      </c>
      <c r="K281" s="2">
        <v>15.83</v>
      </c>
      <c r="L281" s="2">
        <v>0.378</v>
      </c>
      <c r="M281" s="15"/>
      <c r="N281" s="15"/>
    </row>
    <row r="282" spans="1:18" x14ac:dyDescent="0.25">
      <c r="C282">
        <v>267</v>
      </c>
      <c r="F282">
        <v>221</v>
      </c>
      <c r="G282">
        <v>37</v>
      </c>
      <c r="H282">
        <v>28</v>
      </c>
      <c r="I282" s="30">
        <f t="shared" si="6"/>
        <v>221.62444444444446</v>
      </c>
      <c r="K282" s="2">
        <v>9.8670000000000009</v>
      </c>
      <c r="L282" s="2">
        <v>-1.6E-2</v>
      </c>
      <c r="M282" s="15"/>
      <c r="N282" s="15"/>
    </row>
    <row r="283" spans="1:18" x14ac:dyDescent="0.25">
      <c r="C283">
        <v>268</v>
      </c>
      <c r="F283">
        <v>135</v>
      </c>
      <c r="G283">
        <v>49</v>
      </c>
      <c r="H283">
        <v>13</v>
      </c>
      <c r="I283" s="30">
        <f t="shared" si="6"/>
        <v>135.82027777777776</v>
      </c>
      <c r="K283" s="2">
        <v>16.666</v>
      </c>
      <c r="L283" s="2">
        <v>0.49199999999999999</v>
      </c>
      <c r="M283" s="15"/>
      <c r="N283" s="15"/>
    </row>
    <row r="284" spans="1:18" x14ac:dyDescent="0.25">
      <c r="C284">
        <v>269</v>
      </c>
      <c r="F284">
        <v>223</v>
      </c>
      <c r="G284">
        <v>8</v>
      </c>
      <c r="H284">
        <v>13</v>
      </c>
      <c r="I284" s="30">
        <f t="shared" si="6"/>
        <v>223.13694444444442</v>
      </c>
      <c r="K284" s="2">
        <v>12.022</v>
      </c>
      <c r="L284" s="2">
        <v>0.40899999999999997</v>
      </c>
      <c r="M284" s="15"/>
      <c r="N284" s="15"/>
    </row>
    <row r="285" spans="1:18" x14ac:dyDescent="0.25">
      <c r="C285">
        <v>270</v>
      </c>
      <c r="F285">
        <v>213</v>
      </c>
      <c r="G285">
        <v>0</v>
      </c>
      <c r="H285">
        <v>8</v>
      </c>
      <c r="I285" s="30">
        <f t="shared" si="6"/>
        <v>213.00222222222223</v>
      </c>
      <c r="K285" s="2">
        <v>16.782</v>
      </c>
      <c r="L285" s="2">
        <v>0.153</v>
      </c>
      <c r="M285" s="15"/>
      <c r="N285" s="15"/>
    </row>
    <row r="286" spans="1:18" x14ac:dyDescent="0.25">
      <c r="C286">
        <v>271</v>
      </c>
      <c r="F286">
        <v>132</v>
      </c>
      <c r="G286">
        <v>33</v>
      </c>
      <c r="H286">
        <v>14</v>
      </c>
      <c r="I286" s="30">
        <f t="shared" si="6"/>
        <v>132.55388888888891</v>
      </c>
      <c r="K286" s="2">
        <v>18.318000000000001</v>
      </c>
      <c r="L286" s="2">
        <v>0.68400000000000005</v>
      </c>
      <c r="M286" s="15"/>
      <c r="N286" s="15"/>
    </row>
    <row r="287" spans="1:18" x14ac:dyDescent="0.25">
      <c r="C287">
        <v>272</v>
      </c>
      <c r="F287">
        <v>131</v>
      </c>
      <c r="G287">
        <v>17</v>
      </c>
      <c r="H287">
        <v>55</v>
      </c>
      <c r="I287" s="30">
        <f t="shared" si="6"/>
        <v>131.29861111111111</v>
      </c>
      <c r="K287" s="2">
        <v>18.856000000000002</v>
      </c>
      <c r="L287" s="2">
        <v>0.55100000000000005</v>
      </c>
      <c r="M287" s="15"/>
      <c r="N287" s="15"/>
    </row>
    <row r="288" spans="1:18" x14ac:dyDescent="0.25">
      <c r="C288">
        <v>273</v>
      </c>
      <c r="E288">
        <v>2.15</v>
      </c>
      <c r="F288">
        <v>280</v>
      </c>
      <c r="G288">
        <v>32</v>
      </c>
      <c r="H288">
        <v>3</v>
      </c>
      <c r="I288" s="30">
        <f t="shared" si="6"/>
        <v>280.53416666666669</v>
      </c>
      <c r="K288" s="2">
        <v>40.408000000000001</v>
      </c>
      <c r="L288" s="2">
        <v>20.792000000000002</v>
      </c>
      <c r="M288" s="15"/>
      <c r="N288" s="15"/>
    </row>
    <row r="289" spans="3:14" x14ac:dyDescent="0.25">
      <c r="C289">
        <v>274</v>
      </c>
      <c r="E289">
        <v>2.15</v>
      </c>
      <c r="F289">
        <v>280</v>
      </c>
      <c r="G289">
        <v>8</v>
      </c>
      <c r="H289">
        <v>33</v>
      </c>
      <c r="I289" s="30">
        <f t="shared" si="6"/>
        <v>280.14249999999998</v>
      </c>
      <c r="K289" s="2">
        <v>36.746000000000002</v>
      </c>
      <c r="L289" s="2">
        <v>2.431</v>
      </c>
      <c r="M289" s="15"/>
      <c r="N289" s="15"/>
    </row>
    <row r="290" spans="3:14" x14ac:dyDescent="0.25">
      <c r="C290">
        <v>275</v>
      </c>
      <c r="E290">
        <v>2.15</v>
      </c>
      <c r="F290">
        <v>123</v>
      </c>
      <c r="G290">
        <v>18</v>
      </c>
      <c r="H290">
        <v>40</v>
      </c>
      <c r="I290" s="30">
        <f t="shared" si="6"/>
        <v>123.3111111111111</v>
      </c>
      <c r="K290" s="2">
        <v>20.477</v>
      </c>
      <c r="L290" s="2">
        <v>1.2989999999999999</v>
      </c>
      <c r="M290" s="15"/>
      <c r="N290" s="15"/>
    </row>
    <row r="291" spans="3:14" x14ac:dyDescent="0.25">
      <c r="C291">
        <v>276</v>
      </c>
      <c r="E291">
        <v>1.3</v>
      </c>
      <c r="F291">
        <v>113</v>
      </c>
      <c r="G291">
        <v>19</v>
      </c>
      <c r="H291">
        <v>55</v>
      </c>
      <c r="I291" s="30">
        <f t="shared" si="6"/>
        <v>113.33194444444445</v>
      </c>
      <c r="K291" s="2">
        <v>18.745999999999999</v>
      </c>
      <c r="L291" s="2">
        <v>1.4570000000000001</v>
      </c>
      <c r="M291" s="15"/>
      <c r="N291" s="15"/>
    </row>
    <row r="292" spans="3:14" x14ac:dyDescent="0.25">
      <c r="C292">
        <v>277</v>
      </c>
      <c r="E292">
        <v>1.3</v>
      </c>
      <c r="F292">
        <v>112</v>
      </c>
      <c r="G292">
        <v>6</v>
      </c>
      <c r="H292">
        <v>31</v>
      </c>
      <c r="I292" s="30">
        <f t="shared" si="6"/>
        <v>112.1086111111111</v>
      </c>
      <c r="K292" s="2">
        <v>20.123000000000001</v>
      </c>
      <c r="L292" s="2">
        <v>2.359</v>
      </c>
      <c r="M292" s="15"/>
      <c r="N292" s="15"/>
    </row>
    <row r="293" spans="3:14" x14ac:dyDescent="0.25">
      <c r="C293">
        <v>278</v>
      </c>
      <c r="E293">
        <v>1.3</v>
      </c>
      <c r="F293">
        <v>104</v>
      </c>
      <c r="G293">
        <v>33</v>
      </c>
      <c r="H293">
        <v>5</v>
      </c>
      <c r="I293" s="30">
        <f t="shared" si="6"/>
        <v>104.55138888888888</v>
      </c>
      <c r="K293" s="2">
        <v>17.754999999999999</v>
      </c>
      <c r="L293" s="2">
        <v>1.9450000000000001</v>
      </c>
      <c r="M293" s="15"/>
      <c r="N293" s="15"/>
    </row>
    <row r="294" spans="3:14" x14ac:dyDescent="0.25">
      <c r="C294">
        <v>279</v>
      </c>
      <c r="E294">
        <v>2.15</v>
      </c>
      <c r="F294">
        <v>255</v>
      </c>
      <c r="G294">
        <v>13</v>
      </c>
      <c r="H294">
        <v>23</v>
      </c>
      <c r="I294" s="30">
        <f t="shared" si="6"/>
        <v>255.22305555555556</v>
      </c>
      <c r="K294" s="2">
        <v>23.896999999999998</v>
      </c>
      <c r="L294" s="2">
        <v>2.8260000000000001</v>
      </c>
      <c r="M294" s="15"/>
      <c r="N294" s="15"/>
    </row>
    <row r="295" spans="3:14" x14ac:dyDescent="0.25">
      <c r="C295">
        <v>280</v>
      </c>
      <c r="E295">
        <v>1.3</v>
      </c>
      <c r="F295">
        <v>92</v>
      </c>
      <c r="G295">
        <v>2</v>
      </c>
      <c r="H295">
        <v>35</v>
      </c>
      <c r="I295" s="30">
        <f t="shared" si="6"/>
        <v>92.043055555555554</v>
      </c>
      <c r="K295" s="2">
        <v>19.135000000000002</v>
      </c>
      <c r="L295" s="2">
        <v>3.6749999999999998</v>
      </c>
      <c r="M295" s="15"/>
      <c r="N295" s="15"/>
    </row>
    <row r="296" spans="3:14" x14ac:dyDescent="0.25">
      <c r="C296">
        <v>281</v>
      </c>
      <c r="E296">
        <v>1.8</v>
      </c>
      <c r="F296">
        <v>234</v>
      </c>
      <c r="G296">
        <v>15</v>
      </c>
      <c r="H296">
        <v>17</v>
      </c>
      <c r="I296" s="30">
        <f t="shared" si="6"/>
        <v>234.25472222222223</v>
      </c>
      <c r="K296" s="2">
        <v>21.556000000000001</v>
      </c>
      <c r="L296" s="2">
        <v>3.6190000000000002</v>
      </c>
      <c r="M296" s="15"/>
      <c r="N296" s="15"/>
    </row>
    <row r="297" spans="3:14" x14ac:dyDescent="0.25">
      <c r="C297">
        <v>282</v>
      </c>
      <c r="E297">
        <v>1.3</v>
      </c>
      <c r="F297">
        <v>87</v>
      </c>
      <c r="G297">
        <v>2</v>
      </c>
      <c r="H297">
        <v>28</v>
      </c>
      <c r="I297" s="30">
        <f t="shared" si="6"/>
        <v>87.041111111111107</v>
      </c>
      <c r="K297" s="2">
        <v>21.225999999999999</v>
      </c>
      <c r="L297" s="2">
        <v>5.2249999999999996</v>
      </c>
      <c r="M297" s="15"/>
      <c r="N297" s="15"/>
    </row>
    <row r="298" spans="3:14" x14ac:dyDescent="0.25">
      <c r="C298">
        <v>283</v>
      </c>
      <c r="E298">
        <v>2.15</v>
      </c>
      <c r="F298">
        <v>76</v>
      </c>
      <c r="G298">
        <v>42</v>
      </c>
      <c r="H298">
        <v>41</v>
      </c>
      <c r="I298" s="30">
        <f t="shared" si="6"/>
        <v>76.711388888888891</v>
      </c>
      <c r="K298" s="2">
        <v>20.652999999999999</v>
      </c>
      <c r="L298" s="2">
        <v>6.9580000000000002</v>
      </c>
      <c r="M298" s="15"/>
      <c r="N298" s="15"/>
    </row>
    <row r="299" spans="3:14" x14ac:dyDescent="0.25">
      <c r="C299">
        <v>284</v>
      </c>
      <c r="E299">
        <v>2.15</v>
      </c>
      <c r="F299">
        <v>88</v>
      </c>
      <c r="G299">
        <v>51</v>
      </c>
      <c r="H299">
        <v>42</v>
      </c>
      <c r="I299" s="30">
        <f t="shared" si="6"/>
        <v>88.861666666666665</v>
      </c>
      <c r="K299" s="2">
        <v>25.574000000000002</v>
      </c>
      <c r="L299" s="2">
        <v>7.3040000000000003</v>
      </c>
      <c r="M299" s="15"/>
      <c r="N299" s="15"/>
    </row>
    <row r="300" spans="3:14" x14ac:dyDescent="0.25">
      <c r="C300">
        <v>285</v>
      </c>
      <c r="E300">
        <v>2.15</v>
      </c>
      <c r="F300">
        <v>257</v>
      </c>
      <c r="G300">
        <v>35</v>
      </c>
      <c r="H300">
        <v>32</v>
      </c>
      <c r="I300" s="30">
        <f t="shared" si="6"/>
        <v>257.59222222222218</v>
      </c>
      <c r="K300" s="2">
        <v>23.228999999999999</v>
      </c>
      <c r="L300" s="2">
        <v>2.6150000000000002</v>
      </c>
      <c r="M300" s="15"/>
      <c r="N300" s="15"/>
    </row>
    <row r="301" spans="3:14" x14ac:dyDescent="0.25">
      <c r="C301">
        <v>286</v>
      </c>
      <c r="E301">
        <v>2.15</v>
      </c>
      <c r="F301">
        <v>80</v>
      </c>
      <c r="G301">
        <v>5</v>
      </c>
      <c r="H301">
        <v>36</v>
      </c>
      <c r="I301" s="30">
        <f t="shared" si="6"/>
        <v>80.093333333333334</v>
      </c>
      <c r="K301" s="2">
        <v>25.321000000000002</v>
      </c>
      <c r="L301" s="2">
        <v>7.6920000000000002</v>
      </c>
      <c r="M301" s="15"/>
      <c r="N301" s="15"/>
    </row>
    <row r="302" spans="3:14" x14ac:dyDescent="0.25">
      <c r="C302">
        <v>287</v>
      </c>
      <c r="E302">
        <v>2.15</v>
      </c>
      <c r="F302">
        <v>285</v>
      </c>
      <c r="G302">
        <v>18</v>
      </c>
      <c r="H302">
        <v>21</v>
      </c>
      <c r="I302" s="30">
        <f t="shared" si="6"/>
        <v>285.30583333333334</v>
      </c>
      <c r="K302" s="2">
        <v>27.64</v>
      </c>
      <c r="L302" s="2">
        <v>6.4139999999999997</v>
      </c>
      <c r="M302" s="15"/>
      <c r="N302" s="15"/>
    </row>
    <row r="303" spans="3:14" x14ac:dyDescent="0.25">
      <c r="C303">
        <v>288</v>
      </c>
      <c r="E303">
        <v>1.3</v>
      </c>
      <c r="F303">
        <v>168</v>
      </c>
      <c r="G303">
        <v>31</v>
      </c>
      <c r="H303">
        <v>44</v>
      </c>
      <c r="I303" s="30">
        <f t="shared" si="6"/>
        <v>168.5288888888889</v>
      </c>
      <c r="K303" s="2">
        <v>15.563000000000001</v>
      </c>
      <c r="L303" s="2">
        <v>0.627</v>
      </c>
      <c r="M303" s="15"/>
      <c r="N303" s="15"/>
    </row>
    <row r="304" spans="3:14" x14ac:dyDescent="0.25">
      <c r="C304">
        <v>289</v>
      </c>
      <c r="E304">
        <v>1.3</v>
      </c>
      <c r="F304">
        <v>281</v>
      </c>
      <c r="G304">
        <v>1</v>
      </c>
      <c r="H304">
        <v>24</v>
      </c>
      <c r="I304" s="30">
        <f t="shared" si="6"/>
        <v>281.02333333333331</v>
      </c>
      <c r="K304" s="2">
        <v>2.4849999999999999</v>
      </c>
      <c r="L304" s="2">
        <v>-0.29699999999999999</v>
      </c>
      <c r="M304" s="15"/>
      <c r="N304" s="15"/>
    </row>
    <row r="305" spans="1:18" x14ac:dyDescent="0.25">
      <c r="C305">
        <v>290</v>
      </c>
      <c r="E305">
        <v>1.3</v>
      </c>
      <c r="F305">
        <v>15</v>
      </c>
      <c r="G305">
        <v>28</v>
      </c>
      <c r="H305">
        <v>25</v>
      </c>
      <c r="I305" s="30">
        <f t="shared" si="6"/>
        <v>15.473611111111111</v>
      </c>
      <c r="K305" s="2">
        <v>10.647</v>
      </c>
      <c r="L305" s="2">
        <v>0.80500000000000005</v>
      </c>
      <c r="M305" s="15"/>
      <c r="N305" s="15"/>
    </row>
    <row r="306" spans="1:18" s="16" customFormat="1" x14ac:dyDescent="0.25">
      <c r="C306" s="16">
        <v>291</v>
      </c>
      <c r="E306">
        <v>1.3</v>
      </c>
      <c r="F306" s="16">
        <v>356</v>
      </c>
      <c r="G306" s="16">
        <v>7</v>
      </c>
      <c r="H306" s="16">
        <v>0</v>
      </c>
      <c r="I306" s="30">
        <f t="shared" si="6"/>
        <v>356.11666666666667</v>
      </c>
      <c r="J306" s="17"/>
      <c r="K306" s="17">
        <v>9.9090000000000007</v>
      </c>
      <c r="L306" s="17">
        <v>0.44600000000000001</v>
      </c>
      <c r="M306" s="25"/>
      <c r="N306" s="25"/>
      <c r="O306" s="17"/>
      <c r="P306" s="17"/>
      <c r="Q306" s="17"/>
      <c r="R306" s="17"/>
    </row>
    <row r="307" spans="1:18" s="16" customFormat="1" x14ac:dyDescent="0.25">
      <c r="C307" s="16">
        <v>292</v>
      </c>
      <c r="E307">
        <v>1.3</v>
      </c>
      <c r="F307" s="16">
        <v>172</v>
      </c>
      <c r="G307" s="16">
        <v>4</v>
      </c>
      <c r="H307" s="16">
        <v>54</v>
      </c>
      <c r="I307" s="30">
        <f t="shared" si="6"/>
        <v>172.08166666666665</v>
      </c>
      <c r="J307" s="17"/>
      <c r="K307" s="17">
        <v>16.379000000000001</v>
      </c>
      <c r="L307" s="17">
        <v>1.2250000000000001</v>
      </c>
      <c r="M307" s="17"/>
      <c r="N307" s="17"/>
      <c r="O307" s="17"/>
      <c r="P307" s="17"/>
      <c r="Q307" s="17"/>
      <c r="R307" s="17"/>
    </row>
    <row r="308" spans="1:18" s="5" customFormat="1" x14ac:dyDescent="0.25">
      <c r="C308" s="5" t="s">
        <v>60</v>
      </c>
      <c r="E308" s="5">
        <v>1.3</v>
      </c>
      <c r="F308" s="5">
        <v>286</v>
      </c>
      <c r="G308" s="5">
        <v>46</v>
      </c>
      <c r="H308" s="5">
        <v>54</v>
      </c>
      <c r="I308" s="12">
        <f t="shared" si="6"/>
        <v>286.78166666666664</v>
      </c>
      <c r="J308" s="11"/>
      <c r="K308" s="11">
        <v>62.390999999999998</v>
      </c>
      <c r="L308" s="11">
        <v>3.8460000000000001</v>
      </c>
      <c r="M308" s="13"/>
      <c r="N308" s="13"/>
      <c r="O308" s="11"/>
      <c r="P308" s="11"/>
      <c r="Q308" s="11"/>
      <c r="R308" s="11"/>
    </row>
    <row r="309" spans="1:18" s="19" customFormat="1" x14ac:dyDescent="0.25">
      <c r="A309" s="44"/>
      <c r="B309" s="44"/>
      <c r="C309" s="44"/>
      <c r="D309" s="44"/>
      <c r="E309" s="44"/>
      <c r="F309" s="44"/>
      <c r="G309" s="44"/>
      <c r="H309" s="44"/>
      <c r="I309" s="45"/>
      <c r="J309" s="20"/>
      <c r="K309" s="45"/>
      <c r="L309" s="45"/>
      <c r="M309" s="23"/>
      <c r="N309" s="23"/>
      <c r="O309" s="20"/>
      <c r="P309" s="20"/>
      <c r="Q309" s="20"/>
      <c r="R309" s="20"/>
    </row>
    <row r="310" spans="1:18" s="5" customFormat="1" x14ac:dyDescent="0.25">
      <c r="A310" s="5" t="s">
        <v>21</v>
      </c>
      <c r="B310" s="5">
        <v>1.3</v>
      </c>
      <c r="C310" s="5" t="s">
        <v>20</v>
      </c>
      <c r="E310" s="5" t="s">
        <v>37</v>
      </c>
      <c r="F310" s="5">
        <v>0</v>
      </c>
      <c r="G310" s="5">
        <v>0</v>
      </c>
      <c r="H310" s="5">
        <v>0</v>
      </c>
      <c r="I310" s="12">
        <f>F310+G310/60+H310/3600</f>
        <v>0</v>
      </c>
      <c r="J310" s="11"/>
      <c r="K310" s="11"/>
      <c r="L310" s="11"/>
      <c r="M310" s="13"/>
      <c r="N310" s="13"/>
      <c r="O310" s="11"/>
      <c r="P310" s="11"/>
      <c r="Q310" s="11"/>
      <c r="R310" s="11"/>
    </row>
    <row r="311" spans="1:18" x14ac:dyDescent="0.25">
      <c r="C311">
        <v>293</v>
      </c>
      <c r="E311">
        <v>1.5</v>
      </c>
      <c r="F311">
        <v>193</v>
      </c>
      <c r="G311">
        <v>17</v>
      </c>
      <c r="H311">
        <v>9</v>
      </c>
      <c r="I311" s="46">
        <f>F311+G311/60+H311/3600</f>
        <v>193.28583333333333</v>
      </c>
      <c r="K311" s="2">
        <v>31.521999999999998</v>
      </c>
      <c r="L311" s="2">
        <v>5.9960000000000004</v>
      </c>
      <c r="M311" s="15"/>
      <c r="N311" s="15"/>
    </row>
    <row r="312" spans="1:18" x14ac:dyDescent="0.25">
      <c r="C312">
        <v>294</v>
      </c>
      <c r="E312">
        <v>1.5</v>
      </c>
      <c r="F312">
        <v>189</v>
      </c>
      <c r="G312">
        <v>35</v>
      </c>
      <c r="H312">
        <v>37</v>
      </c>
      <c r="I312" s="46">
        <f t="shared" ref="I312:I375" si="7">F312+G312/60+H312/3600</f>
        <v>189.59361111111113</v>
      </c>
      <c r="K312" s="2">
        <v>31.824000000000002</v>
      </c>
      <c r="L312" s="2">
        <v>6.31</v>
      </c>
      <c r="M312" s="15"/>
      <c r="N312" s="15"/>
    </row>
    <row r="313" spans="1:18" x14ac:dyDescent="0.25">
      <c r="C313">
        <v>295</v>
      </c>
      <c r="E313">
        <v>1.5</v>
      </c>
      <c r="F313">
        <v>224</v>
      </c>
      <c r="G313">
        <v>26</v>
      </c>
      <c r="H313">
        <v>2</v>
      </c>
      <c r="I313" s="46">
        <f t="shared" si="7"/>
        <v>224.4338888888889</v>
      </c>
      <c r="K313" s="2">
        <v>32.921999999999997</v>
      </c>
      <c r="L313" s="2">
        <v>4.2910000000000004</v>
      </c>
      <c r="M313" s="15"/>
      <c r="N313" s="15"/>
    </row>
    <row r="314" spans="1:18" x14ac:dyDescent="0.25">
      <c r="C314">
        <v>296</v>
      </c>
      <c r="E314">
        <v>1.5</v>
      </c>
      <c r="F314">
        <v>186</v>
      </c>
      <c r="G314">
        <v>27</v>
      </c>
      <c r="H314">
        <v>36</v>
      </c>
      <c r="I314" s="46">
        <f t="shared" si="7"/>
        <v>186.45999999999998</v>
      </c>
      <c r="K314" s="2">
        <v>32.978999999999999</v>
      </c>
      <c r="L314" s="2">
        <v>6.4580000000000002</v>
      </c>
      <c r="M314" s="15"/>
      <c r="N314" s="15"/>
    </row>
    <row r="315" spans="1:18" x14ac:dyDescent="0.25">
      <c r="C315">
        <v>297</v>
      </c>
      <c r="E315">
        <v>1.5</v>
      </c>
      <c r="F315">
        <v>242</v>
      </c>
      <c r="G315">
        <v>34</v>
      </c>
      <c r="H315">
        <v>30</v>
      </c>
      <c r="I315" s="46">
        <f t="shared" si="7"/>
        <v>242.57499999999999</v>
      </c>
      <c r="K315" s="2">
        <v>27.135999999999999</v>
      </c>
      <c r="L315" s="2">
        <v>2.2269999999999999</v>
      </c>
      <c r="M315" s="15"/>
      <c r="N315" s="15"/>
    </row>
    <row r="316" spans="1:18" x14ac:dyDescent="0.25">
      <c r="C316">
        <v>298</v>
      </c>
      <c r="E316">
        <v>1.5</v>
      </c>
      <c r="F316">
        <v>186</v>
      </c>
      <c r="G316">
        <v>10</v>
      </c>
      <c r="H316">
        <v>9</v>
      </c>
      <c r="I316" s="46">
        <f t="shared" si="7"/>
        <v>186.16916666666665</v>
      </c>
      <c r="K316" s="2">
        <v>29.864999999999998</v>
      </c>
      <c r="L316" s="2">
        <v>5.9249999999999998</v>
      </c>
      <c r="M316" s="15"/>
      <c r="N316" s="15"/>
    </row>
    <row r="317" spans="1:18" x14ac:dyDescent="0.25">
      <c r="C317">
        <v>299</v>
      </c>
      <c r="E317">
        <v>1.5</v>
      </c>
      <c r="F317">
        <v>257</v>
      </c>
      <c r="G317">
        <v>59</v>
      </c>
      <c r="H317">
        <v>43</v>
      </c>
      <c r="I317" s="46">
        <f t="shared" si="7"/>
        <v>257.9952777777778</v>
      </c>
      <c r="K317" s="2">
        <v>24.074999999999999</v>
      </c>
      <c r="L317" s="2">
        <v>0.82399999999999995</v>
      </c>
      <c r="M317" s="15"/>
      <c r="N317" s="15"/>
    </row>
    <row r="318" spans="1:18" x14ac:dyDescent="0.25">
      <c r="C318">
        <v>300</v>
      </c>
      <c r="E318">
        <v>1.5</v>
      </c>
      <c r="F318">
        <v>191</v>
      </c>
      <c r="G318">
        <v>37</v>
      </c>
      <c r="H318">
        <v>5</v>
      </c>
      <c r="I318" s="46">
        <f t="shared" si="7"/>
        <v>191.61805555555557</v>
      </c>
      <c r="K318" s="2">
        <v>29.553999999999998</v>
      </c>
      <c r="L318" s="2">
        <v>5.5490000000000004</v>
      </c>
      <c r="M318" s="15"/>
      <c r="N318" s="15"/>
    </row>
    <row r="319" spans="1:18" x14ac:dyDescent="0.25">
      <c r="C319">
        <v>301</v>
      </c>
      <c r="E319">
        <v>1.5</v>
      </c>
      <c r="F319">
        <v>269</v>
      </c>
      <c r="G319">
        <v>1</v>
      </c>
      <c r="H319">
        <v>22</v>
      </c>
      <c r="I319" s="46">
        <f t="shared" si="7"/>
        <v>269.02277777777778</v>
      </c>
      <c r="K319" s="2">
        <v>23.867000000000001</v>
      </c>
      <c r="L319" s="2">
        <v>-0.46800000000000003</v>
      </c>
      <c r="M319" s="15"/>
      <c r="N319" s="15"/>
    </row>
    <row r="320" spans="1:18" x14ac:dyDescent="0.25">
      <c r="C320">
        <v>302</v>
      </c>
      <c r="E320">
        <v>1.5</v>
      </c>
      <c r="F320">
        <v>188</v>
      </c>
      <c r="G320">
        <v>4</v>
      </c>
      <c r="H320">
        <v>13</v>
      </c>
      <c r="I320" s="46">
        <f t="shared" si="7"/>
        <v>188.07027777777776</v>
      </c>
      <c r="K320" s="2">
        <v>27.27</v>
      </c>
      <c r="L320" s="2">
        <v>5.3310000000000004</v>
      </c>
      <c r="M320" s="15"/>
      <c r="N320" s="15"/>
    </row>
    <row r="321" spans="3:14" x14ac:dyDescent="0.25">
      <c r="C321">
        <v>303</v>
      </c>
      <c r="E321">
        <v>1.5</v>
      </c>
      <c r="F321">
        <v>285</v>
      </c>
      <c r="G321">
        <v>50</v>
      </c>
      <c r="H321">
        <v>40</v>
      </c>
      <c r="I321" s="46">
        <f t="shared" si="7"/>
        <v>285.84444444444443</v>
      </c>
      <c r="K321" s="2">
        <v>22.574000000000002</v>
      </c>
      <c r="L321" s="2">
        <v>-2.431</v>
      </c>
      <c r="M321" s="15"/>
      <c r="N321" s="15"/>
    </row>
    <row r="322" spans="3:14" x14ac:dyDescent="0.25">
      <c r="C322">
        <v>304</v>
      </c>
      <c r="E322">
        <v>1.5</v>
      </c>
      <c r="F322">
        <v>297</v>
      </c>
      <c r="G322">
        <v>7</v>
      </c>
      <c r="H322">
        <v>4</v>
      </c>
      <c r="I322" s="46">
        <f t="shared" si="7"/>
        <v>297.1177777777778</v>
      </c>
      <c r="K322" s="2">
        <v>24.349</v>
      </c>
      <c r="L322" s="2">
        <v>-3.7570000000000001</v>
      </c>
      <c r="M322" s="15"/>
      <c r="N322" s="15"/>
    </row>
    <row r="323" spans="3:14" x14ac:dyDescent="0.25">
      <c r="C323">
        <v>305</v>
      </c>
      <c r="E323">
        <v>2.15</v>
      </c>
      <c r="F323">
        <v>303</v>
      </c>
      <c r="G323">
        <v>48</v>
      </c>
      <c r="H323">
        <v>4</v>
      </c>
      <c r="I323" s="46">
        <f t="shared" si="7"/>
        <v>303.80111111111114</v>
      </c>
      <c r="K323" s="2">
        <v>27.556999999999999</v>
      </c>
      <c r="L323" s="2">
        <v>-4.7560000000000002</v>
      </c>
      <c r="M323" s="15"/>
      <c r="N323" s="15"/>
    </row>
    <row r="324" spans="3:14" x14ac:dyDescent="0.25">
      <c r="C324">
        <v>306</v>
      </c>
      <c r="E324">
        <v>2.15</v>
      </c>
      <c r="F324">
        <v>312</v>
      </c>
      <c r="G324">
        <v>37</v>
      </c>
      <c r="H324">
        <v>59</v>
      </c>
      <c r="I324" s="46">
        <f t="shared" si="7"/>
        <v>312.63305555555559</v>
      </c>
      <c r="K324" s="2">
        <v>30.951000000000001</v>
      </c>
      <c r="L324" s="2">
        <v>-6.5069999999999997</v>
      </c>
      <c r="M324" s="15"/>
      <c r="N324" s="15"/>
    </row>
    <row r="325" spans="3:14" x14ac:dyDescent="0.25">
      <c r="C325">
        <v>307</v>
      </c>
      <c r="E325">
        <v>1.5</v>
      </c>
      <c r="F325">
        <v>194</v>
      </c>
      <c r="G325">
        <v>26</v>
      </c>
      <c r="H325">
        <v>18</v>
      </c>
      <c r="I325" s="46">
        <f t="shared" si="7"/>
        <v>194.43833333333333</v>
      </c>
      <c r="K325" s="2">
        <v>26.006</v>
      </c>
      <c r="L325" s="2">
        <v>5.0359999999999996</v>
      </c>
      <c r="M325" s="15"/>
      <c r="N325" s="15"/>
    </row>
    <row r="326" spans="3:14" x14ac:dyDescent="0.25">
      <c r="C326">
        <v>308</v>
      </c>
      <c r="E326">
        <v>1.5</v>
      </c>
      <c r="F326">
        <v>186</v>
      </c>
      <c r="G326">
        <v>28</v>
      </c>
      <c r="H326">
        <v>37</v>
      </c>
      <c r="I326" s="46">
        <f t="shared" si="7"/>
        <v>186.47694444444446</v>
      </c>
      <c r="K326" s="2">
        <v>23.786000000000001</v>
      </c>
      <c r="L326" s="2">
        <v>4.9610000000000003</v>
      </c>
      <c r="M326" s="15"/>
      <c r="N326" s="15"/>
    </row>
    <row r="327" spans="3:14" x14ac:dyDescent="0.25">
      <c r="C327">
        <v>309</v>
      </c>
      <c r="E327">
        <v>1.5</v>
      </c>
      <c r="F327">
        <v>182</v>
      </c>
      <c r="G327">
        <v>43</v>
      </c>
      <c r="H327">
        <v>22</v>
      </c>
      <c r="I327" s="46">
        <f t="shared" si="7"/>
        <v>182.72277777777779</v>
      </c>
      <c r="K327" s="2">
        <v>23.298999999999999</v>
      </c>
      <c r="L327" s="2">
        <v>4.9930000000000003</v>
      </c>
      <c r="M327" s="15"/>
      <c r="N327" s="15"/>
    </row>
    <row r="328" spans="3:14" x14ac:dyDescent="0.25">
      <c r="C328">
        <v>310</v>
      </c>
      <c r="E328">
        <v>1.5</v>
      </c>
      <c r="F328">
        <v>176</v>
      </c>
      <c r="G328">
        <v>25</v>
      </c>
      <c r="H328">
        <v>23</v>
      </c>
      <c r="I328" s="46">
        <f t="shared" si="7"/>
        <v>176.42305555555555</v>
      </c>
      <c r="K328" s="2">
        <v>23.878</v>
      </c>
      <c r="L328" s="2">
        <v>5.0999999999999996</v>
      </c>
      <c r="M328" s="15"/>
      <c r="N328" s="15"/>
    </row>
    <row r="329" spans="3:14" x14ac:dyDescent="0.25">
      <c r="C329">
        <v>311</v>
      </c>
      <c r="E329">
        <v>1.5</v>
      </c>
      <c r="F329">
        <v>175</v>
      </c>
      <c r="G329">
        <v>42</v>
      </c>
      <c r="H329">
        <v>34</v>
      </c>
      <c r="I329" s="46">
        <f t="shared" si="7"/>
        <v>175.70944444444444</v>
      </c>
      <c r="K329" s="2">
        <v>21.068000000000001</v>
      </c>
      <c r="L329" s="2">
        <v>4.6440000000000001</v>
      </c>
      <c r="M329" s="15"/>
      <c r="N329" s="15"/>
    </row>
    <row r="330" spans="3:14" x14ac:dyDescent="0.25">
      <c r="C330">
        <v>312</v>
      </c>
      <c r="E330">
        <v>1.5</v>
      </c>
      <c r="F330">
        <v>184</v>
      </c>
      <c r="G330">
        <v>1</v>
      </c>
      <c r="H330">
        <v>43</v>
      </c>
      <c r="I330" s="46">
        <f t="shared" si="7"/>
        <v>184.02861111111113</v>
      </c>
      <c r="K330" s="2">
        <v>20.221</v>
      </c>
      <c r="L330" s="2">
        <v>4.4619999999999997</v>
      </c>
      <c r="M330" s="15"/>
      <c r="N330" s="15"/>
    </row>
    <row r="331" spans="3:14" x14ac:dyDescent="0.25">
      <c r="C331">
        <v>313</v>
      </c>
      <c r="E331">
        <v>1.5</v>
      </c>
      <c r="F331">
        <v>194</v>
      </c>
      <c r="G331">
        <v>55</v>
      </c>
      <c r="H331">
        <v>25</v>
      </c>
      <c r="I331" s="46">
        <f t="shared" si="7"/>
        <v>194.92361111111111</v>
      </c>
      <c r="K331" s="2">
        <v>21.004999999999999</v>
      </c>
      <c r="L331" s="2">
        <v>4.3390000000000004</v>
      </c>
      <c r="M331" s="15"/>
      <c r="N331" s="15"/>
    </row>
    <row r="332" spans="3:14" x14ac:dyDescent="0.25">
      <c r="C332">
        <v>314</v>
      </c>
      <c r="E332">
        <v>1.5</v>
      </c>
      <c r="F332">
        <v>204</v>
      </c>
      <c r="G332">
        <v>0</v>
      </c>
      <c r="H332">
        <v>11</v>
      </c>
      <c r="I332" s="46">
        <f t="shared" si="7"/>
        <v>204.00305555555556</v>
      </c>
      <c r="K332" s="2">
        <v>20.949000000000002</v>
      </c>
      <c r="L332" s="2">
        <v>4.0369999999999999</v>
      </c>
      <c r="M332" s="15"/>
      <c r="N332" s="15"/>
    </row>
    <row r="333" spans="3:14" x14ac:dyDescent="0.25">
      <c r="C333">
        <v>315</v>
      </c>
      <c r="E333">
        <v>1.5</v>
      </c>
      <c r="F333">
        <v>219</v>
      </c>
      <c r="G333">
        <v>35</v>
      </c>
      <c r="H333">
        <v>19</v>
      </c>
      <c r="I333" s="46">
        <f t="shared" si="7"/>
        <v>219.58861111111113</v>
      </c>
      <c r="K333" s="2">
        <v>22.491</v>
      </c>
      <c r="L333" s="2">
        <v>3.4860000000000002</v>
      </c>
      <c r="M333" s="15"/>
      <c r="N333" s="15"/>
    </row>
    <row r="334" spans="3:14" x14ac:dyDescent="0.25">
      <c r="C334">
        <v>316</v>
      </c>
      <c r="E334">
        <v>1.5</v>
      </c>
      <c r="F334">
        <v>206</v>
      </c>
      <c r="G334">
        <v>47</v>
      </c>
      <c r="H334">
        <v>45</v>
      </c>
      <c r="I334" s="46">
        <f t="shared" si="7"/>
        <v>206.79583333333332</v>
      </c>
      <c r="K334" s="2">
        <v>17.419</v>
      </c>
      <c r="L334" s="2">
        <v>3.4609999999999999</v>
      </c>
      <c r="M334" s="15"/>
      <c r="N334" s="15"/>
    </row>
    <row r="335" spans="3:14" x14ac:dyDescent="0.25">
      <c r="C335">
        <v>317</v>
      </c>
      <c r="E335">
        <v>1.5</v>
      </c>
      <c r="F335">
        <v>195</v>
      </c>
      <c r="G335">
        <v>5</v>
      </c>
      <c r="H335">
        <v>10</v>
      </c>
      <c r="I335" s="46">
        <f t="shared" si="7"/>
        <v>195.08611111111111</v>
      </c>
      <c r="K335" s="2">
        <v>15.545</v>
      </c>
      <c r="L335" s="2">
        <v>3.53</v>
      </c>
      <c r="M335" s="15"/>
      <c r="N335" s="15"/>
    </row>
    <row r="336" spans="3:14" x14ac:dyDescent="0.25">
      <c r="C336">
        <v>318</v>
      </c>
      <c r="E336">
        <v>1.5</v>
      </c>
      <c r="F336">
        <v>229</v>
      </c>
      <c r="G336">
        <v>14</v>
      </c>
      <c r="H336">
        <v>15</v>
      </c>
      <c r="I336" s="46">
        <f t="shared" si="7"/>
        <v>229.23749999999998</v>
      </c>
      <c r="K336" s="2">
        <v>17.035</v>
      </c>
      <c r="L336" s="2">
        <v>2.391</v>
      </c>
      <c r="M336" s="15"/>
      <c r="N336" s="15"/>
    </row>
    <row r="337" spans="3:18" x14ac:dyDescent="0.25">
      <c r="C337">
        <v>319</v>
      </c>
      <c r="E337">
        <v>1.5</v>
      </c>
      <c r="F337">
        <v>177</v>
      </c>
      <c r="G337">
        <v>57</v>
      </c>
      <c r="H337">
        <v>47</v>
      </c>
      <c r="I337" s="46">
        <f t="shared" si="7"/>
        <v>177.96305555555554</v>
      </c>
      <c r="K337" s="2">
        <v>15.308</v>
      </c>
      <c r="L337" s="2">
        <v>3.5939999999999999</v>
      </c>
      <c r="M337" s="15"/>
      <c r="N337" s="15"/>
    </row>
    <row r="338" spans="3:18" x14ac:dyDescent="0.25">
      <c r="C338">
        <v>320</v>
      </c>
      <c r="E338">
        <v>1.5</v>
      </c>
      <c r="F338">
        <v>251</v>
      </c>
      <c r="G338">
        <v>27</v>
      </c>
      <c r="H338">
        <v>40</v>
      </c>
      <c r="I338" s="46">
        <f t="shared" si="7"/>
        <v>251.46111111111111</v>
      </c>
      <c r="K338" s="2">
        <v>12.829000000000001</v>
      </c>
      <c r="L338" s="2">
        <v>0.75</v>
      </c>
      <c r="M338" s="15"/>
      <c r="N338" s="15"/>
    </row>
    <row r="339" spans="3:18" x14ac:dyDescent="0.25">
      <c r="C339">
        <v>321</v>
      </c>
      <c r="E339">
        <v>1.5</v>
      </c>
      <c r="F339">
        <v>164</v>
      </c>
      <c r="G339">
        <v>23</v>
      </c>
      <c r="H339">
        <v>0</v>
      </c>
      <c r="I339" s="46">
        <f t="shared" si="7"/>
        <v>164.38333333333333</v>
      </c>
      <c r="K339" s="2">
        <v>14.46</v>
      </c>
      <c r="L339" s="2">
        <v>3.3340000000000001</v>
      </c>
      <c r="M339" s="15"/>
      <c r="N339" s="15"/>
    </row>
    <row r="340" spans="3:18" x14ac:dyDescent="0.25">
      <c r="C340">
        <v>322</v>
      </c>
      <c r="E340">
        <v>1.5</v>
      </c>
      <c r="F340">
        <v>147</v>
      </c>
      <c r="G340">
        <v>57</v>
      </c>
      <c r="H340">
        <v>39</v>
      </c>
      <c r="I340" s="46">
        <f t="shared" si="7"/>
        <v>147.96083333333331</v>
      </c>
      <c r="K340" s="2">
        <v>12.738</v>
      </c>
      <c r="L340" s="2">
        <v>2.8029999999999999</v>
      </c>
      <c r="M340" s="15"/>
      <c r="N340" s="15"/>
    </row>
    <row r="341" spans="3:18" x14ac:dyDescent="0.25">
      <c r="C341">
        <v>323</v>
      </c>
      <c r="E341">
        <v>1.5</v>
      </c>
      <c r="F341">
        <v>291</v>
      </c>
      <c r="G341">
        <v>19</v>
      </c>
      <c r="H341">
        <v>53</v>
      </c>
      <c r="I341" s="46">
        <f t="shared" si="7"/>
        <v>291.33138888888891</v>
      </c>
      <c r="K341" s="2">
        <v>12.529</v>
      </c>
      <c r="L341" s="2">
        <v>-1.9119999999999999</v>
      </c>
      <c r="M341" s="15"/>
      <c r="N341" s="15"/>
    </row>
    <row r="342" spans="3:18" x14ac:dyDescent="0.25">
      <c r="C342">
        <v>324</v>
      </c>
      <c r="E342">
        <v>2.15</v>
      </c>
      <c r="F342">
        <v>307</v>
      </c>
      <c r="G342">
        <v>25</v>
      </c>
      <c r="H342">
        <v>41</v>
      </c>
      <c r="I342" s="46">
        <f t="shared" si="7"/>
        <v>307.4280555555556</v>
      </c>
      <c r="K342" s="2">
        <v>14.185</v>
      </c>
      <c r="L342" s="2">
        <v>-2.21</v>
      </c>
      <c r="M342" s="15"/>
      <c r="N342" s="15"/>
    </row>
    <row r="343" spans="3:18" x14ac:dyDescent="0.25">
      <c r="C343">
        <v>325</v>
      </c>
      <c r="E343">
        <v>1.5</v>
      </c>
      <c r="F343">
        <v>156</v>
      </c>
      <c r="G343">
        <v>40</v>
      </c>
      <c r="H343">
        <v>36</v>
      </c>
      <c r="I343" s="46">
        <f t="shared" si="7"/>
        <v>156.67666666666665</v>
      </c>
      <c r="K343" s="2">
        <v>27.094999999999999</v>
      </c>
      <c r="L343" s="2">
        <v>5.2839999999999998</v>
      </c>
      <c r="M343" s="15"/>
      <c r="N343" s="15"/>
    </row>
    <row r="344" spans="3:18" x14ac:dyDescent="0.25">
      <c r="C344">
        <v>326</v>
      </c>
      <c r="E344">
        <v>1.5</v>
      </c>
      <c r="F344">
        <v>165</v>
      </c>
      <c r="G344">
        <v>13</v>
      </c>
      <c r="H344">
        <v>55</v>
      </c>
      <c r="I344" s="46">
        <f t="shared" si="7"/>
        <v>165.23194444444445</v>
      </c>
      <c r="K344" s="2">
        <v>25.526</v>
      </c>
      <c r="L344" s="2">
        <v>5.319</v>
      </c>
      <c r="M344" s="15"/>
      <c r="N344" s="15"/>
    </row>
    <row r="345" spans="3:18" s="16" customFormat="1" x14ac:dyDescent="0.25">
      <c r="C345">
        <v>327</v>
      </c>
      <c r="E345" s="16">
        <v>2.8</v>
      </c>
      <c r="F345" s="16">
        <v>321</v>
      </c>
      <c r="G345" s="16">
        <v>50</v>
      </c>
      <c r="H345" s="16">
        <v>40</v>
      </c>
      <c r="I345" s="46">
        <f t="shared" si="7"/>
        <v>321.84444444444443</v>
      </c>
      <c r="J345" s="17"/>
      <c r="K345" s="17">
        <v>15.154</v>
      </c>
      <c r="L345" s="17">
        <v>-2.2170000000000001</v>
      </c>
      <c r="M345" s="25"/>
      <c r="N345" s="25"/>
      <c r="O345" s="17"/>
      <c r="P345" s="17"/>
      <c r="Q345" s="17"/>
      <c r="R345" s="17"/>
    </row>
    <row r="346" spans="3:18" s="16" customFormat="1" x14ac:dyDescent="0.25">
      <c r="C346">
        <v>328</v>
      </c>
      <c r="E346" s="16">
        <v>1.5</v>
      </c>
      <c r="F346" s="16">
        <v>180</v>
      </c>
      <c r="G346" s="16">
        <v>38</v>
      </c>
      <c r="H346" s="16">
        <v>0</v>
      </c>
      <c r="I346" s="46">
        <f t="shared" si="7"/>
        <v>180.63333333333333</v>
      </c>
      <c r="J346" s="17"/>
      <c r="K346" s="17">
        <v>11.292999999999999</v>
      </c>
      <c r="L346" s="17">
        <v>2.8290000000000002</v>
      </c>
      <c r="M346" s="17"/>
      <c r="N346" s="17"/>
      <c r="O346" s="17"/>
      <c r="P346" s="17"/>
      <c r="Q346" s="17"/>
      <c r="R346" s="17"/>
    </row>
    <row r="347" spans="3:18" s="16" customFormat="1" x14ac:dyDescent="0.25">
      <c r="C347">
        <v>329</v>
      </c>
      <c r="E347" s="16">
        <v>1.5</v>
      </c>
      <c r="F347" s="16">
        <v>199</v>
      </c>
      <c r="G347" s="16">
        <v>22</v>
      </c>
      <c r="H347" s="16">
        <v>57</v>
      </c>
      <c r="I347" s="46">
        <f t="shared" si="7"/>
        <v>199.38250000000002</v>
      </c>
      <c r="J347" s="17"/>
      <c r="K347" s="17">
        <v>8.8849999999999998</v>
      </c>
      <c r="L347" s="17">
        <v>2.2069999999999999</v>
      </c>
      <c r="M347" s="25"/>
      <c r="N347" s="25"/>
      <c r="O347" s="17"/>
      <c r="P347" s="17"/>
      <c r="Q347" s="17"/>
      <c r="R347" s="17"/>
    </row>
    <row r="348" spans="3:18" x14ac:dyDescent="0.25">
      <c r="C348">
        <v>330</v>
      </c>
      <c r="E348" s="16">
        <v>1.5</v>
      </c>
      <c r="F348" s="16">
        <v>156</v>
      </c>
      <c r="G348" s="16">
        <v>21</v>
      </c>
      <c r="H348" s="16">
        <v>17</v>
      </c>
      <c r="I348" s="46">
        <f t="shared" si="7"/>
        <v>156.35472222222222</v>
      </c>
      <c r="K348" s="2">
        <v>26.637</v>
      </c>
      <c r="L348" s="2">
        <v>5.2569999999999997</v>
      </c>
      <c r="M348" s="15"/>
      <c r="N348" s="15"/>
    </row>
    <row r="349" spans="3:18" x14ac:dyDescent="0.25">
      <c r="C349">
        <v>331</v>
      </c>
      <c r="E349" s="16">
        <v>1.5</v>
      </c>
      <c r="F349" s="16">
        <v>186</v>
      </c>
      <c r="G349" s="16">
        <v>20</v>
      </c>
      <c r="H349" s="16">
        <v>39</v>
      </c>
      <c r="I349" s="46">
        <f t="shared" si="7"/>
        <v>186.34416666666667</v>
      </c>
      <c r="K349" s="2">
        <v>6.6130000000000004</v>
      </c>
      <c r="L349" s="2">
        <v>1.8819999999999999</v>
      </c>
      <c r="M349" s="15"/>
      <c r="N349" s="15"/>
    </row>
    <row r="350" spans="3:18" x14ac:dyDescent="0.25">
      <c r="C350">
        <v>332</v>
      </c>
      <c r="E350" s="16">
        <v>1.5</v>
      </c>
      <c r="F350" s="16">
        <v>206</v>
      </c>
      <c r="G350" s="16">
        <v>53</v>
      </c>
      <c r="H350" s="16">
        <v>36</v>
      </c>
      <c r="I350" s="46">
        <f t="shared" si="7"/>
        <v>206.89333333333332</v>
      </c>
      <c r="K350" s="2">
        <v>6.069</v>
      </c>
      <c r="L350" s="2">
        <v>1.526</v>
      </c>
      <c r="M350" s="15"/>
      <c r="N350" s="15"/>
    </row>
    <row r="351" spans="3:18" x14ac:dyDescent="0.25">
      <c r="C351">
        <v>333</v>
      </c>
      <c r="E351">
        <v>2</v>
      </c>
      <c r="F351" s="16">
        <v>162</v>
      </c>
      <c r="G351" s="16">
        <v>16</v>
      </c>
      <c r="H351" s="16">
        <v>1</v>
      </c>
      <c r="I351" s="46">
        <f t="shared" si="7"/>
        <v>162.26694444444445</v>
      </c>
      <c r="K351" s="2">
        <v>30.530999999999999</v>
      </c>
      <c r="L351" s="2">
        <v>6.4930000000000003</v>
      </c>
      <c r="M351" s="15"/>
      <c r="N351" s="15"/>
    </row>
    <row r="352" spans="3:18" x14ac:dyDescent="0.25">
      <c r="C352">
        <v>334</v>
      </c>
      <c r="E352">
        <v>1.5</v>
      </c>
      <c r="F352" s="16">
        <v>233</v>
      </c>
      <c r="G352" s="16">
        <v>27</v>
      </c>
      <c r="H352" s="16">
        <v>8</v>
      </c>
      <c r="I352" s="46">
        <f t="shared" si="7"/>
        <v>233.45222222222222</v>
      </c>
      <c r="K352" s="2">
        <v>5.41</v>
      </c>
      <c r="L352" s="2">
        <v>0.79</v>
      </c>
      <c r="M352" s="15"/>
      <c r="N352" s="15"/>
    </row>
    <row r="353" spans="3:14" x14ac:dyDescent="0.25">
      <c r="C353">
        <v>335</v>
      </c>
      <c r="E353">
        <v>1.5</v>
      </c>
      <c r="F353" s="16">
        <v>128</v>
      </c>
      <c r="G353" s="16">
        <v>54</v>
      </c>
      <c r="H353" s="16">
        <v>34</v>
      </c>
      <c r="I353" s="46">
        <f t="shared" si="7"/>
        <v>128.90944444444446</v>
      </c>
      <c r="K353" s="2">
        <v>15.263999999999999</v>
      </c>
      <c r="L353" s="2">
        <v>2.6339999999999999</v>
      </c>
      <c r="M353" s="15"/>
      <c r="N353" s="15"/>
    </row>
    <row r="354" spans="3:14" x14ac:dyDescent="0.25">
      <c r="C354">
        <v>336</v>
      </c>
      <c r="E354">
        <v>1.5</v>
      </c>
      <c r="F354" s="16">
        <v>261</v>
      </c>
      <c r="G354" s="16">
        <v>28</v>
      </c>
      <c r="H354" s="16">
        <v>56</v>
      </c>
      <c r="I354" s="46">
        <f t="shared" si="7"/>
        <v>261.48222222222222</v>
      </c>
      <c r="K354" s="2">
        <v>5.3179999999999996</v>
      </c>
      <c r="L354" s="2">
        <v>0.17</v>
      </c>
      <c r="M354" s="15"/>
      <c r="N354" s="15"/>
    </row>
    <row r="355" spans="3:14" x14ac:dyDescent="0.25">
      <c r="C355">
        <v>337</v>
      </c>
      <c r="E355">
        <v>1.5</v>
      </c>
      <c r="F355" s="16">
        <v>181</v>
      </c>
      <c r="G355" s="16">
        <v>27</v>
      </c>
      <c r="H355" s="16">
        <v>12</v>
      </c>
      <c r="I355" s="46">
        <f t="shared" si="7"/>
        <v>181.45333333333332</v>
      </c>
      <c r="K355" s="2">
        <v>6.2750000000000004</v>
      </c>
      <c r="L355" s="2">
        <v>1.657</v>
      </c>
      <c r="M355" s="15"/>
      <c r="N355" s="15"/>
    </row>
    <row r="356" spans="3:14" x14ac:dyDescent="0.25">
      <c r="C356">
        <v>338</v>
      </c>
      <c r="E356">
        <v>1.5</v>
      </c>
      <c r="F356" s="16">
        <v>204</v>
      </c>
      <c r="G356" s="16">
        <v>27</v>
      </c>
      <c r="H356" s="16">
        <v>37</v>
      </c>
      <c r="I356" s="46">
        <f t="shared" si="7"/>
        <v>204.46027777777778</v>
      </c>
      <c r="K356" s="2">
        <v>4.2519999999999998</v>
      </c>
      <c r="L356" s="2">
        <v>0.876</v>
      </c>
      <c r="M356" s="15"/>
      <c r="N356" s="15"/>
    </row>
    <row r="357" spans="3:14" x14ac:dyDescent="0.25">
      <c r="C357">
        <v>339</v>
      </c>
      <c r="E357">
        <v>1.5</v>
      </c>
      <c r="F357" s="16">
        <v>248</v>
      </c>
      <c r="G357" s="16">
        <v>11</v>
      </c>
      <c r="H357" s="16">
        <v>57</v>
      </c>
      <c r="I357" s="46">
        <f t="shared" si="7"/>
        <v>248.19916666666668</v>
      </c>
      <c r="K357" s="2">
        <v>3.9769999999999999</v>
      </c>
      <c r="L357" s="2">
        <v>0.24299999999999999</v>
      </c>
      <c r="M357" s="15"/>
      <c r="N357" s="15"/>
    </row>
    <row r="358" spans="3:14" x14ac:dyDescent="0.25">
      <c r="C358">
        <v>340</v>
      </c>
      <c r="E358">
        <v>1.5</v>
      </c>
      <c r="F358" s="16">
        <v>97</v>
      </c>
      <c r="G358" s="16">
        <v>31</v>
      </c>
      <c r="H358" s="16">
        <v>18</v>
      </c>
      <c r="I358" s="46">
        <f t="shared" si="7"/>
        <v>97.521666666666661</v>
      </c>
      <c r="K358" s="2">
        <v>13.379</v>
      </c>
      <c r="L358" s="2">
        <v>1.1619999999999999</v>
      </c>
      <c r="M358" s="15"/>
      <c r="N358" s="15"/>
    </row>
    <row r="359" spans="3:14" x14ac:dyDescent="0.25">
      <c r="C359">
        <v>341</v>
      </c>
      <c r="E359">
        <v>1.5</v>
      </c>
      <c r="F359" s="16">
        <v>78</v>
      </c>
      <c r="G359" s="16">
        <v>59</v>
      </c>
      <c r="H359" s="16">
        <v>33</v>
      </c>
      <c r="I359" s="46">
        <f t="shared" si="7"/>
        <v>78.992500000000007</v>
      </c>
      <c r="K359" s="2">
        <v>14.208</v>
      </c>
      <c r="L359" s="2">
        <v>-0.17599999999999999</v>
      </c>
      <c r="M359" s="15"/>
      <c r="N359" s="15"/>
    </row>
    <row r="360" spans="3:14" x14ac:dyDescent="0.25">
      <c r="C360">
        <v>342</v>
      </c>
      <c r="E360">
        <v>1.5</v>
      </c>
      <c r="F360" s="16">
        <v>67</v>
      </c>
      <c r="G360" s="16">
        <v>22</v>
      </c>
      <c r="H360" s="16">
        <v>1</v>
      </c>
      <c r="I360" s="46">
        <f t="shared" si="7"/>
        <v>67.366944444444442</v>
      </c>
      <c r="K360" s="2">
        <v>16.2</v>
      </c>
      <c r="L360" s="2">
        <v>-0.85599999999999998</v>
      </c>
      <c r="M360" s="15"/>
      <c r="N360" s="15"/>
    </row>
    <row r="361" spans="3:14" x14ac:dyDescent="0.25">
      <c r="C361">
        <v>343</v>
      </c>
      <c r="E361">
        <v>1.3</v>
      </c>
      <c r="F361" s="16">
        <v>59</v>
      </c>
      <c r="G361" s="16">
        <v>28</v>
      </c>
      <c r="H361" s="16">
        <v>35</v>
      </c>
      <c r="I361" s="46">
        <f t="shared" si="7"/>
        <v>59.476388888888891</v>
      </c>
      <c r="K361" s="2">
        <v>15.003</v>
      </c>
      <c r="L361" s="2">
        <v>-1.389</v>
      </c>
      <c r="M361" s="15"/>
      <c r="N361" s="15"/>
    </row>
    <row r="362" spans="3:14" x14ac:dyDescent="0.25">
      <c r="C362">
        <v>344</v>
      </c>
      <c r="E362">
        <v>2.15</v>
      </c>
      <c r="F362" s="16">
        <v>53</v>
      </c>
      <c r="G362" s="16">
        <v>21</v>
      </c>
      <c r="H362" s="16">
        <v>0</v>
      </c>
      <c r="I362" s="46">
        <f t="shared" si="7"/>
        <v>53.35</v>
      </c>
      <c r="K362" s="2">
        <v>16.363</v>
      </c>
      <c r="L362" s="2">
        <v>-1.5880000000000001</v>
      </c>
      <c r="M362" s="15"/>
      <c r="N362" s="15"/>
    </row>
    <row r="363" spans="3:14" x14ac:dyDescent="0.25">
      <c r="C363">
        <v>345</v>
      </c>
      <c r="E363">
        <v>2.15</v>
      </c>
      <c r="F363" s="16">
        <v>37</v>
      </c>
      <c r="G363" s="16">
        <v>45</v>
      </c>
      <c r="H363" s="16">
        <v>23</v>
      </c>
      <c r="I363" s="46">
        <f t="shared" si="7"/>
        <v>37.756388888888885</v>
      </c>
      <c r="K363" s="2">
        <v>20.189</v>
      </c>
      <c r="L363" s="2">
        <v>-3.64</v>
      </c>
      <c r="M363" s="15"/>
      <c r="N363" s="15"/>
    </row>
    <row r="364" spans="3:14" x14ac:dyDescent="0.25">
      <c r="C364">
        <v>346</v>
      </c>
      <c r="E364">
        <v>2.15</v>
      </c>
      <c r="F364" s="16">
        <v>28</v>
      </c>
      <c r="G364" s="16">
        <v>12</v>
      </c>
      <c r="H364" s="16">
        <v>47</v>
      </c>
      <c r="I364" s="46">
        <f t="shared" si="7"/>
        <v>28.213055555555556</v>
      </c>
      <c r="K364" s="2">
        <v>24.765999999999998</v>
      </c>
      <c r="L364" s="2">
        <v>-5.3789999999999996</v>
      </c>
      <c r="M364" s="15"/>
      <c r="N364" s="15"/>
    </row>
    <row r="365" spans="3:14" x14ac:dyDescent="0.25">
      <c r="C365">
        <v>347</v>
      </c>
      <c r="E365">
        <v>1.5</v>
      </c>
      <c r="F365" s="16">
        <v>174</v>
      </c>
      <c r="G365" s="16">
        <v>14</v>
      </c>
      <c r="H365" s="16">
        <v>21</v>
      </c>
      <c r="I365" s="46">
        <f t="shared" si="7"/>
        <v>174.23916666666665</v>
      </c>
      <c r="K365" s="2">
        <v>6.0060000000000002</v>
      </c>
      <c r="L365" s="2">
        <v>1.82</v>
      </c>
      <c r="M365" s="15"/>
      <c r="N365" s="15"/>
    </row>
    <row r="366" spans="3:14" x14ac:dyDescent="0.25">
      <c r="C366">
        <v>348</v>
      </c>
      <c r="E366">
        <v>1.5</v>
      </c>
      <c r="F366" s="16">
        <v>181</v>
      </c>
      <c r="G366" s="16">
        <v>35</v>
      </c>
      <c r="H366" s="16">
        <v>55</v>
      </c>
      <c r="I366" s="46">
        <f t="shared" si="7"/>
        <v>181.59861111111113</v>
      </c>
      <c r="K366" s="2">
        <v>4.0590000000000002</v>
      </c>
      <c r="L366" s="2">
        <v>1.2370000000000001</v>
      </c>
      <c r="M366" s="15"/>
      <c r="N366" s="15"/>
    </row>
    <row r="367" spans="3:14" x14ac:dyDescent="0.25">
      <c r="C367">
        <v>349</v>
      </c>
      <c r="E367">
        <v>1.5</v>
      </c>
      <c r="F367" s="16">
        <v>216</v>
      </c>
      <c r="G367" s="16">
        <v>14</v>
      </c>
      <c r="H367" s="16">
        <v>22</v>
      </c>
      <c r="I367" s="46">
        <f t="shared" si="7"/>
        <v>216.23944444444444</v>
      </c>
      <c r="K367" s="2">
        <v>2.831</v>
      </c>
      <c r="L367" s="2">
        <v>0.69299999999999995</v>
      </c>
      <c r="M367" s="15"/>
      <c r="N367" s="15"/>
    </row>
    <row r="368" spans="3:14" x14ac:dyDescent="0.25">
      <c r="C368">
        <v>350</v>
      </c>
      <c r="E368">
        <v>2.15</v>
      </c>
      <c r="F368" s="16">
        <v>27</v>
      </c>
      <c r="G368" s="16">
        <v>49</v>
      </c>
      <c r="H368" s="16">
        <v>13</v>
      </c>
      <c r="I368" s="46">
        <f t="shared" si="7"/>
        <v>27.820277777777779</v>
      </c>
      <c r="K368" s="2">
        <v>28.007000000000001</v>
      </c>
      <c r="L368" s="2">
        <v>-5.9859999999999998</v>
      </c>
      <c r="M368" s="15"/>
      <c r="N368" s="15"/>
    </row>
    <row r="369" spans="3:14" x14ac:dyDescent="0.25">
      <c r="C369">
        <v>351</v>
      </c>
      <c r="E369">
        <v>2.15</v>
      </c>
      <c r="F369" s="16">
        <v>25</v>
      </c>
      <c r="G369" s="16">
        <v>34</v>
      </c>
      <c r="H369" s="16">
        <v>12</v>
      </c>
      <c r="I369" s="46">
        <f t="shared" si="7"/>
        <v>25.57</v>
      </c>
      <c r="K369" s="2">
        <v>33.28</v>
      </c>
      <c r="L369" s="2">
        <v>-5.9850000000000003</v>
      </c>
      <c r="M369" s="15"/>
      <c r="N369" s="15"/>
    </row>
    <row r="370" spans="3:14" x14ac:dyDescent="0.25">
      <c r="C370">
        <v>352</v>
      </c>
      <c r="E370">
        <v>1.5</v>
      </c>
      <c r="F370" s="16">
        <v>282</v>
      </c>
      <c r="G370" s="16">
        <v>37</v>
      </c>
      <c r="H370" s="16">
        <v>50</v>
      </c>
      <c r="I370" s="46">
        <f t="shared" si="7"/>
        <v>282.63055555555559</v>
      </c>
      <c r="K370" s="2">
        <v>4.7469999999999999</v>
      </c>
      <c r="L370" s="2">
        <v>-0.36299999999999999</v>
      </c>
      <c r="M370" s="15"/>
      <c r="N370" s="15"/>
    </row>
    <row r="371" spans="3:14" x14ac:dyDescent="0.25">
      <c r="C371">
        <v>353</v>
      </c>
      <c r="E371">
        <v>1.5</v>
      </c>
      <c r="F371" s="16">
        <v>294</v>
      </c>
      <c r="G371" s="16">
        <v>3</v>
      </c>
      <c r="H371" s="16">
        <v>26</v>
      </c>
      <c r="I371" s="46">
        <f t="shared" si="7"/>
        <v>294.05722222222221</v>
      </c>
      <c r="K371" s="2">
        <v>7.1269999999999998</v>
      </c>
      <c r="L371" s="2">
        <v>-1.431</v>
      </c>
      <c r="M371" s="15"/>
      <c r="N371" s="15"/>
    </row>
    <row r="372" spans="3:14" x14ac:dyDescent="0.25">
      <c r="C372">
        <v>354</v>
      </c>
      <c r="E372">
        <v>1.5</v>
      </c>
      <c r="F372" s="16">
        <v>283</v>
      </c>
      <c r="G372" s="16">
        <v>8</v>
      </c>
      <c r="H372" s="16">
        <v>50</v>
      </c>
      <c r="I372" s="46">
        <f t="shared" si="7"/>
        <v>283.14722222222224</v>
      </c>
      <c r="K372" s="2">
        <v>8.6530000000000005</v>
      </c>
      <c r="L372" s="2">
        <v>-0.85</v>
      </c>
      <c r="M372" s="15"/>
      <c r="N372" s="15"/>
    </row>
    <row r="373" spans="3:14" x14ac:dyDescent="0.25">
      <c r="C373">
        <v>355</v>
      </c>
      <c r="E373">
        <v>1.5</v>
      </c>
      <c r="F373" s="16">
        <v>310</v>
      </c>
      <c r="G373" s="16">
        <v>29</v>
      </c>
      <c r="H373" s="16">
        <v>55</v>
      </c>
      <c r="I373" s="46">
        <f t="shared" si="7"/>
        <v>310.49861111111113</v>
      </c>
      <c r="K373" s="2">
        <v>5.3419999999999996</v>
      </c>
      <c r="L373" s="2">
        <v>-1.2649999999999999</v>
      </c>
      <c r="M373" s="15"/>
      <c r="N373" s="15"/>
    </row>
    <row r="374" spans="3:14" x14ac:dyDescent="0.25">
      <c r="C374">
        <v>356</v>
      </c>
      <c r="E374">
        <v>1.3</v>
      </c>
      <c r="F374" s="16">
        <v>346</v>
      </c>
      <c r="G374" s="16">
        <v>46</v>
      </c>
      <c r="H374" s="16">
        <v>21</v>
      </c>
      <c r="I374" s="46">
        <f t="shared" si="7"/>
        <v>346.77249999999998</v>
      </c>
      <c r="K374" s="2">
        <v>4.4409999999999998</v>
      </c>
      <c r="L374" s="2">
        <v>-1.56</v>
      </c>
      <c r="M374" s="15"/>
      <c r="N374" s="15"/>
    </row>
    <row r="375" spans="3:14" x14ac:dyDescent="0.25">
      <c r="C375">
        <v>357</v>
      </c>
      <c r="E375">
        <v>1.3</v>
      </c>
      <c r="F375" s="16">
        <v>31</v>
      </c>
      <c r="G375" s="16">
        <v>41</v>
      </c>
      <c r="H375" s="16">
        <v>30</v>
      </c>
      <c r="I375" s="46">
        <f t="shared" si="7"/>
        <v>31.691666666666666</v>
      </c>
      <c r="K375" s="2">
        <v>3.0720000000000001</v>
      </c>
      <c r="L375" s="2">
        <v>-0.91700000000000004</v>
      </c>
      <c r="M375" s="15"/>
      <c r="N375" s="15"/>
    </row>
    <row r="376" spans="3:14" x14ac:dyDescent="0.25">
      <c r="C376">
        <v>358</v>
      </c>
      <c r="E376">
        <v>1.3</v>
      </c>
      <c r="F376" s="16">
        <v>13</v>
      </c>
      <c r="G376" s="16">
        <v>55</v>
      </c>
      <c r="H376" s="16">
        <v>20</v>
      </c>
      <c r="I376" s="46">
        <f t="shared" ref="I376:I439" si="8">F376+G376/60+H376/3600</f>
        <v>13.922222222222222</v>
      </c>
      <c r="K376" s="2">
        <v>5.782</v>
      </c>
      <c r="L376" s="2">
        <v>-1.724</v>
      </c>
      <c r="M376" s="15"/>
      <c r="N376" s="15"/>
    </row>
    <row r="377" spans="3:14" x14ac:dyDescent="0.25">
      <c r="C377">
        <v>359</v>
      </c>
      <c r="E377">
        <v>2.15</v>
      </c>
      <c r="F377" s="16">
        <v>150</v>
      </c>
      <c r="G377" s="16">
        <v>12</v>
      </c>
      <c r="H377" s="16">
        <v>4</v>
      </c>
      <c r="I377" s="46">
        <f t="shared" si="8"/>
        <v>150.20111111111109</v>
      </c>
      <c r="K377" s="2">
        <v>40.814999999999998</v>
      </c>
      <c r="L377" s="2">
        <v>7.7130000000000001</v>
      </c>
      <c r="M377" s="15"/>
      <c r="N377" s="15"/>
    </row>
    <row r="378" spans="3:14" x14ac:dyDescent="0.25">
      <c r="C378">
        <v>360</v>
      </c>
      <c r="E378">
        <v>1.3</v>
      </c>
      <c r="F378" s="16">
        <v>48</v>
      </c>
      <c r="G378" s="16">
        <v>1</v>
      </c>
      <c r="H378" s="16">
        <v>4</v>
      </c>
      <c r="I378" s="46">
        <f t="shared" si="8"/>
        <v>48.017777777777773</v>
      </c>
      <c r="K378" s="2">
        <v>11.146000000000001</v>
      </c>
      <c r="L378" s="2">
        <v>-1.4730000000000001</v>
      </c>
      <c r="M378" s="15"/>
      <c r="N378" s="15"/>
    </row>
    <row r="379" spans="3:14" x14ac:dyDescent="0.25">
      <c r="C379">
        <v>361</v>
      </c>
      <c r="E379">
        <v>2.15</v>
      </c>
      <c r="F379" s="16">
        <v>134</v>
      </c>
      <c r="G379" s="16">
        <v>52</v>
      </c>
      <c r="H379" s="16">
        <v>20</v>
      </c>
      <c r="I379" s="46">
        <f t="shared" si="8"/>
        <v>134.87222222222223</v>
      </c>
      <c r="K379" s="2">
        <v>31.064</v>
      </c>
      <c r="L379" s="2">
        <v>5.5</v>
      </c>
      <c r="M379" s="15"/>
      <c r="N379" s="15"/>
    </row>
    <row r="380" spans="3:14" x14ac:dyDescent="0.25">
      <c r="C380">
        <v>362</v>
      </c>
      <c r="E380">
        <v>1.3</v>
      </c>
      <c r="F380" s="16">
        <v>57</v>
      </c>
      <c r="G380" s="16">
        <v>52</v>
      </c>
      <c r="H380" s="16">
        <v>36</v>
      </c>
      <c r="I380" s="46">
        <f t="shared" si="8"/>
        <v>57.876666666666665</v>
      </c>
      <c r="K380" s="2">
        <v>14.39</v>
      </c>
      <c r="L380" s="2">
        <v>-1.4670000000000001</v>
      </c>
      <c r="M380" s="15"/>
      <c r="N380" s="15"/>
    </row>
    <row r="381" spans="3:14" x14ac:dyDescent="0.25">
      <c r="C381">
        <v>363</v>
      </c>
      <c r="E381">
        <v>2.15</v>
      </c>
      <c r="F381" s="16">
        <v>108</v>
      </c>
      <c r="G381" s="16">
        <v>44</v>
      </c>
      <c r="H381" s="16">
        <v>46</v>
      </c>
      <c r="I381" s="46">
        <f t="shared" si="8"/>
        <v>108.74611111111111</v>
      </c>
      <c r="K381" s="2">
        <v>23.492000000000001</v>
      </c>
      <c r="L381" s="2">
        <v>3.07</v>
      </c>
      <c r="M381" s="15"/>
      <c r="N381" s="15"/>
    </row>
    <row r="382" spans="3:14" x14ac:dyDescent="0.25">
      <c r="C382">
        <v>364</v>
      </c>
      <c r="E382">
        <v>2.15</v>
      </c>
      <c r="F382" s="16">
        <v>88</v>
      </c>
      <c r="G382" s="16">
        <v>26</v>
      </c>
      <c r="H382" s="16">
        <v>54</v>
      </c>
      <c r="I382" s="46">
        <f t="shared" si="8"/>
        <v>88.448333333333338</v>
      </c>
      <c r="K382" s="2">
        <v>21.882999999999999</v>
      </c>
      <c r="L382" s="2">
        <v>1.272</v>
      </c>
      <c r="M382" s="15"/>
      <c r="N382" s="15"/>
    </row>
    <row r="383" spans="3:14" x14ac:dyDescent="0.25">
      <c r="C383">
        <v>365</v>
      </c>
      <c r="E383">
        <v>2.15</v>
      </c>
      <c r="F383" s="16">
        <v>80</v>
      </c>
      <c r="G383" s="16">
        <v>22</v>
      </c>
      <c r="H383" s="16">
        <v>40</v>
      </c>
      <c r="I383" s="46">
        <f t="shared" si="8"/>
        <v>80.377777777777766</v>
      </c>
      <c r="K383" s="2">
        <v>21.853000000000002</v>
      </c>
      <c r="L383" s="2">
        <v>0.193</v>
      </c>
      <c r="M383" s="15"/>
      <c r="N383" s="15"/>
    </row>
    <row r="384" spans="3:14" x14ac:dyDescent="0.25">
      <c r="C384">
        <v>366</v>
      </c>
      <c r="E384">
        <v>2.15</v>
      </c>
      <c r="F384" s="16">
        <v>73</v>
      </c>
      <c r="G384" s="16">
        <v>12</v>
      </c>
      <c r="H384" s="16">
        <v>56</v>
      </c>
      <c r="I384" s="46">
        <f t="shared" si="8"/>
        <v>73.215555555555554</v>
      </c>
      <c r="K384" s="2">
        <v>23.768999999999998</v>
      </c>
      <c r="L384" s="2">
        <v>-9.0999999999999998E-2</v>
      </c>
      <c r="M384" s="15"/>
      <c r="N384" s="15"/>
    </row>
    <row r="385" spans="1:18" x14ac:dyDescent="0.25">
      <c r="C385">
        <v>367</v>
      </c>
      <c r="E385">
        <v>1.3</v>
      </c>
      <c r="F385" s="16">
        <v>69</v>
      </c>
      <c r="G385" s="16">
        <v>14</v>
      </c>
      <c r="H385" s="16">
        <v>20</v>
      </c>
      <c r="I385" s="46">
        <f t="shared" si="8"/>
        <v>69.238888888888894</v>
      </c>
      <c r="K385" s="2">
        <v>25.201000000000001</v>
      </c>
      <c r="L385" s="2">
        <v>-1.5860000000000001</v>
      </c>
      <c r="M385" s="15"/>
      <c r="N385" s="15"/>
    </row>
    <row r="386" spans="1:18" s="5" customFormat="1" x14ac:dyDescent="0.25">
      <c r="C386" s="5" t="s">
        <v>55</v>
      </c>
      <c r="E386" s="5">
        <v>1.3</v>
      </c>
      <c r="F386" s="5">
        <v>324</v>
      </c>
      <c r="G386" s="5">
        <v>46</v>
      </c>
      <c r="H386" s="5">
        <v>27</v>
      </c>
      <c r="I386" s="12">
        <f t="shared" si="8"/>
        <v>324.77416666666664</v>
      </c>
      <c r="J386" s="11"/>
      <c r="K386" s="11">
        <v>74.204999999999998</v>
      </c>
      <c r="L386" s="11">
        <v>-4.1349999999999998</v>
      </c>
      <c r="M386" s="13"/>
      <c r="N386" s="13"/>
      <c r="O386" s="11"/>
      <c r="P386" s="11"/>
      <c r="Q386" s="11"/>
      <c r="R386" s="11"/>
    </row>
    <row r="387" spans="1:18" s="5" customFormat="1" x14ac:dyDescent="0.25">
      <c r="C387" s="5" t="s">
        <v>57</v>
      </c>
      <c r="E387" s="5">
        <v>1.35</v>
      </c>
      <c r="F387" s="5">
        <v>39</v>
      </c>
      <c r="G387" s="5">
        <v>5</v>
      </c>
      <c r="H387" s="5">
        <v>5</v>
      </c>
      <c r="I387" s="12">
        <f t="shared" si="8"/>
        <v>39.084722222222226</v>
      </c>
      <c r="J387" s="11"/>
      <c r="K387" s="11">
        <v>77.793999999999997</v>
      </c>
      <c r="L387" s="11">
        <v>-0.80200000000000005</v>
      </c>
      <c r="M387" s="13"/>
      <c r="N387" s="13"/>
      <c r="O387" s="11"/>
      <c r="P387" s="11"/>
      <c r="Q387" s="11"/>
      <c r="R387" s="11"/>
    </row>
    <row r="388" spans="1:18" s="19" customFormat="1" x14ac:dyDescent="0.25">
      <c r="I388" s="22"/>
      <c r="J388" s="20"/>
      <c r="K388" s="20"/>
      <c r="L388" s="20"/>
      <c r="M388" s="23"/>
      <c r="N388" s="23"/>
      <c r="O388" s="20"/>
      <c r="P388" s="20"/>
      <c r="Q388" s="20"/>
      <c r="R388" s="20"/>
    </row>
    <row r="389" spans="1:18" s="5" customFormat="1" x14ac:dyDescent="0.25">
      <c r="A389" s="5" t="s">
        <v>60</v>
      </c>
      <c r="B389" s="5">
        <v>1.3169999999999999</v>
      </c>
      <c r="C389" s="5" t="s">
        <v>21</v>
      </c>
      <c r="E389" s="5">
        <v>2.15</v>
      </c>
      <c r="F389" s="5">
        <v>0</v>
      </c>
      <c r="G389" s="5">
        <v>0</v>
      </c>
      <c r="H389" s="5">
        <v>0</v>
      </c>
      <c r="I389" s="12">
        <f t="shared" si="8"/>
        <v>0</v>
      </c>
      <c r="J389" s="11"/>
      <c r="K389" s="11">
        <v>64.262</v>
      </c>
      <c r="L389" s="11">
        <v>0.69299999999999995</v>
      </c>
      <c r="M389" s="13"/>
      <c r="N389" s="13"/>
      <c r="O389" s="11"/>
      <c r="P389" s="11"/>
      <c r="Q389" s="11"/>
      <c r="R389" s="11"/>
    </row>
    <row r="390" spans="1:18" x14ac:dyDescent="0.25">
      <c r="C390">
        <v>368</v>
      </c>
      <c r="E390" s="16">
        <v>1.3</v>
      </c>
      <c r="F390">
        <v>319</v>
      </c>
      <c r="G390">
        <v>50</v>
      </c>
      <c r="H390">
        <v>15</v>
      </c>
      <c r="I390" s="30">
        <f t="shared" si="8"/>
        <v>319.83749999999998</v>
      </c>
      <c r="K390" s="2">
        <v>34.054000000000002</v>
      </c>
      <c r="L390" s="2">
        <v>4.3639999999999999</v>
      </c>
      <c r="M390" s="15"/>
      <c r="N390" s="15"/>
    </row>
    <row r="391" spans="1:18" x14ac:dyDescent="0.25">
      <c r="C391">
        <v>369</v>
      </c>
      <c r="E391" s="16">
        <v>1.3</v>
      </c>
      <c r="F391" s="47">
        <v>324</v>
      </c>
      <c r="G391" s="16">
        <v>5</v>
      </c>
      <c r="H391" s="16">
        <v>52</v>
      </c>
      <c r="I391" s="30">
        <f t="shared" si="8"/>
        <v>324.09777777777776</v>
      </c>
      <c r="K391" s="2">
        <v>34.194000000000003</v>
      </c>
      <c r="L391" s="2">
        <v>3.9940000000000002</v>
      </c>
      <c r="M391" s="15"/>
      <c r="N391" s="15"/>
    </row>
    <row r="392" spans="1:18" x14ac:dyDescent="0.25">
      <c r="C392">
        <v>370</v>
      </c>
      <c r="E392" s="16">
        <v>1.3</v>
      </c>
      <c r="F392">
        <v>322</v>
      </c>
      <c r="G392" s="16">
        <v>49</v>
      </c>
      <c r="H392" s="16">
        <v>8</v>
      </c>
      <c r="I392" s="30">
        <f t="shared" si="8"/>
        <v>322.81888888888886</v>
      </c>
      <c r="K392" s="2">
        <v>31.571000000000002</v>
      </c>
      <c r="L392" s="2">
        <v>3.8050000000000002</v>
      </c>
      <c r="M392" s="15"/>
      <c r="N392" s="15"/>
    </row>
    <row r="393" spans="1:18" s="16" customFormat="1" x14ac:dyDescent="0.25">
      <c r="C393">
        <v>371</v>
      </c>
      <c r="E393" s="16">
        <v>1.3</v>
      </c>
      <c r="F393" s="16">
        <v>319</v>
      </c>
      <c r="G393" s="16">
        <v>30</v>
      </c>
      <c r="H393" s="16">
        <v>41</v>
      </c>
      <c r="I393" s="30">
        <f t="shared" si="8"/>
        <v>319.51138888888892</v>
      </c>
      <c r="J393" s="17"/>
      <c r="K393" s="17">
        <v>29.82</v>
      </c>
      <c r="L393" s="17">
        <v>3.7890000000000001</v>
      </c>
      <c r="M393" s="25"/>
      <c r="N393" s="25"/>
      <c r="O393" s="17"/>
      <c r="P393" s="17"/>
      <c r="Q393" s="17"/>
      <c r="R393" s="17"/>
    </row>
    <row r="394" spans="1:18" s="16" customFormat="1" x14ac:dyDescent="0.25">
      <c r="C394">
        <v>372</v>
      </c>
      <c r="E394" s="16">
        <v>1.3</v>
      </c>
      <c r="F394" s="16">
        <v>312</v>
      </c>
      <c r="G394" s="16">
        <v>29</v>
      </c>
      <c r="H394" s="16">
        <v>14</v>
      </c>
      <c r="I394" s="30">
        <f t="shared" si="8"/>
        <v>312.48722222222221</v>
      </c>
      <c r="J394" s="17"/>
      <c r="K394" s="17">
        <v>27.087</v>
      </c>
      <c r="L394" s="17">
        <v>3.8519999999999999</v>
      </c>
      <c r="M394" s="17"/>
      <c r="N394" s="17"/>
      <c r="O394" s="17"/>
      <c r="P394" s="17"/>
      <c r="Q394" s="17"/>
      <c r="R394" s="17"/>
    </row>
    <row r="395" spans="1:18" s="16" customFormat="1" x14ac:dyDescent="0.25">
      <c r="C395">
        <v>373</v>
      </c>
      <c r="E395" s="16">
        <v>1.3</v>
      </c>
      <c r="F395" s="16">
        <v>345</v>
      </c>
      <c r="G395" s="16">
        <v>5</v>
      </c>
      <c r="H395" s="16">
        <v>19</v>
      </c>
      <c r="I395" s="30">
        <f t="shared" si="8"/>
        <v>345.08861111111111</v>
      </c>
      <c r="J395" s="17"/>
      <c r="K395" s="17">
        <v>29.577999999999999</v>
      </c>
      <c r="L395" s="17">
        <v>1.611</v>
      </c>
      <c r="M395" s="25"/>
      <c r="N395" s="25"/>
      <c r="O395" s="17"/>
      <c r="P395" s="17"/>
      <c r="Q395" s="17"/>
      <c r="R395" s="17"/>
    </row>
    <row r="396" spans="1:18" x14ac:dyDescent="0.25">
      <c r="C396">
        <v>374</v>
      </c>
      <c r="E396" s="16">
        <v>1.3</v>
      </c>
      <c r="F396" s="16">
        <v>317</v>
      </c>
      <c r="G396" s="16">
        <v>18</v>
      </c>
      <c r="H396" s="16">
        <v>56</v>
      </c>
      <c r="I396" s="30">
        <f t="shared" si="8"/>
        <v>317.31555555555559</v>
      </c>
      <c r="K396" s="2">
        <v>26.917000000000002</v>
      </c>
      <c r="L396" s="2">
        <v>3.4470000000000001</v>
      </c>
      <c r="M396" s="15"/>
      <c r="N396" s="15"/>
    </row>
    <row r="397" spans="1:18" x14ac:dyDescent="0.25">
      <c r="C397">
        <v>375</v>
      </c>
      <c r="E397" s="16">
        <v>1.3</v>
      </c>
      <c r="F397" s="16">
        <v>351</v>
      </c>
      <c r="G397" s="16">
        <v>17</v>
      </c>
      <c r="H397" s="16">
        <v>56</v>
      </c>
      <c r="I397" s="30">
        <f t="shared" si="8"/>
        <v>351.29888888888894</v>
      </c>
      <c r="K397" s="2">
        <v>28.672000000000001</v>
      </c>
      <c r="L397" s="2">
        <v>0.84099999999999997</v>
      </c>
      <c r="M397" s="15"/>
      <c r="N397" s="15"/>
    </row>
    <row r="398" spans="1:18" x14ac:dyDescent="0.25">
      <c r="C398">
        <v>376</v>
      </c>
      <c r="E398" s="16">
        <v>1.3</v>
      </c>
      <c r="F398" s="16">
        <v>325</v>
      </c>
      <c r="G398" s="16">
        <v>46</v>
      </c>
      <c r="H398" s="16">
        <v>1</v>
      </c>
      <c r="I398" s="30">
        <f t="shared" si="8"/>
        <v>325.76694444444445</v>
      </c>
      <c r="K398" s="2">
        <v>28.332999999999998</v>
      </c>
      <c r="L398" s="2">
        <v>3.1240000000000001</v>
      </c>
      <c r="M398" s="15"/>
      <c r="N398" s="15"/>
    </row>
    <row r="399" spans="1:18" x14ac:dyDescent="0.25">
      <c r="C399">
        <v>377</v>
      </c>
      <c r="E399" s="16">
        <v>1.3</v>
      </c>
      <c r="F399" s="16">
        <v>351</v>
      </c>
      <c r="G399" s="16">
        <v>11</v>
      </c>
      <c r="H399" s="16">
        <v>25</v>
      </c>
      <c r="I399" s="30">
        <f t="shared" si="8"/>
        <v>351.19027777777779</v>
      </c>
      <c r="K399" s="2">
        <v>32.89</v>
      </c>
      <c r="L399" s="2">
        <v>1.2649999999999999</v>
      </c>
      <c r="M399" s="15"/>
      <c r="N399" s="15"/>
    </row>
    <row r="400" spans="1:18" x14ac:dyDescent="0.25">
      <c r="C400">
        <v>378</v>
      </c>
      <c r="E400" s="16">
        <v>1.3</v>
      </c>
      <c r="F400" s="16">
        <v>317</v>
      </c>
      <c r="G400" s="16">
        <v>52</v>
      </c>
      <c r="H400" s="16">
        <v>50</v>
      </c>
      <c r="I400" s="30">
        <f t="shared" si="8"/>
        <v>317.88055555555559</v>
      </c>
      <c r="K400" s="2">
        <v>25.45</v>
      </c>
      <c r="L400" s="2">
        <v>2.988</v>
      </c>
      <c r="M400" s="15"/>
      <c r="N400" s="15"/>
    </row>
    <row r="401" spans="3:14" x14ac:dyDescent="0.25">
      <c r="C401">
        <v>379</v>
      </c>
      <c r="E401" s="16">
        <v>1.3</v>
      </c>
      <c r="F401" s="16">
        <v>357</v>
      </c>
      <c r="G401" s="16">
        <v>47</v>
      </c>
      <c r="H401" s="16">
        <v>12</v>
      </c>
      <c r="I401" s="30">
        <f t="shared" si="8"/>
        <v>357.78666666666669</v>
      </c>
      <c r="K401" s="2">
        <v>31.402999999999999</v>
      </c>
      <c r="L401" s="2">
        <v>0.22</v>
      </c>
      <c r="M401" s="15"/>
      <c r="N401" s="15"/>
    </row>
    <row r="402" spans="3:14" x14ac:dyDescent="0.25">
      <c r="C402">
        <v>380</v>
      </c>
      <c r="E402" s="16">
        <v>1.3</v>
      </c>
      <c r="F402" s="16">
        <v>325</v>
      </c>
      <c r="G402" s="16">
        <v>6</v>
      </c>
      <c r="H402" s="16">
        <v>34</v>
      </c>
      <c r="I402" s="30">
        <f t="shared" si="8"/>
        <v>325.10944444444448</v>
      </c>
      <c r="K402" s="2">
        <v>24.477</v>
      </c>
      <c r="L402" s="2">
        <v>2.6190000000000002</v>
      </c>
      <c r="M402" s="15"/>
      <c r="N402" s="15"/>
    </row>
    <row r="403" spans="3:14" x14ac:dyDescent="0.25">
      <c r="C403">
        <v>381</v>
      </c>
      <c r="E403" s="16">
        <v>1.3</v>
      </c>
      <c r="F403" s="16">
        <v>357</v>
      </c>
      <c r="G403" s="16">
        <v>42</v>
      </c>
      <c r="H403" s="16">
        <v>47</v>
      </c>
      <c r="I403" s="30">
        <f t="shared" si="8"/>
        <v>357.71305555555557</v>
      </c>
      <c r="K403" s="2">
        <v>31.422999999999998</v>
      </c>
      <c r="L403" s="2">
        <v>0.224</v>
      </c>
      <c r="M403" s="15"/>
      <c r="N403" s="15"/>
    </row>
    <row r="404" spans="3:14" x14ac:dyDescent="0.25">
      <c r="C404">
        <v>382</v>
      </c>
      <c r="E404" s="16">
        <v>1.3</v>
      </c>
      <c r="F404" s="16">
        <v>322</v>
      </c>
      <c r="G404" s="16">
        <v>16</v>
      </c>
      <c r="H404" s="16">
        <v>13</v>
      </c>
      <c r="I404" s="30">
        <f t="shared" si="8"/>
        <v>322.27027777777778</v>
      </c>
      <c r="K404" s="2">
        <v>23.116</v>
      </c>
      <c r="L404" s="2">
        <v>2.5089999999999999</v>
      </c>
      <c r="M404" s="15"/>
      <c r="N404" s="15"/>
    </row>
    <row r="405" spans="3:14" x14ac:dyDescent="0.25">
      <c r="C405">
        <v>383</v>
      </c>
      <c r="E405" s="16">
        <v>1.3</v>
      </c>
      <c r="F405" s="16">
        <v>357</v>
      </c>
      <c r="G405" s="16">
        <v>59</v>
      </c>
      <c r="H405" s="16">
        <v>1</v>
      </c>
      <c r="I405" s="30">
        <f t="shared" si="8"/>
        <v>357.98361111111114</v>
      </c>
      <c r="K405" s="2">
        <v>28.018000000000001</v>
      </c>
      <c r="L405" s="2">
        <v>-7.0999999999999994E-2</v>
      </c>
      <c r="M405" s="15"/>
      <c r="N405" s="15"/>
    </row>
    <row r="406" spans="3:14" x14ac:dyDescent="0.25">
      <c r="C406">
        <v>384</v>
      </c>
      <c r="E406" s="16">
        <v>1.3</v>
      </c>
      <c r="F406" s="16">
        <v>316</v>
      </c>
      <c r="G406" s="16">
        <v>47</v>
      </c>
      <c r="H406" s="16">
        <v>48</v>
      </c>
      <c r="I406" s="30">
        <f t="shared" si="8"/>
        <v>316.79666666666668</v>
      </c>
      <c r="K406" s="2">
        <v>24.084</v>
      </c>
      <c r="L406" s="2">
        <v>3.1629999999999998</v>
      </c>
      <c r="M406" s="15"/>
      <c r="N406" s="15"/>
    </row>
    <row r="407" spans="3:14" x14ac:dyDescent="0.25">
      <c r="C407">
        <v>385</v>
      </c>
      <c r="E407" s="16">
        <v>1.3</v>
      </c>
      <c r="F407" s="16">
        <v>0</v>
      </c>
      <c r="G407" s="16">
        <v>3</v>
      </c>
      <c r="H407" s="16">
        <v>27</v>
      </c>
      <c r="I407" s="30">
        <f t="shared" si="8"/>
        <v>5.7500000000000002E-2</v>
      </c>
      <c r="K407" s="2">
        <v>35.412999999999997</v>
      </c>
      <c r="L407" s="2">
        <v>0.10299999999999999</v>
      </c>
      <c r="M407" s="15"/>
      <c r="N407" s="15"/>
    </row>
    <row r="408" spans="3:14" x14ac:dyDescent="0.25">
      <c r="C408">
        <v>386</v>
      </c>
      <c r="E408">
        <v>2</v>
      </c>
      <c r="F408" s="16">
        <v>310</v>
      </c>
      <c r="G408" s="16">
        <v>33</v>
      </c>
      <c r="H408" s="16">
        <v>17</v>
      </c>
      <c r="I408" s="30">
        <f t="shared" si="8"/>
        <v>310.55472222222221</v>
      </c>
      <c r="K408" s="2">
        <v>23.890999999999998</v>
      </c>
      <c r="L408" s="2">
        <v>4.0869999999999997</v>
      </c>
      <c r="M408" s="15"/>
      <c r="N408" s="15"/>
    </row>
    <row r="409" spans="3:14" x14ac:dyDescent="0.25">
      <c r="C409">
        <v>387</v>
      </c>
      <c r="E409">
        <v>1.3</v>
      </c>
      <c r="F409" s="16">
        <v>1</v>
      </c>
      <c r="G409" s="16">
        <v>15</v>
      </c>
      <c r="H409" s="16">
        <v>57</v>
      </c>
      <c r="I409" s="30">
        <f t="shared" si="8"/>
        <v>1.2658333333333334</v>
      </c>
      <c r="K409" s="2">
        <v>39.6</v>
      </c>
      <c r="L409" s="2">
        <v>3.6999999999999998E-2</v>
      </c>
      <c r="M409" s="15"/>
      <c r="N409" s="15"/>
    </row>
    <row r="410" spans="3:14" x14ac:dyDescent="0.25">
      <c r="C410">
        <v>388</v>
      </c>
      <c r="E410">
        <v>2</v>
      </c>
      <c r="F410" s="16">
        <v>311</v>
      </c>
      <c r="G410" s="16">
        <v>40</v>
      </c>
      <c r="H410" s="16">
        <v>40</v>
      </c>
      <c r="I410" s="30">
        <f t="shared" si="8"/>
        <v>311.67777777777781</v>
      </c>
      <c r="K410" s="2">
        <v>20.94</v>
      </c>
      <c r="L410" s="2">
        <v>3.476</v>
      </c>
      <c r="M410" s="15"/>
      <c r="N410" s="15"/>
    </row>
    <row r="411" spans="3:14" x14ac:dyDescent="0.25">
      <c r="C411">
        <v>389</v>
      </c>
      <c r="E411">
        <v>2</v>
      </c>
      <c r="F411" s="16">
        <v>352</v>
      </c>
      <c r="G411" s="16">
        <v>14</v>
      </c>
      <c r="H411" s="16">
        <v>50</v>
      </c>
      <c r="I411" s="30">
        <f t="shared" si="8"/>
        <v>352.24722222222226</v>
      </c>
      <c r="K411" s="2">
        <v>22.856999999999999</v>
      </c>
      <c r="L411" s="2">
        <v>0.83599999999999997</v>
      </c>
      <c r="M411" s="15"/>
      <c r="N411" s="15"/>
    </row>
    <row r="412" spans="3:14" x14ac:dyDescent="0.25">
      <c r="C412">
        <v>390</v>
      </c>
      <c r="E412">
        <v>2</v>
      </c>
      <c r="F412" s="16">
        <v>311</v>
      </c>
      <c r="G412" s="16">
        <v>28</v>
      </c>
      <c r="H412" s="16">
        <v>50</v>
      </c>
      <c r="I412" s="30">
        <f t="shared" si="8"/>
        <v>311.48055555555555</v>
      </c>
      <c r="K412" s="2">
        <v>18.55</v>
      </c>
      <c r="L412" s="2">
        <v>3.0680000000000001</v>
      </c>
      <c r="M412" s="15"/>
      <c r="N412" s="15"/>
    </row>
    <row r="413" spans="3:14" x14ac:dyDescent="0.25">
      <c r="C413">
        <v>391</v>
      </c>
      <c r="E413">
        <v>2</v>
      </c>
      <c r="F413" s="16">
        <v>353</v>
      </c>
      <c r="G413" s="16">
        <v>54</v>
      </c>
      <c r="H413" s="16">
        <v>31</v>
      </c>
      <c r="I413" s="30">
        <f t="shared" si="8"/>
        <v>353.9086111111111</v>
      </c>
      <c r="K413" s="2">
        <v>22.007999999999999</v>
      </c>
      <c r="L413" s="2">
        <v>0.38</v>
      </c>
      <c r="M413" s="15"/>
      <c r="N413" s="15"/>
    </row>
    <row r="414" spans="3:14" x14ac:dyDescent="0.25">
      <c r="C414">
        <v>392</v>
      </c>
      <c r="E414">
        <v>2</v>
      </c>
      <c r="F414" s="16">
        <v>319</v>
      </c>
      <c r="G414" s="16">
        <v>54</v>
      </c>
      <c r="H414" s="16">
        <v>52</v>
      </c>
      <c r="I414" s="30">
        <f t="shared" si="8"/>
        <v>319.91444444444443</v>
      </c>
      <c r="K414" s="2">
        <v>19.079999999999998</v>
      </c>
      <c r="L414" s="2">
        <v>2.8090000000000002</v>
      </c>
      <c r="M414" s="15"/>
      <c r="N414" s="15"/>
    </row>
    <row r="415" spans="3:14" x14ac:dyDescent="0.25">
      <c r="C415">
        <v>393</v>
      </c>
      <c r="E415">
        <v>2.15</v>
      </c>
      <c r="F415" s="16">
        <v>328</v>
      </c>
      <c r="G415" s="16">
        <v>39</v>
      </c>
      <c r="H415" s="16">
        <v>59</v>
      </c>
      <c r="I415" s="30">
        <f t="shared" si="8"/>
        <v>328.66638888888889</v>
      </c>
      <c r="K415" s="2">
        <v>19.436</v>
      </c>
      <c r="L415" s="2">
        <v>2.6349999999999998</v>
      </c>
      <c r="M415" s="15"/>
      <c r="N415" s="15"/>
    </row>
    <row r="416" spans="3:14" x14ac:dyDescent="0.25">
      <c r="C416">
        <v>394</v>
      </c>
      <c r="E416">
        <v>1.3</v>
      </c>
      <c r="F416" s="16">
        <v>322</v>
      </c>
      <c r="G416" s="16">
        <v>55</v>
      </c>
      <c r="H416" s="16">
        <v>48</v>
      </c>
      <c r="I416" s="30">
        <f t="shared" si="8"/>
        <v>322.93</v>
      </c>
      <c r="K416" s="2">
        <v>6.4880000000000004</v>
      </c>
      <c r="L416" s="2">
        <v>0.71599999999999997</v>
      </c>
      <c r="M416" s="15"/>
      <c r="N416" s="15"/>
    </row>
    <row r="417" spans="3:18" x14ac:dyDescent="0.25">
      <c r="C417">
        <v>395</v>
      </c>
      <c r="E417">
        <v>1.3</v>
      </c>
      <c r="F417" s="16">
        <v>341</v>
      </c>
      <c r="G417" s="16">
        <v>5</v>
      </c>
      <c r="H417" s="16">
        <v>23</v>
      </c>
      <c r="I417" s="30">
        <f t="shared" si="8"/>
        <v>341.08972222222218</v>
      </c>
      <c r="K417" s="2">
        <v>20.417000000000002</v>
      </c>
      <c r="L417" s="2">
        <v>1.0509999999999999</v>
      </c>
      <c r="M417" s="15"/>
      <c r="N417" s="15"/>
    </row>
    <row r="418" spans="3:18" x14ac:dyDescent="0.25">
      <c r="C418">
        <v>396</v>
      </c>
      <c r="E418">
        <v>1.3</v>
      </c>
      <c r="F418" s="16">
        <v>9</v>
      </c>
      <c r="G418" s="16">
        <v>1</v>
      </c>
      <c r="H418" s="16">
        <v>7</v>
      </c>
      <c r="I418" s="30">
        <f t="shared" si="8"/>
        <v>9.0186111111111114</v>
      </c>
      <c r="K418" s="2">
        <v>6.7880000000000003</v>
      </c>
      <c r="L418" s="2">
        <v>6.3E-2</v>
      </c>
      <c r="M418" s="15"/>
      <c r="N418" s="15"/>
    </row>
    <row r="419" spans="3:18" x14ac:dyDescent="0.25">
      <c r="C419">
        <v>397</v>
      </c>
      <c r="E419">
        <v>1.3</v>
      </c>
      <c r="F419" s="16">
        <v>344</v>
      </c>
      <c r="G419" s="16">
        <v>39</v>
      </c>
      <c r="H419" s="16">
        <v>45</v>
      </c>
      <c r="I419" s="30">
        <f t="shared" si="8"/>
        <v>344.66249999999997</v>
      </c>
      <c r="K419" s="2">
        <v>19.709</v>
      </c>
      <c r="L419" s="2">
        <v>0.751</v>
      </c>
      <c r="M419" s="15"/>
      <c r="N419" s="15"/>
    </row>
    <row r="420" spans="3:18" x14ac:dyDescent="0.25">
      <c r="C420">
        <v>398</v>
      </c>
      <c r="E420">
        <v>1.3</v>
      </c>
      <c r="F420" s="16">
        <v>56</v>
      </c>
      <c r="G420" s="16">
        <v>16</v>
      </c>
      <c r="H420" s="16">
        <v>16</v>
      </c>
      <c r="I420" s="30">
        <f t="shared" si="8"/>
        <v>56.271111111111111</v>
      </c>
      <c r="K420" s="2">
        <v>10.409000000000001</v>
      </c>
      <c r="L420" s="2">
        <v>-0.95599999999999996</v>
      </c>
      <c r="M420" s="15"/>
      <c r="N420" s="15"/>
    </row>
    <row r="421" spans="3:18" x14ac:dyDescent="0.25">
      <c r="C421">
        <v>399</v>
      </c>
      <c r="E421">
        <v>1.3</v>
      </c>
      <c r="F421" s="16">
        <v>343</v>
      </c>
      <c r="G421" s="16">
        <v>47</v>
      </c>
      <c r="H421" s="16">
        <v>26</v>
      </c>
      <c r="I421" s="30">
        <f t="shared" si="8"/>
        <v>343.79055555555556</v>
      </c>
      <c r="K421" s="2">
        <v>15.988</v>
      </c>
      <c r="L421" s="2">
        <v>0.91200000000000003</v>
      </c>
      <c r="M421" s="15"/>
      <c r="N421" s="15"/>
    </row>
    <row r="422" spans="3:18" x14ac:dyDescent="0.25">
      <c r="C422">
        <v>400</v>
      </c>
      <c r="E422">
        <v>2.1800000000000002</v>
      </c>
      <c r="F422" s="16">
        <v>57</v>
      </c>
      <c r="G422" s="16">
        <v>31</v>
      </c>
      <c r="H422" s="16">
        <v>13</v>
      </c>
      <c r="I422" s="30">
        <f t="shared" si="8"/>
        <v>57.520277777777778</v>
      </c>
      <c r="K422" s="2">
        <v>13.032999999999999</v>
      </c>
      <c r="L422" s="2">
        <v>-0.96299999999999997</v>
      </c>
      <c r="M422" s="15"/>
      <c r="N422" s="15"/>
    </row>
    <row r="423" spans="3:18" x14ac:dyDescent="0.25">
      <c r="C423">
        <v>401</v>
      </c>
      <c r="E423">
        <v>1.3</v>
      </c>
      <c r="F423" s="16">
        <v>355</v>
      </c>
      <c r="G423" s="16">
        <v>33</v>
      </c>
      <c r="H423" s="16">
        <v>45</v>
      </c>
      <c r="I423" s="30">
        <f t="shared" si="8"/>
        <v>355.5625</v>
      </c>
      <c r="K423" s="2">
        <v>13.558999999999999</v>
      </c>
      <c r="L423" s="2">
        <v>-0.107</v>
      </c>
      <c r="M423" s="15"/>
      <c r="N423" s="15"/>
    </row>
    <row r="424" spans="3:18" x14ac:dyDescent="0.25">
      <c r="C424">
        <v>402</v>
      </c>
      <c r="E424">
        <v>2.1800000000000002</v>
      </c>
      <c r="F424" s="16">
        <v>51</v>
      </c>
      <c r="G424" s="16">
        <v>36</v>
      </c>
      <c r="H424" s="16">
        <v>30</v>
      </c>
      <c r="I424" s="30">
        <f t="shared" si="8"/>
        <v>51.608333333333334</v>
      </c>
      <c r="K424" s="2">
        <v>14.702999999999999</v>
      </c>
      <c r="L424" s="2">
        <v>-1.1399999999999999</v>
      </c>
      <c r="M424" s="15"/>
      <c r="N424" s="15"/>
    </row>
    <row r="425" spans="3:18" x14ac:dyDescent="0.25">
      <c r="C425">
        <v>403</v>
      </c>
      <c r="E425">
        <v>1.3</v>
      </c>
      <c r="F425" s="16">
        <v>28</v>
      </c>
      <c r="G425" s="16">
        <v>43</v>
      </c>
      <c r="H425" s="16">
        <v>2</v>
      </c>
      <c r="I425" s="30">
        <f t="shared" si="8"/>
        <v>28.717222222222219</v>
      </c>
      <c r="K425" s="2">
        <v>3.26</v>
      </c>
      <c r="L425" s="2">
        <v>-0.193</v>
      </c>
      <c r="M425" s="15"/>
      <c r="N425" s="15"/>
    </row>
    <row r="426" spans="3:18" x14ac:dyDescent="0.25">
      <c r="C426">
        <v>404</v>
      </c>
      <c r="E426">
        <v>1.3</v>
      </c>
      <c r="F426" s="16">
        <v>72</v>
      </c>
      <c r="G426" s="16">
        <v>23</v>
      </c>
      <c r="H426" s="16">
        <v>12</v>
      </c>
      <c r="I426" s="30">
        <f t="shared" si="8"/>
        <v>72.38666666666667</v>
      </c>
      <c r="K426" s="2">
        <v>8.1300000000000008</v>
      </c>
      <c r="L426" s="2">
        <v>-0.72499999999999998</v>
      </c>
      <c r="M426" s="15"/>
      <c r="N426" s="15"/>
    </row>
    <row r="427" spans="3:18" x14ac:dyDescent="0.25">
      <c r="C427">
        <v>405</v>
      </c>
      <c r="E427">
        <v>1.3</v>
      </c>
      <c r="F427" s="16">
        <v>94</v>
      </c>
      <c r="G427" s="16">
        <v>58</v>
      </c>
      <c r="H427" s="16">
        <v>37</v>
      </c>
      <c r="I427" s="30">
        <f t="shared" si="8"/>
        <v>94.976944444444442</v>
      </c>
      <c r="K427" s="2">
        <v>4.0720000000000001</v>
      </c>
      <c r="L427" s="2">
        <v>-1.2569999999999999</v>
      </c>
      <c r="M427" s="15"/>
      <c r="N427" s="15"/>
    </row>
    <row r="428" spans="3:18" x14ac:dyDescent="0.25">
      <c r="C428">
        <v>406</v>
      </c>
      <c r="E428">
        <v>1.3</v>
      </c>
      <c r="F428" s="16">
        <v>123</v>
      </c>
      <c r="G428" s="16">
        <v>7</v>
      </c>
      <c r="H428" s="16">
        <v>15</v>
      </c>
      <c r="I428" s="30">
        <f t="shared" si="8"/>
        <v>123.12083333333332</v>
      </c>
      <c r="K428" s="2">
        <v>5</v>
      </c>
      <c r="L428" s="2">
        <v>-1.107</v>
      </c>
      <c r="M428" s="15"/>
      <c r="N428" s="15"/>
    </row>
    <row r="429" spans="3:18" x14ac:dyDescent="0.25">
      <c r="C429">
        <v>407</v>
      </c>
      <c r="E429">
        <v>1.3</v>
      </c>
      <c r="F429" s="16">
        <v>101</v>
      </c>
      <c r="G429" s="16">
        <v>55</v>
      </c>
      <c r="H429" s="16">
        <v>37</v>
      </c>
      <c r="I429" s="30">
        <f t="shared" si="8"/>
        <v>101.92694444444444</v>
      </c>
      <c r="K429" s="2">
        <v>8.3480000000000008</v>
      </c>
      <c r="L429" s="2">
        <v>-2.4020000000000001</v>
      </c>
      <c r="M429" s="15"/>
      <c r="N429" s="15"/>
    </row>
    <row r="430" spans="3:18" s="16" customFormat="1" x14ac:dyDescent="0.25">
      <c r="C430">
        <v>408</v>
      </c>
      <c r="E430">
        <v>1.3</v>
      </c>
      <c r="F430" s="16">
        <v>105</v>
      </c>
      <c r="G430" s="16">
        <v>20</v>
      </c>
      <c r="H430" s="16">
        <v>17</v>
      </c>
      <c r="I430" s="30">
        <f t="shared" si="8"/>
        <v>105.33805555555556</v>
      </c>
      <c r="J430" s="17"/>
      <c r="K430" s="17">
        <v>12.452</v>
      </c>
      <c r="L430" s="17">
        <v>-3.19</v>
      </c>
      <c r="M430" s="25"/>
      <c r="N430" s="25"/>
      <c r="O430" s="17"/>
      <c r="P430" s="17"/>
      <c r="Q430" s="17"/>
      <c r="R430" s="17"/>
    </row>
    <row r="431" spans="3:18" s="16" customFormat="1" x14ac:dyDescent="0.25">
      <c r="C431">
        <v>409</v>
      </c>
      <c r="E431" s="16">
        <v>2.15</v>
      </c>
      <c r="F431" s="16">
        <v>106</v>
      </c>
      <c r="G431" s="16">
        <v>38</v>
      </c>
      <c r="H431" s="16">
        <v>48</v>
      </c>
      <c r="I431" s="30">
        <f t="shared" si="8"/>
        <v>106.64666666666668</v>
      </c>
      <c r="J431" s="17"/>
      <c r="K431" s="17">
        <v>15.428000000000001</v>
      </c>
      <c r="L431" s="17">
        <v>-3.21</v>
      </c>
      <c r="M431" s="17"/>
      <c r="N431" s="17"/>
      <c r="O431" s="17"/>
      <c r="P431" s="17"/>
      <c r="Q431" s="17"/>
      <c r="R431" s="17"/>
    </row>
    <row r="432" spans="3:18" s="16" customFormat="1" x14ac:dyDescent="0.25">
      <c r="C432">
        <v>410</v>
      </c>
      <c r="E432" s="16">
        <v>2.15</v>
      </c>
      <c r="F432" s="16">
        <v>103</v>
      </c>
      <c r="G432" s="16">
        <v>54</v>
      </c>
      <c r="H432" s="16">
        <v>26</v>
      </c>
      <c r="I432" s="30">
        <f t="shared" si="8"/>
        <v>103.90722222222223</v>
      </c>
      <c r="J432" s="17"/>
      <c r="K432" s="17">
        <v>19.123999999999999</v>
      </c>
      <c r="L432" s="17">
        <v>-3.9609999999999999</v>
      </c>
      <c r="M432" s="25"/>
      <c r="N432" s="25"/>
      <c r="O432" s="17"/>
      <c r="P432" s="17"/>
      <c r="Q432" s="17"/>
      <c r="R432" s="17"/>
    </row>
    <row r="433" spans="3:18" x14ac:dyDescent="0.25">
      <c r="C433">
        <v>411</v>
      </c>
      <c r="E433" s="16">
        <v>2.15</v>
      </c>
      <c r="F433" s="16">
        <v>109</v>
      </c>
      <c r="G433" s="16">
        <v>28</v>
      </c>
      <c r="H433" s="16">
        <v>5</v>
      </c>
      <c r="I433" s="30">
        <f t="shared" si="8"/>
        <v>109.46805555555555</v>
      </c>
      <c r="K433" s="2">
        <v>21.378</v>
      </c>
      <c r="L433" s="2">
        <v>-4.4050000000000002</v>
      </c>
      <c r="M433" s="15"/>
      <c r="N433" s="15"/>
    </row>
    <row r="434" spans="3:18" x14ac:dyDescent="0.25">
      <c r="C434">
        <v>412</v>
      </c>
      <c r="E434" s="16">
        <v>2.15</v>
      </c>
      <c r="F434" s="16">
        <v>110</v>
      </c>
      <c r="G434" s="16">
        <v>22</v>
      </c>
      <c r="H434" s="16">
        <v>31</v>
      </c>
      <c r="I434" s="30">
        <f t="shared" si="8"/>
        <v>110.37527777777777</v>
      </c>
      <c r="K434" s="2">
        <v>24.888000000000002</v>
      </c>
      <c r="L434" s="2">
        <v>-4.4089999999999998</v>
      </c>
      <c r="M434" s="15"/>
      <c r="N434" s="15"/>
    </row>
    <row r="435" spans="3:18" x14ac:dyDescent="0.25">
      <c r="C435">
        <v>413</v>
      </c>
      <c r="E435" s="16">
        <v>2.15</v>
      </c>
      <c r="F435" s="16">
        <v>114</v>
      </c>
      <c r="G435" s="16">
        <v>17</v>
      </c>
      <c r="H435" s="16">
        <v>59</v>
      </c>
      <c r="I435" s="30">
        <f t="shared" si="8"/>
        <v>114.29972222222221</v>
      </c>
      <c r="K435" s="2">
        <v>36.152999999999999</v>
      </c>
      <c r="L435" s="2">
        <v>-4.1440000000000001</v>
      </c>
      <c r="M435" s="15"/>
      <c r="N435" s="15"/>
    </row>
    <row r="436" spans="3:18" x14ac:dyDescent="0.25">
      <c r="C436">
        <v>414</v>
      </c>
      <c r="E436" s="16">
        <v>2.15</v>
      </c>
      <c r="F436" s="16">
        <v>111</v>
      </c>
      <c r="G436" s="16">
        <v>24</v>
      </c>
      <c r="H436" s="16">
        <v>11</v>
      </c>
      <c r="I436" s="30">
        <f t="shared" si="8"/>
        <v>111.40305555555557</v>
      </c>
      <c r="K436" s="2">
        <v>33</v>
      </c>
      <c r="L436" s="2">
        <v>-4.226</v>
      </c>
      <c r="M436" s="15"/>
      <c r="N436" s="15"/>
    </row>
    <row r="437" spans="3:18" s="5" customFormat="1" x14ac:dyDescent="0.25">
      <c r="C437" s="5" t="s">
        <v>59</v>
      </c>
      <c r="E437" s="5" t="s">
        <v>37</v>
      </c>
      <c r="F437" s="5">
        <v>148</v>
      </c>
      <c r="G437" s="5">
        <v>31</v>
      </c>
      <c r="H437" s="5">
        <v>37</v>
      </c>
      <c r="I437" s="12">
        <f t="shared" si="8"/>
        <v>148.52694444444447</v>
      </c>
      <c r="J437" s="11"/>
      <c r="K437" s="11">
        <v>62.476999999999997</v>
      </c>
      <c r="L437" s="11">
        <v>-3.97</v>
      </c>
      <c r="M437" s="13"/>
      <c r="N437" s="13"/>
      <c r="O437" s="11"/>
      <c r="P437" s="11"/>
      <c r="Q437" s="11"/>
      <c r="R437" s="11"/>
    </row>
    <row r="438" spans="3:18" s="5" customFormat="1" x14ac:dyDescent="0.25">
      <c r="C438" s="5" t="s">
        <v>58</v>
      </c>
      <c r="E438" s="5" t="s">
        <v>37</v>
      </c>
      <c r="F438" s="5">
        <v>121</v>
      </c>
      <c r="G438" s="5">
        <v>44</v>
      </c>
      <c r="H438" s="5">
        <v>44</v>
      </c>
      <c r="I438" s="12">
        <f t="shared" si="8"/>
        <v>121.74555555555555</v>
      </c>
      <c r="J438" s="11"/>
      <c r="K438" s="11">
        <v>60.61</v>
      </c>
      <c r="L438" s="11">
        <v>1.9730000000000001</v>
      </c>
      <c r="M438" s="13"/>
      <c r="N438" s="13"/>
      <c r="O438" s="11"/>
      <c r="P438" s="11"/>
      <c r="Q438" s="11"/>
      <c r="R438" s="11"/>
    </row>
    <row r="439" spans="3:18" s="5" customFormat="1" x14ac:dyDescent="0.25">
      <c r="C439" s="5" t="s">
        <v>57</v>
      </c>
      <c r="E439" s="5" t="s">
        <v>37</v>
      </c>
      <c r="F439" s="5">
        <v>76</v>
      </c>
      <c r="G439" s="5">
        <v>23</v>
      </c>
      <c r="H439" s="5">
        <v>31</v>
      </c>
      <c r="I439" s="12">
        <f t="shared" si="8"/>
        <v>76.391944444444448</v>
      </c>
      <c r="J439" s="11"/>
      <c r="K439" s="11">
        <v>61.654000000000003</v>
      </c>
      <c r="L439" s="11">
        <v>-0.77700000000000002</v>
      </c>
      <c r="M439" s="13"/>
      <c r="N439" s="13"/>
      <c r="O439" s="11"/>
      <c r="P439" s="11"/>
      <c r="Q439" s="11"/>
      <c r="R439" s="11"/>
    </row>
    <row r="440" spans="3:18" x14ac:dyDescent="0.25">
      <c r="C440">
        <v>415</v>
      </c>
      <c r="E440">
        <v>1.3</v>
      </c>
      <c r="F440" s="16">
        <v>201</v>
      </c>
      <c r="G440" s="16">
        <v>46</v>
      </c>
      <c r="H440" s="16">
        <v>20</v>
      </c>
      <c r="I440" s="30">
        <f t="shared" ref="I440:I456" si="9">F440+G440/60+H440/3600</f>
        <v>201.77222222222224</v>
      </c>
      <c r="K440" s="2">
        <v>1.482</v>
      </c>
      <c r="L440" s="2">
        <v>-6.0999999999999999E-2</v>
      </c>
      <c r="M440" s="15"/>
      <c r="N440" s="15"/>
    </row>
    <row r="441" spans="3:18" x14ac:dyDescent="0.25">
      <c r="C441">
        <v>416</v>
      </c>
      <c r="E441">
        <v>1.3</v>
      </c>
      <c r="F441" s="16">
        <v>219</v>
      </c>
      <c r="G441" s="16">
        <v>51</v>
      </c>
      <c r="H441" s="16">
        <v>51</v>
      </c>
      <c r="I441" s="30">
        <f t="shared" si="9"/>
        <v>219.86416666666665</v>
      </c>
      <c r="K441" s="2">
        <v>4.78</v>
      </c>
      <c r="L441" s="2">
        <v>-0.58299999999999996</v>
      </c>
      <c r="M441" s="15"/>
      <c r="N441" s="15"/>
    </row>
    <row r="442" spans="3:18" x14ac:dyDescent="0.25">
      <c r="C442">
        <v>417</v>
      </c>
      <c r="E442">
        <v>1.3</v>
      </c>
      <c r="F442" s="16">
        <v>164</v>
      </c>
      <c r="G442" s="16">
        <v>48</v>
      </c>
      <c r="H442" s="16">
        <v>34</v>
      </c>
      <c r="I442" s="30">
        <f t="shared" si="9"/>
        <v>164.80944444444447</v>
      </c>
      <c r="K442" s="2">
        <v>24.68</v>
      </c>
      <c r="L442" s="2">
        <v>-1.4430000000000001</v>
      </c>
      <c r="M442" s="15"/>
      <c r="N442" s="15"/>
    </row>
    <row r="443" spans="3:18" x14ac:dyDescent="0.25">
      <c r="C443">
        <v>418</v>
      </c>
      <c r="E443">
        <v>2.15</v>
      </c>
      <c r="F443" s="16">
        <v>174</v>
      </c>
      <c r="G443" s="16">
        <v>3</v>
      </c>
      <c r="H443" s="16">
        <v>10</v>
      </c>
      <c r="I443" s="30">
        <f t="shared" si="9"/>
        <v>174.05277777777778</v>
      </c>
      <c r="K443" s="2">
        <v>19.266999999999999</v>
      </c>
      <c r="L443" s="2">
        <v>0.27400000000000002</v>
      </c>
      <c r="M443" s="15"/>
      <c r="N443" s="15"/>
    </row>
    <row r="444" spans="3:18" x14ac:dyDescent="0.25">
      <c r="C444">
        <v>419</v>
      </c>
      <c r="E444">
        <v>2.15</v>
      </c>
      <c r="F444" s="16">
        <v>215</v>
      </c>
      <c r="G444" s="16">
        <v>47</v>
      </c>
      <c r="H444" s="16">
        <v>56</v>
      </c>
      <c r="I444" s="30">
        <f t="shared" si="9"/>
        <v>215.79888888888888</v>
      </c>
      <c r="K444" s="2">
        <v>7.6580000000000004</v>
      </c>
      <c r="L444" s="2">
        <v>-1.4470000000000001</v>
      </c>
      <c r="M444" s="15"/>
      <c r="N444" s="15"/>
    </row>
    <row r="445" spans="3:18" x14ac:dyDescent="0.25">
      <c r="C445">
        <v>420</v>
      </c>
      <c r="E445">
        <v>2.15</v>
      </c>
      <c r="F445" s="16">
        <v>164</v>
      </c>
      <c r="G445" s="16">
        <v>39</v>
      </c>
      <c r="H445" s="16">
        <v>45</v>
      </c>
      <c r="I445" s="30">
        <f t="shared" si="9"/>
        <v>164.66249999999999</v>
      </c>
      <c r="K445" s="2">
        <v>16.966000000000001</v>
      </c>
      <c r="L445" s="2">
        <v>-0.29499999999999998</v>
      </c>
      <c r="M445" s="15"/>
      <c r="N445" s="15"/>
    </row>
    <row r="446" spans="3:18" x14ac:dyDescent="0.25">
      <c r="C446">
        <v>421</v>
      </c>
      <c r="E446">
        <v>1.3</v>
      </c>
      <c r="F446" s="16">
        <v>213</v>
      </c>
      <c r="G446" s="16">
        <v>8</v>
      </c>
      <c r="H446" s="16">
        <v>32</v>
      </c>
      <c r="I446" s="30">
        <f t="shared" si="9"/>
        <v>213.14222222222222</v>
      </c>
      <c r="K446" s="2">
        <v>9.4860000000000007</v>
      </c>
      <c r="L446" s="2">
        <v>-0.78200000000000003</v>
      </c>
      <c r="M446" s="15"/>
      <c r="N446" s="15"/>
    </row>
    <row r="447" spans="3:18" x14ac:dyDescent="0.25">
      <c r="C447">
        <v>422</v>
      </c>
      <c r="E447">
        <v>2.15</v>
      </c>
      <c r="F447" s="16">
        <v>145</v>
      </c>
      <c r="G447" s="16">
        <v>53</v>
      </c>
      <c r="H447" s="16">
        <v>33</v>
      </c>
      <c r="I447" s="30">
        <f t="shared" si="9"/>
        <v>145.89249999999998</v>
      </c>
      <c r="K447" s="2">
        <v>14.352</v>
      </c>
      <c r="L447" s="2">
        <v>-1.9019999999999999</v>
      </c>
      <c r="M447" s="15"/>
      <c r="N447" s="15"/>
    </row>
    <row r="448" spans="3:18" x14ac:dyDescent="0.25">
      <c r="C448">
        <v>423</v>
      </c>
      <c r="E448">
        <v>2.15</v>
      </c>
      <c r="F448" s="16">
        <v>132</v>
      </c>
      <c r="G448" s="16">
        <v>37</v>
      </c>
      <c r="H448" s="16">
        <v>53</v>
      </c>
      <c r="I448" s="30">
        <f t="shared" si="9"/>
        <v>132.63138888888889</v>
      </c>
      <c r="K448" s="2">
        <v>4.0540000000000003</v>
      </c>
      <c r="L448" s="2">
        <v>-0.83899999999999997</v>
      </c>
      <c r="M448" s="15"/>
      <c r="N448" s="15"/>
    </row>
    <row r="449" spans="3:14" x14ac:dyDescent="0.25">
      <c r="C449">
        <v>424</v>
      </c>
      <c r="E449">
        <v>1.3</v>
      </c>
      <c r="F449" s="16">
        <v>153</v>
      </c>
      <c r="G449" s="16">
        <v>57</v>
      </c>
      <c r="H449" s="16">
        <v>9</v>
      </c>
      <c r="I449" s="30">
        <f t="shared" si="9"/>
        <v>153.95249999999999</v>
      </c>
      <c r="K449" s="2">
        <v>5.3920000000000003</v>
      </c>
      <c r="L449" s="2">
        <v>-1.5860000000000001</v>
      </c>
      <c r="M449" s="15"/>
      <c r="N449" s="15"/>
    </row>
    <row r="450" spans="3:14" x14ac:dyDescent="0.25">
      <c r="C450">
        <v>425</v>
      </c>
      <c r="E450">
        <v>2.15</v>
      </c>
      <c r="F450" s="16">
        <v>142</v>
      </c>
      <c r="G450" s="16">
        <v>28</v>
      </c>
      <c r="H450" s="16">
        <v>31</v>
      </c>
      <c r="I450" s="30">
        <f t="shared" si="9"/>
        <v>142.47527777777779</v>
      </c>
      <c r="K450" s="2">
        <v>18.939</v>
      </c>
      <c r="L450" s="2">
        <v>-2.234</v>
      </c>
      <c r="M450" s="15"/>
      <c r="N450" s="15"/>
    </row>
    <row r="451" spans="3:14" x14ac:dyDescent="0.25">
      <c r="C451">
        <v>426</v>
      </c>
      <c r="E451">
        <v>1.3</v>
      </c>
      <c r="F451" s="16">
        <v>154</v>
      </c>
      <c r="G451" s="16">
        <v>20</v>
      </c>
      <c r="H451" s="16">
        <v>38</v>
      </c>
      <c r="I451" s="30">
        <f t="shared" si="9"/>
        <v>154.3438888888889</v>
      </c>
      <c r="K451" s="2">
        <v>6.4969999999999999</v>
      </c>
      <c r="L451" s="2">
        <v>-2.3530000000000002</v>
      </c>
      <c r="M451" s="15"/>
      <c r="N451" s="15"/>
    </row>
    <row r="452" spans="3:14" x14ac:dyDescent="0.25">
      <c r="C452">
        <v>427</v>
      </c>
      <c r="E452">
        <v>1.3</v>
      </c>
      <c r="F452" s="16">
        <v>155</v>
      </c>
      <c r="G452" s="16">
        <v>55</v>
      </c>
      <c r="H452" s="16">
        <v>2</v>
      </c>
      <c r="I452" s="30">
        <f t="shared" si="9"/>
        <v>155.91722222222222</v>
      </c>
      <c r="K452" s="2">
        <v>10.365</v>
      </c>
      <c r="L452" s="2">
        <v>-2.59</v>
      </c>
      <c r="M452" s="15"/>
      <c r="N452" s="15"/>
    </row>
    <row r="453" spans="3:14" x14ac:dyDescent="0.25">
      <c r="C453">
        <v>428</v>
      </c>
      <c r="E453">
        <v>1.3</v>
      </c>
      <c r="F453" s="16">
        <v>166</v>
      </c>
      <c r="G453" s="16">
        <v>42</v>
      </c>
      <c r="H453" s="16">
        <v>48</v>
      </c>
      <c r="I453" s="30">
        <f t="shared" si="9"/>
        <v>166.71333333333331</v>
      </c>
      <c r="K453" s="2">
        <v>13.021000000000001</v>
      </c>
      <c r="L453" s="2">
        <v>-1.6</v>
      </c>
      <c r="M453" s="15"/>
      <c r="N453" s="15"/>
    </row>
    <row r="454" spans="3:14" x14ac:dyDescent="0.25">
      <c r="C454">
        <v>429</v>
      </c>
      <c r="E454">
        <v>1.3</v>
      </c>
      <c r="F454" s="16">
        <v>155</v>
      </c>
      <c r="G454" s="16">
        <v>36</v>
      </c>
      <c r="H454" s="16">
        <v>26</v>
      </c>
      <c r="I454" s="30">
        <f t="shared" si="9"/>
        <v>155.60722222222222</v>
      </c>
      <c r="K454" s="2">
        <v>19.22</v>
      </c>
      <c r="L454" s="2">
        <v>-1.9350000000000001</v>
      </c>
      <c r="M454" s="15"/>
      <c r="N454" s="15"/>
    </row>
    <row r="455" spans="3:14" x14ac:dyDescent="0.25">
      <c r="C455">
        <v>430</v>
      </c>
      <c r="E455">
        <v>2</v>
      </c>
      <c r="F455" s="16">
        <v>154</v>
      </c>
      <c r="G455" s="16">
        <v>52</v>
      </c>
      <c r="H455" s="16">
        <v>25</v>
      </c>
      <c r="I455" s="30">
        <f t="shared" si="9"/>
        <v>154.87361111111113</v>
      </c>
      <c r="K455" s="2">
        <v>22.738</v>
      </c>
      <c r="L455" s="2">
        <v>-1.673</v>
      </c>
      <c r="M455" s="15"/>
      <c r="N455" s="15"/>
    </row>
    <row r="456" spans="3:14" x14ac:dyDescent="0.25">
      <c r="C456">
        <v>431</v>
      </c>
      <c r="E456">
        <v>1.3</v>
      </c>
      <c r="F456" s="16">
        <v>166</v>
      </c>
      <c r="G456" s="16">
        <v>37</v>
      </c>
      <c r="H456" s="16">
        <v>34</v>
      </c>
      <c r="I456" s="30">
        <f t="shared" si="9"/>
        <v>166.62611111111113</v>
      </c>
      <c r="K456" s="2">
        <v>26.49</v>
      </c>
      <c r="L456" s="2">
        <v>-1.169</v>
      </c>
      <c r="M456" s="15"/>
      <c r="N456" s="15"/>
    </row>
    <row r="457" spans="3:14" x14ac:dyDescent="0.25">
      <c r="M457" s="15"/>
      <c r="N457" s="15"/>
    </row>
    <row r="458" spans="3:14" x14ac:dyDescent="0.25">
      <c r="M458" s="15"/>
      <c r="N458" s="15"/>
    </row>
    <row r="459" spans="3:14" x14ac:dyDescent="0.25">
      <c r="M459" s="15"/>
      <c r="N459" s="15"/>
    </row>
    <row r="460" spans="3:14" x14ac:dyDescent="0.25">
      <c r="M460" s="15"/>
      <c r="N460" s="15"/>
    </row>
    <row r="461" spans="3:14" x14ac:dyDescent="0.25">
      <c r="M461" s="15"/>
      <c r="N461" s="15"/>
    </row>
    <row r="462" spans="3:14" x14ac:dyDescent="0.25">
      <c r="M462" s="15"/>
      <c r="N462" s="15"/>
    </row>
    <row r="463" spans="3:14" x14ac:dyDescent="0.25">
      <c r="M463" s="15"/>
      <c r="N463" s="15"/>
    </row>
    <row r="464" spans="3:14" x14ac:dyDescent="0.25">
      <c r="M464" s="15"/>
      <c r="N464" s="15"/>
    </row>
    <row r="465" spans="9:18" x14ac:dyDescent="0.25">
      <c r="M465" s="15"/>
      <c r="N465" s="15"/>
    </row>
    <row r="466" spans="9:18" x14ac:dyDescent="0.25">
      <c r="M466" s="15"/>
      <c r="N466" s="15"/>
    </row>
    <row r="467" spans="9:18" x14ac:dyDescent="0.25">
      <c r="M467" s="15"/>
      <c r="N467" s="15"/>
    </row>
    <row r="468" spans="9:18" x14ac:dyDescent="0.25">
      <c r="M468" s="15"/>
      <c r="N468" s="15"/>
    </row>
    <row r="469" spans="9:18" s="16" customFormat="1" x14ac:dyDescent="0.25">
      <c r="I469" s="24"/>
      <c r="J469" s="17"/>
      <c r="K469" s="17"/>
      <c r="L469" s="17"/>
      <c r="M469" s="25"/>
      <c r="N469" s="25"/>
      <c r="O469" s="17"/>
      <c r="P469" s="17"/>
      <c r="Q469" s="17"/>
      <c r="R469" s="17"/>
    </row>
    <row r="470" spans="9:18" s="16" customFormat="1" x14ac:dyDescent="0.25">
      <c r="I470" s="26"/>
      <c r="J470" s="17"/>
      <c r="K470" s="17"/>
      <c r="L470" s="17"/>
      <c r="M470" s="17"/>
      <c r="N470" s="17"/>
      <c r="O470" s="17"/>
      <c r="P470" s="17"/>
      <c r="Q470" s="17"/>
      <c r="R470" s="17"/>
    </row>
    <row r="471" spans="9:18" s="16" customFormat="1" x14ac:dyDescent="0.25">
      <c r="I471" s="24"/>
      <c r="J471" s="17"/>
      <c r="K471" s="17"/>
      <c r="L471" s="17"/>
      <c r="M471" s="25"/>
      <c r="N471" s="25"/>
      <c r="O471" s="17"/>
      <c r="P471" s="17"/>
      <c r="Q471" s="17"/>
      <c r="R471" s="17"/>
    </row>
    <row r="472" spans="9:18" x14ac:dyDescent="0.25">
      <c r="M472" s="15"/>
      <c r="N472" s="15"/>
    </row>
    <row r="473" spans="9:18" x14ac:dyDescent="0.25">
      <c r="M473" s="15"/>
      <c r="N473" s="15"/>
    </row>
    <row r="474" spans="9:18" x14ac:dyDescent="0.25">
      <c r="M474" s="15"/>
      <c r="N474" s="15"/>
    </row>
    <row r="475" spans="9:18" x14ac:dyDescent="0.25">
      <c r="M475" s="15"/>
      <c r="N475" s="15"/>
    </row>
    <row r="476" spans="9:18" x14ac:dyDescent="0.25">
      <c r="M476" s="15"/>
      <c r="N476" s="15"/>
    </row>
    <row r="477" spans="9:18" x14ac:dyDescent="0.25">
      <c r="M477" s="15"/>
      <c r="N477" s="15"/>
    </row>
    <row r="478" spans="9:18" x14ac:dyDescent="0.25">
      <c r="M478" s="15"/>
      <c r="N478" s="15"/>
    </row>
    <row r="479" spans="9:18" x14ac:dyDescent="0.25">
      <c r="M479" s="15"/>
      <c r="N479" s="15"/>
    </row>
    <row r="480" spans="9:18" x14ac:dyDescent="0.25">
      <c r="M480" s="15"/>
      <c r="N480" s="15"/>
    </row>
    <row r="481" spans="9:18" x14ac:dyDescent="0.25">
      <c r="M481" s="15"/>
      <c r="N481" s="15"/>
    </row>
    <row r="482" spans="9:18" x14ac:dyDescent="0.25">
      <c r="M482" s="15"/>
      <c r="N482" s="15"/>
    </row>
    <row r="483" spans="9:18" x14ac:dyDescent="0.25">
      <c r="M483" s="15"/>
      <c r="N483" s="15"/>
    </row>
    <row r="484" spans="9:18" x14ac:dyDescent="0.25">
      <c r="M484" s="15"/>
      <c r="N484" s="15"/>
    </row>
    <row r="485" spans="9:18" x14ac:dyDescent="0.25">
      <c r="M485" s="15"/>
      <c r="N485" s="15"/>
    </row>
    <row r="486" spans="9:18" x14ac:dyDescent="0.25">
      <c r="M486" s="15"/>
      <c r="N486" s="15"/>
    </row>
    <row r="487" spans="9:18" x14ac:dyDescent="0.25">
      <c r="M487" s="15"/>
      <c r="N487" s="15"/>
    </row>
    <row r="488" spans="9:18" x14ac:dyDescent="0.25">
      <c r="M488" s="15"/>
      <c r="N488" s="15"/>
    </row>
    <row r="489" spans="9:18" x14ac:dyDescent="0.25">
      <c r="M489" s="15"/>
      <c r="N489" s="15"/>
    </row>
    <row r="490" spans="9:18" x14ac:dyDescent="0.25">
      <c r="M490" s="15"/>
      <c r="N490" s="15"/>
    </row>
    <row r="491" spans="9:18" x14ac:dyDescent="0.25">
      <c r="M491" s="15"/>
      <c r="N491" s="15"/>
    </row>
    <row r="492" spans="9:18" x14ac:dyDescent="0.25">
      <c r="M492" s="15"/>
      <c r="N492" s="15"/>
    </row>
    <row r="493" spans="9:18" x14ac:dyDescent="0.25">
      <c r="M493" s="15"/>
      <c r="N493" s="15"/>
    </row>
    <row r="494" spans="9:18" s="16" customFormat="1" x14ac:dyDescent="0.25">
      <c r="I494" s="24"/>
      <c r="J494" s="17"/>
      <c r="K494" s="17"/>
      <c r="L494" s="17"/>
      <c r="M494" s="25"/>
      <c r="N494" s="25"/>
      <c r="O494" s="17"/>
      <c r="P494" s="17"/>
      <c r="Q494" s="17"/>
      <c r="R494" s="17"/>
    </row>
    <row r="495" spans="9:18" s="16" customFormat="1" x14ac:dyDescent="0.25">
      <c r="I495" s="26"/>
      <c r="J495" s="17"/>
      <c r="K495" s="17"/>
      <c r="L495" s="17"/>
      <c r="M495" s="17"/>
      <c r="N495" s="17"/>
      <c r="O495" s="17"/>
      <c r="P495" s="17"/>
      <c r="Q495" s="17"/>
      <c r="R495" s="17"/>
    </row>
    <row r="496" spans="9:18" s="16" customFormat="1" x14ac:dyDescent="0.25">
      <c r="I496" s="24"/>
      <c r="J496" s="17"/>
      <c r="K496" s="17"/>
      <c r="L496" s="17"/>
      <c r="M496" s="25"/>
      <c r="N496" s="25"/>
      <c r="O496" s="17"/>
      <c r="P496" s="17"/>
      <c r="Q496" s="17"/>
      <c r="R496" s="17"/>
    </row>
    <row r="497" spans="12:14" x14ac:dyDescent="0.25">
      <c r="L497" s="18"/>
      <c r="M497" s="15"/>
      <c r="N497" s="15"/>
    </row>
    <row r="498" spans="12:14" x14ac:dyDescent="0.25">
      <c r="M498" s="15"/>
      <c r="N498" s="15"/>
    </row>
    <row r="499" spans="12:14" x14ac:dyDescent="0.25">
      <c r="M499" s="15"/>
      <c r="N499" s="15"/>
    </row>
    <row r="500" spans="12:14" x14ac:dyDescent="0.25">
      <c r="M500" s="15"/>
      <c r="N500" s="15"/>
    </row>
    <row r="501" spans="12:14" x14ac:dyDescent="0.25">
      <c r="M501" s="15"/>
      <c r="N501" s="15"/>
    </row>
    <row r="502" spans="12:14" x14ac:dyDescent="0.25">
      <c r="M502" s="15"/>
      <c r="N502" s="15"/>
    </row>
    <row r="503" spans="12:14" x14ac:dyDescent="0.25">
      <c r="M503" s="15"/>
      <c r="N503" s="15"/>
    </row>
    <row r="504" spans="12:14" x14ac:dyDescent="0.25">
      <c r="M504" s="15"/>
      <c r="N504" s="15"/>
    </row>
    <row r="505" spans="12:14" x14ac:dyDescent="0.25">
      <c r="M505" s="15"/>
      <c r="N505" s="15"/>
    </row>
    <row r="506" spans="12:14" x14ac:dyDescent="0.25">
      <c r="M506" s="15"/>
      <c r="N506" s="15"/>
    </row>
    <row r="507" spans="12:14" x14ac:dyDescent="0.25">
      <c r="M507" s="15"/>
      <c r="N507" s="15"/>
    </row>
    <row r="508" spans="12:14" x14ac:dyDescent="0.25">
      <c r="M508" s="15"/>
      <c r="N508" s="15"/>
    </row>
    <row r="509" spans="12:14" x14ac:dyDescent="0.25">
      <c r="M509" s="15"/>
      <c r="N509" s="15"/>
    </row>
    <row r="510" spans="12:14" x14ac:dyDescent="0.25">
      <c r="M510" s="15"/>
      <c r="N510" s="15"/>
    </row>
    <row r="511" spans="12:14" x14ac:dyDescent="0.25">
      <c r="M511" s="15"/>
      <c r="N511" s="15"/>
    </row>
    <row r="512" spans="12:14" x14ac:dyDescent="0.25">
      <c r="M512" s="15"/>
      <c r="N512" s="15"/>
    </row>
    <row r="513" spans="13:14" x14ac:dyDescent="0.25">
      <c r="M513" s="15"/>
      <c r="N513" s="15"/>
    </row>
    <row r="514" spans="13:14" x14ac:dyDescent="0.25">
      <c r="M514" s="15"/>
      <c r="N514" s="15"/>
    </row>
    <row r="515" spans="13:14" x14ac:dyDescent="0.25">
      <c r="M515" s="15"/>
      <c r="N515" s="15"/>
    </row>
    <row r="516" spans="13:14" x14ac:dyDescent="0.25">
      <c r="M516" s="15"/>
      <c r="N516" s="15"/>
    </row>
    <row r="517" spans="13:14" x14ac:dyDescent="0.25">
      <c r="M517" s="15"/>
      <c r="N517" s="15"/>
    </row>
    <row r="518" spans="13:14" x14ac:dyDescent="0.25">
      <c r="M518" s="15"/>
      <c r="N518" s="15"/>
    </row>
    <row r="519" spans="13:14" x14ac:dyDescent="0.25">
      <c r="M519" s="15"/>
      <c r="N519" s="15"/>
    </row>
    <row r="520" spans="13:14" x14ac:dyDescent="0.25">
      <c r="M520" s="15"/>
      <c r="N520" s="15"/>
    </row>
    <row r="521" spans="13:14" x14ac:dyDescent="0.25">
      <c r="M521" s="15"/>
      <c r="N521" s="15"/>
    </row>
    <row r="522" spans="13:14" x14ac:dyDescent="0.25">
      <c r="M522" s="15"/>
      <c r="N522" s="15"/>
    </row>
    <row r="523" spans="13:14" x14ac:dyDescent="0.25">
      <c r="M523" s="15"/>
      <c r="N523" s="15"/>
    </row>
    <row r="524" spans="13:14" x14ac:dyDescent="0.25">
      <c r="M524" s="15"/>
      <c r="N524" s="15"/>
    </row>
    <row r="525" spans="13:14" x14ac:dyDescent="0.25">
      <c r="M525" s="15"/>
      <c r="N525" s="15"/>
    </row>
    <row r="526" spans="13:14" x14ac:dyDescent="0.25">
      <c r="M526" s="15"/>
      <c r="N526" s="15"/>
    </row>
    <row r="527" spans="13:14" x14ac:dyDescent="0.25">
      <c r="M527" s="15"/>
      <c r="N527" s="15"/>
    </row>
    <row r="528" spans="13:14" x14ac:dyDescent="0.25">
      <c r="M528" s="15"/>
      <c r="N528" s="15"/>
    </row>
    <row r="529" spans="13:14" x14ac:dyDescent="0.25">
      <c r="M529" s="15"/>
      <c r="N529" s="15"/>
    </row>
    <row r="530" spans="13:14" x14ac:dyDescent="0.25">
      <c r="M530" s="15"/>
      <c r="N530" s="15"/>
    </row>
    <row r="531" spans="13:14" x14ac:dyDescent="0.25">
      <c r="M531" s="15"/>
      <c r="N531" s="15"/>
    </row>
    <row r="532" spans="13:14" x14ac:dyDescent="0.25">
      <c r="M532" s="15"/>
      <c r="N532" s="15"/>
    </row>
    <row r="533" spans="13:14" x14ac:dyDescent="0.25">
      <c r="M533" s="15"/>
      <c r="N533" s="15"/>
    </row>
    <row r="534" spans="13:14" x14ac:dyDescent="0.25">
      <c r="M534" s="15"/>
      <c r="N534" s="15"/>
    </row>
    <row r="535" spans="13:14" x14ac:dyDescent="0.25">
      <c r="M535" s="15"/>
      <c r="N535" s="15"/>
    </row>
    <row r="536" spans="13:14" x14ac:dyDescent="0.25">
      <c r="M536" s="15"/>
      <c r="N536" s="15"/>
    </row>
    <row r="537" spans="13:14" x14ac:dyDescent="0.25">
      <c r="M537" s="15"/>
      <c r="N537" s="15"/>
    </row>
    <row r="538" spans="13:14" x14ac:dyDescent="0.25">
      <c r="M538" s="15"/>
      <c r="N538" s="15"/>
    </row>
    <row r="539" spans="13:14" x14ac:dyDescent="0.25">
      <c r="M539" s="15"/>
      <c r="N539" s="15"/>
    </row>
    <row r="540" spans="13:14" x14ac:dyDescent="0.25">
      <c r="M540" s="15"/>
      <c r="N540" s="15"/>
    </row>
    <row r="541" spans="13:14" x14ac:dyDescent="0.25">
      <c r="M541" s="15"/>
      <c r="N541" s="15"/>
    </row>
    <row r="542" spans="13:14" x14ac:dyDescent="0.25">
      <c r="M542" s="15"/>
      <c r="N542" s="15"/>
    </row>
    <row r="543" spans="13:14" x14ac:dyDescent="0.25">
      <c r="M543" s="15"/>
      <c r="N543" s="15"/>
    </row>
    <row r="544" spans="13:14" x14ac:dyDescent="0.25">
      <c r="M544" s="15"/>
      <c r="N544" s="15"/>
    </row>
    <row r="545" spans="9:18" x14ac:dyDescent="0.25">
      <c r="M545" s="15"/>
      <c r="N545" s="15"/>
    </row>
    <row r="546" spans="9:18" s="16" customFormat="1" x14ac:dyDescent="0.25">
      <c r="I546" s="24"/>
      <c r="J546" s="17"/>
      <c r="K546" s="17"/>
      <c r="L546" s="17"/>
      <c r="M546" s="25"/>
      <c r="N546" s="25"/>
      <c r="O546" s="17"/>
      <c r="P546" s="17"/>
      <c r="Q546" s="17"/>
      <c r="R546" s="17"/>
    </row>
    <row r="547" spans="9:18" s="16" customFormat="1" x14ac:dyDescent="0.25">
      <c r="I547" s="26"/>
      <c r="J547" s="17"/>
      <c r="K547" s="17"/>
      <c r="L547" s="17"/>
      <c r="M547" s="17"/>
      <c r="N547" s="17"/>
      <c r="O547" s="17"/>
      <c r="P547" s="17"/>
      <c r="Q547" s="17"/>
      <c r="R547" s="17"/>
    </row>
    <row r="548" spans="9:18" s="16" customFormat="1" x14ac:dyDescent="0.25">
      <c r="I548" s="24"/>
      <c r="J548" s="17"/>
      <c r="K548" s="17"/>
      <c r="L548" s="17"/>
      <c r="M548" s="25"/>
      <c r="N548" s="25"/>
      <c r="O548" s="17"/>
      <c r="P548" s="17"/>
      <c r="Q548" s="17"/>
      <c r="R548" s="17"/>
    </row>
    <row r="549" spans="9:18" x14ac:dyDescent="0.25">
      <c r="M549" s="15"/>
      <c r="N549" s="15"/>
    </row>
    <row r="550" spans="9:18" x14ac:dyDescent="0.25">
      <c r="M550" s="15"/>
      <c r="N550" s="15"/>
    </row>
    <row r="551" spans="9:18" x14ac:dyDescent="0.25">
      <c r="M551" s="15"/>
      <c r="N551" s="15"/>
    </row>
    <row r="552" spans="9:18" x14ac:dyDescent="0.25">
      <c r="M552" s="15"/>
      <c r="N552" s="15"/>
    </row>
    <row r="553" spans="9:18" x14ac:dyDescent="0.25">
      <c r="M553" s="15"/>
      <c r="N553" s="15"/>
    </row>
    <row r="554" spans="9:18" x14ac:dyDescent="0.25">
      <c r="M554" s="15"/>
      <c r="N554" s="15"/>
    </row>
    <row r="555" spans="9:18" x14ac:dyDescent="0.25">
      <c r="M555" s="15"/>
      <c r="N555" s="15"/>
    </row>
    <row r="556" spans="9:18" x14ac:dyDescent="0.25">
      <c r="M556" s="15"/>
      <c r="N556" s="15"/>
    </row>
    <row r="557" spans="9:18" x14ac:dyDescent="0.25">
      <c r="M557" s="15"/>
      <c r="N557" s="15"/>
    </row>
    <row r="558" spans="9:18" x14ac:dyDescent="0.25">
      <c r="M558" s="15"/>
      <c r="N558" s="15"/>
    </row>
    <row r="559" spans="9:18" x14ac:dyDescent="0.25">
      <c r="M559" s="15"/>
      <c r="N559" s="15"/>
    </row>
    <row r="560" spans="9:18" x14ac:dyDescent="0.25">
      <c r="M560" s="15"/>
      <c r="N560" s="15"/>
    </row>
    <row r="561" spans="13:14" x14ac:dyDescent="0.25">
      <c r="M561" s="15"/>
      <c r="N561" s="15"/>
    </row>
    <row r="562" spans="13:14" x14ac:dyDescent="0.25">
      <c r="M562" s="15"/>
      <c r="N562" s="15"/>
    </row>
    <row r="563" spans="13:14" x14ac:dyDescent="0.25">
      <c r="M563" s="15"/>
      <c r="N563" s="15"/>
    </row>
    <row r="564" spans="13:14" x14ac:dyDescent="0.25">
      <c r="M564" s="15"/>
      <c r="N564" s="15"/>
    </row>
    <row r="565" spans="13:14" x14ac:dyDescent="0.25">
      <c r="M565" s="15"/>
      <c r="N565" s="15"/>
    </row>
    <row r="566" spans="13:14" x14ac:dyDescent="0.25">
      <c r="M566" s="15"/>
      <c r="N566" s="15"/>
    </row>
    <row r="567" spans="13:14" x14ac:dyDescent="0.25">
      <c r="M567" s="15"/>
      <c r="N567" s="15"/>
    </row>
    <row r="568" spans="13:14" x14ac:dyDescent="0.25">
      <c r="M568" s="15"/>
      <c r="N568" s="15"/>
    </row>
    <row r="569" spans="13:14" x14ac:dyDescent="0.25">
      <c r="M569" s="15"/>
      <c r="N569" s="15"/>
    </row>
    <row r="570" spans="13:14" x14ac:dyDescent="0.25">
      <c r="M570" s="15"/>
      <c r="N570" s="15"/>
    </row>
    <row r="571" spans="13:14" x14ac:dyDescent="0.25">
      <c r="M571" s="15"/>
      <c r="N571" s="15"/>
    </row>
    <row r="572" spans="13:14" x14ac:dyDescent="0.25">
      <c r="M572" s="15"/>
      <c r="N572" s="15"/>
    </row>
    <row r="573" spans="13:14" x14ac:dyDescent="0.25">
      <c r="M573" s="15"/>
      <c r="N573" s="15"/>
    </row>
    <row r="574" spans="13:14" x14ac:dyDescent="0.25">
      <c r="M574" s="15"/>
      <c r="N574" s="15"/>
    </row>
    <row r="575" spans="13:14" x14ac:dyDescent="0.25">
      <c r="M575" s="15"/>
      <c r="N575" s="15"/>
    </row>
    <row r="576" spans="13:14" x14ac:dyDescent="0.25">
      <c r="M576" s="15"/>
      <c r="N576" s="15"/>
    </row>
    <row r="577" spans="13:14" x14ac:dyDescent="0.25">
      <c r="M577" s="15"/>
      <c r="N577" s="15"/>
    </row>
    <row r="578" spans="13:14" x14ac:dyDescent="0.25">
      <c r="M578" s="15"/>
      <c r="N578" s="15"/>
    </row>
    <row r="579" spans="13:14" x14ac:dyDescent="0.25">
      <c r="M579" s="15"/>
      <c r="N579" s="15"/>
    </row>
    <row r="580" spans="13:14" x14ac:dyDescent="0.25">
      <c r="M580" s="15"/>
      <c r="N580" s="15"/>
    </row>
    <row r="581" spans="13:14" x14ac:dyDescent="0.25">
      <c r="M581" s="15"/>
      <c r="N581" s="15"/>
    </row>
    <row r="582" spans="13:14" x14ac:dyDescent="0.25">
      <c r="M582" s="15"/>
      <c r="N582" s="15"/>
    </row>
    <row r="583" spans="13:14" x14ac:dyDescent="0.25">
      <c r="M583" s="15"/>
      <c r="N583" s="15"/>
    </row>
    <row r="584" spans="13:14" x14ac:dyDescent="0.25">
      <c r="M584" s="15"/>
      <c r="N584" s="15"/>
    </row>
    <row r="585" spans="13:14" x14ac:dyDescent="0.25">
      <c r="M585" s="15"/>
      <c r="N585" s="15"/>
    </row>
    <row r="586" spans="13:14" x14ac:dyDescent="0.25">
      <c r="M586" s="15"/>
      <c r="N586" s="15"/>
    </row>
    <row r="587" spans="13:14" x14ac:dyDescent="0.25">
      <c r="M587" s="15"/>
      <c r="N587" s="15"/>
    </row>
    <row r="588" spans="13:14" x14ac:dyDescent="0.25">
      <c r="M588" s="15"/>
      <c r="N588" s="15"/>
    </row>
    <row r="589" spans="13:14" x14ac:dyDescent="0.25">
      <c r="M589" s="15"/>
      <c r="N589" s="15"/>
    </row>
    <row r="590" spans="13:14" x14ac:dyDescent="0.25">
      <c r="M590" s="15"/>
      <c r="N590" s="15"/>
    </row>
    <row r="591" spans="13:14" x14ac:dyDescent="0.25">
      <c r="M591" s="15"/>
      <c r="N591" s="15"/>
    </row>
    <row r="592" spans="13:14" x14ac:dyDescent="0.25">
      <c r="M592" s="15"/>
      <c r="N592" s="15"/>
    </row>
    <row r="593" spans="9:18" x14ac:dyDescent="0.25">
      <c r="M593" s="15"/>
      <c r="N593" s="15"/>
    </row>
    <row r="594" spans="9:18" x14ac:dyDescent="0.25">
      <c r="M594" s="15"/>
      <c r="N594" s="15"/>
    </row>
    <row r="595" spans="9:18" x14ac:dyDescent="0.25">
      <c r="M595" s="15"/>
      <c r="N595" s="15"/>
    </row>
    <row r="596" spans="9:18" x14ac:dyDescent="0.25">
      <c r="M596" s="15"/>
      <c r="N596" s="15"/>
    </row>
    <row r="597" spans="9:18" x14ac:dyDescent="0.25">
      <c r="M597" s="15"/>
      <c r="N597" s="15"/>
    </row>
    <row r="598" spans="9:18" x14ac:dyDescent="0.25">
      <c r="M598" s="15"/>
      <c r="N598" s="15"/>
    </row>
    <row r="599" spans="9:18" x14ac:dyDescent="0.25">
      <c r="M599" s="15"/>
      <c r="N599" s="15"/>
    </row>
    <row r="600" spans="9:18" x14ac:dyDescent="0.25">
      <c r="M600" s="15"/>
      <c r="N600" s="15"/>
    </row>
    <row r="601" spans="9:18" x14ac:dyDescent="0.25">
      <c r="M601" s="15"/>
      <c r="N601" s="15"/>
    </row>
    <row r="602" spans="9:18" x14ac:dyDescent="0.25">
      <c r="M602" s="15"/>
      <c r="N602" s="15"/>
    </row>
    <row r="603" spans="9:18" x14ac:dyDescent="0.25">
      <c r="M603" s="15"/>
      <c r="N603" s="15"/>
    </row>
    <row r="604" spans="9:18" x14ac:dyDescent="0.25">
      <c r="M604" s="15"/>
      <c r="N604" s="15"/>
    </row>
    <row r="605" spans="9:18" x14ac:dyDescent="0.25">
      <c r="M605" s="15"/>
      <c r="N605" s="15"/>
    </row>
    <row r="606" spans="9:18" x14ac:dyDescent="0.25">
      <c r="M606" s="15"/>
      <c r="N606" s="15"/>
    </row>
    <row r="607" spans="9:18" s="16" customFormat="1" x14ac:dyDescent="0.25">
      <c r="I607" s="24"/>
      <c r="J607" s="17"/>
      <c r="K607" s="17"/>
      <c r="L607" s="17"/>
      <c r="M607" s="25"/>
      <c r="N607" s="25"/>
      <c r="O607" s="17"/>
      <c r="P607" s="17"/>
      <c r="Q607" s="17"/>
      <c r="R607" s="17"/>
    </row>
    <row r="608" spans="9:18" s="16" customFormat="1" x14ac:dyDescent="0.25">
      <c r="I608" s="26"/>
      <c r="J608" s="17"/>
      <c r="K608" s="17"/>
      <c r="L608" s="17"/>
      <c r="M608" s="17"/>
      <c r="N608" s="17"/>
      <c r="O608" s="17"/>
      <c r="P608" s="17"/>
      <c r="Q608" s="17"/>
      <c r="R608" s="17"/>
    </row>
    <row r="609" spans="9:18" s="16" customFormat="1" x14ac:dyDescent="0.25">
      <c r="I609" s="24"/>
      <c r="J609" s="17"/>
      <c r="K609" s="17"/>
      <c r="L609" s="17"/>
      <c r="M609" s="25"/>
      <c r="N609" s="25"/>
      <c r="O609" s="17"/>
      <c r="P609" s="17"/>
      <c r="Q609" s="17"/>
      <c r="R609" s="17"/>
    </row>
    <row r="610" spans="9:18" x14ac:dyDescent="0.25">
      <c r="M610" s="15"/>
      <c r="N610" s="15"/>
    </row>
    <row r="611" spans="9:18" x14ac:dyDescent="0.25">
      <c r="M611" s="15"/>
      <c r="N611" s="15"/>
    </row>
    <row r="612" spans="9:18" x14ac:dyDescent="0.25">
      <c r="M612" s="15"/>
      <c r="N612" s="15"/>
    </row>
    <row r="613" spans="9:18" x14ac:dyDescent="0.25">
      <c r="M613" s="15"/>
      <c r="N613" s="15"/>
    </row>
    <row r="614" spans="9:18" x14ac:dyDescent="0.25">
      <c r="M614" s="15"/>
      <c r="N614" s="15"/>
    </row>
    <row r="615" spans="9:18" x14ac:dyDescent="0.25">
      <c r="M615" s="15"/>
      <c r="N615" s="15"/>
    </row>
    <row r="616" spans="9:18" x14ac:dyDescent="0.25">
      <c r="M616" s="15"/>
      <c r="N616" s="15"/>
    </row>
    <row r="617" spans="9:18" x14ac:dyDescent="0.25">
      <c r="M617" s="15"/>
      <c r="N617" s="15"/>
    </row>
    <row r="618" spans="9:18" x14ac:dyDescent="0.25">
      <c r="M618" s="15"/>
      <c r="N618" s="15"/>
    </row>
    <row r="619" spans="9:18" x14ac:dyDescent="0.25">
      <c r="M619" s="15"/>
      <c r="N619" s="15"/>
    </row>
    <row r="620" spans="9:18" x14ac:dyDescent="0.25">
      <c r="M620" s="15"/>
      <c r="N620" s="15"/>
    </row>
    <row r="621" spans="9:18" x14ac:dyDescent="0.25">
      <c r="M621" s="15"/>
      <c r="N621" s="15"/>
    </row>
    <row r="622" spans="9:18" x14ac:dyDescent="0.25">
      <c r="M622" s="15"/>
      <c r="N622" s="15"/>
    </row>
    <row r="623" spans="9:18" x14ac:dyDescent="0.25">
      <c r="M623" s="15"/>
      <c r="N623" s="15"/>
    </row>
    <row r="624" spans="9:18" x14ac:dyDescent="0.25">
      <c r="M624" s="15"/>
      <c r="N624" s="15"/>
    </row>
    <row r="625" spans="13:14" x14ac:dyDescent="0.25">
      <c r="M625" s="15"/>
      <c r="N625" s="15"/>
    </row>
    <row r="626" spans="13:14" x14ac:dyDescent="0.25">
      <c r="M626" s="15"/>
      <c r="N626" s="15"/>
    </row>
    <row r="627" spans="13:14" x14ac:dyDescent="0.25">
      <c r="M627" s="15"/>
      <c r="N627" s="15"/>
    </row>
    <row r="628" spans="13:14" x14ac:dyDescent="0.25">
      <c r="M628" s="15"/>
      <c r="N628" s="15"/>
    </row>
    <row r="629" spans="13:14" x14ac:dyDescent="0.25">
      <c r="M629" s="15"/>
      <c r="N629" s="15"/>
    </row>
    <row r="630" spans="13:14" x14ac:dyDescent="0.25">
      <c r="M630" s="15"/>
      <c r="N630" s="15"/>
    </row>
    <row r="631" spans="13:14" x14ac:dyDescent="0.25">
      <c r="M631" s="15"/>
      <c r="N631" s="15"/>
    </row>
    <row r="632" spans="13:14" x14ac:dyDescent="0.25">
      <c r="M632" s="15"/>
      <c r="N632" s="15"/>
    </row>
    <row r="633" spans="13:14" x14ac:dyDescent="0.25">
      <c r="M633" s="15"/>
      <c r="N633" s="15"/>
    </row>
    <row r="634" spans="13:14" x14ac:dyDescent="0.25">
      <c r="M634" s="15"/>
      <c r="N634" s="15"/>
    </row>
    <row r="635" spans="13:14" x14ac:dyDescent="0.25">
      <c r="M635" s="15"/>
      <c r="N635" s="15"/>
    </row>
    <row r="636" spans="13:14" x14ac:dyDescent="0.25">
      <c r="M636" s="15"/>
      <c r="N636" s="15"/>
    </row>
    <row r="637" spans="13:14" x14ac:dyDescent="0.25">
      <c r="M637" s="15"/>
      <c r="N637" s="15"/>
    </row>
    <row r="638" spans="13:14" x14ac:dyDescent="0.25">
      <c r="M638" s="15"/>
      <c r="N638" s="15"/>
    </row>
    <row r="639" spans="13:14" x14ac:dyDescent="0.25">
      <c r="M639" s="15"/>
      <c r="N639" s="15"/>
    </row>
    <row r="640" spans="13:14" x14ac:dyDescent="0.25">
      <c r="M640" s="15"/>
      <c r="N640" s="15"/>
    </row>
    <row r="641" spans="13:14" x14ac:dyDescent="0.25">
      <c r="M641" s="15"/>
      <c r="N641" s="15"/>
    </row>
    <row r="642" spans="13:14" x14ac:dyDescent="0.25">
      <c r="M642" s="15"/>
      <c r="N642" s="15"/>
    </row>
    <row r="643" spans="13:14" x14ac:dyDescent="0.25">
      <c r="M643" s="15"/>
      <c r="N643" s="15"/>
    </row>
    <row r="644" spans="13:14" x14ac:dyDescent="0.25">
      <c r="M644" s="15"/>
      <c r="N644" s="15"/>
    </row>
    <row r="645" spans="13:14" x14ac:dyDescent="0.25">
      <c r="M645" s="15"/>
      <c r="N645" s="15"/>
    </row>
    <row r="646" spans="13:14" x14ac:dyDescent="0.25">
      <c r="M646" s="15"/>
      <c r="N646" s="15"/>
    </row>
    <row r="647" spans="13:14" x14ac:dyDescent="0.25">
      <c r="M647" s="15"/>
      <c r="N647" s="15"/>
    </row>
    <row r="648" spans="13:14" x14ac:dyDescent="0.25">
      <c r="M648" s="15"/>
      <c r="N648" s="15"/>
    </row>
    <row r="649" spans="13:14" x14ac:dyDescent="0.25">
      <c r="M649" s="15"/>
      <c r="N649" s="15"/>
    </row>
    <row r="650" spans="13:14" x14ac:dyDescent="0.25">
      <c r="M650" s="15"/>
      <c r="N650" s="15"/>
    </row>
    <row r="651" spans="13:14" x14ac:dyDescent="0.25">
      <c r="M651" s="15"/>
      <c r="N651" s="15"/>
    </row>
    <row r="652" spans="13:14" x14ac:dyDescent="0.25">
      <c r="M652" s="15"/>
      <c r="N652" s="15"/>
    </row>
    <row r="653" spans="13:14" x14ac:dyDescent="0.25">
      <c r="M653" s="15"/>
      <c r="N653" s="15"/>
    </row>
    <row r="654" spans="13:14" x14ac:dyDescent="0.25">
      <c r="M654" s="15"/>
      <c r="N654" s="15"/>
    </row>
    <row r="655" spans="13:14" x14ac:dyDescent="0.25">
      <c r="M655" s="15"/>
      <c r="N655" s="15"/>
    </row>
    <row r="656" spans="13:14" x14ac:dyDescent="0.25">
      <c r="M656" s="15"/>
      <c r="N656" s="15"/>
    </row>
    <row r="657" spans="9:18" x14ac:dyDescent="0.25">
      <c r="M657" s="15"/>
      <c r="N657" s="15"/>
    </row>
    <row r="658" spans="9:18" x14ac:dyDescent="0.25">
      <c r="M658" s="15"/>
      <c r="N658" s="15"/>
    </row>
    <row r="659" spans="9:18" x14ac:dyDescent="0.25">
      <c r="M659" s="15"/>
      <c r="N659" s="15"/>
    </row>
    <row r="660" spans="9:18" s="16" customFormat="1" x14ac:dyDescent="0.25">
      <c r="I660" s="24"/>
      <c r="J660" s="17"/>
      <c r="K660" s="17"/>
      <c r="L660" s="17"/>
      <c r="M660" s="25"/>
      <c r="N660" s="25"/>
      <c r="O660" s="17"/>
      <c r="P660" s="17"/>
      <c r="Q660" s="17"/>
      <c r="R660" s="17"/>
    </row>
    <row r="661" spans="9:18" s="16" customFormat="1" x14ac:dyDescent="0.25">
      <c r="I661" s="26"/>
      <c r="J661" s="17"/>
      <c r="K661" s="17"/>
      <c r="L661" s="17"/>
      <c r="M661" s="17"/>
      <c r="N661" s="17"/>
      <c r="O661" s="17"/>
      <c r="P661" s="17"/>
      <c r="Q661" s="17"/>
      <c r="R661" s="17"/>
    </row>
    <row r="662" spans="9:18" s="16" customFormat="1" x14ac:dyDescent="0.25">
      <c r="I662" s="24"/>
      <c r="J662" s="17"/>
      <c r="K662" s="17"/>
      <c r="L662" s="17"/>
      <c r="M662" s="25"/>
      <c r="N662" s="25"/>
      <c r="O662" s="17"/>
      <c r="P662" s="17"/>
      <c r="Q662" s="17"/>
      <c r="R662" s="17"/>
    </row>
    <row r="663" spans="9:18" x14ac:dyDescent="0.25">
      <c r="M663" s="15"/>
      <c r="N663" s="15"/>
    </row>
    <row r="664" spans="9:18" x14ac:dyDescent="0.25">
      <c r="M664" s="15"/>
      <c r="N664" s="15"/>
    </row>
    <row r="665" spans="9:18" x14ac:dyDescent="0.25">
      <c r="M665" s="15"/>
      <c r="N665" s="15"/>
    </row>
    <row r="666" spans="9:18" x14ac:dyDescent="0.25">
      <c r="M666" s="15"/>
      <c r="N666" s="15"/>
    </row>
    <row r="667" spans="9:18" x14ac:dyDescent="0.25">
      <c r="M667" s="15"/>
      <c r="N667" s="15"/>
    </row>
    <row r="668" spans="9:18" x14ac:dyDescent="0.25">
      <c r="M668" s="15"/>
      <c r="N668" s="15"/>
    </row>
    <row r="669" spans="9:18" x14ac:dyDescent="0.25">
      <c r="M669" s="15"/>
      <c r="N669" s="15"/>
    </row>
    <row r="670" spans="9:18" x14ac:dyDescent="0.25">
      <c r="M670" s="15"/>
      <c r="N670" s="15"/>
    </row>
    <row r="671" spans="9:18" x14ac:dyDescent="0.25">
      <c r="M671" s="15"/>
      <c r="N671" s="15"/>
    </row>
    <row r="672" spans="9:18" x14ac:dyDescent="0.25">
      <c r="M672" s="15"/>
      <c r="N672" s="15"/>
    </row>
    <row r="673" spans="9:18" x14ac:dyDescent="0.25">
      <c r="M673" s="15"/>
      <c r="N673" s="15"/>
    </row>
    <row r="674" spans="9:18" x14ac:dyDescent="0.25">
      <c r="M674" s="15"/>
      <c r="N674" s="15"/>
    </row>
    <row r="675" spans="9:18" x14ac:dyDescent="0.25">
      <c r="M675" s="15"/>
      <c r="N675" s="15"/>
    </row>
    <row r="676" spans="9:18" x14ac:dyDescent="0.25">
      <c r="M676" s="15"/>
      <c r="N676" s="15"/>
    </row>
    <row r="677" spans="9:18" x14ac:dyDescent="0.25">
      <c r="M677" s="15"/>
      <c r="N677" s="15"/>
    </row>
    <row r="678" spans="9:18" s="16" customFormat="1" x14ac:dyDescent="0.25">
      <c r="I678" s="24"/>
      <c r="J678" s="17"/>
      <c r="K678" s="17"/>
      <c r="L678" s="17"/>
      <c r="M678" s="25"/>
      <c r="N678" s="25"/>
      <c r="O678" s="17"/>
      <c r="P678" s="17"/>
      <c r="Q678" s="17"/>
      <c r="R678" s="17"/>
    </row>
    <row r="679" spans="9:18" s="16" customFormat="1" x14ac:dyDescent="0.25">
      <c r="I679" s="26"/>
      <c r="J679" s="17"/>
      <c r="K679" s="17"/>
      <c r="L679" s="17"/>
      <c r="M679" s="17"/>
      <c r="N679" s="17"/>
      <c r="O679" s="17"/>
      <c r="P679" s="17"/>
      <c r="Q679" s="17"/>
      <c r="R679" s="17"/>
    </row>
    <row r="680" spans="9:18" s="16" customFormat="1" x14ac:dyDescent="0.25">
      <c r="I680" s="24"/>
      <c r="J680" s="17"/>
      <c r="K680" s="17"/>
      <c r="L680" s="17"/>
      <c r="M680" s="25"/>
      <c r="N680" s="25"/>
      <c r="O680" s="17"/>
      <c r="P680" s="17"/>
      <c r="Q680" s="17"/>
      <c r="R680" s="17"/>
    </row>
    <row r="681" spans="9:18" x14ac:dyDescent="0.25">
      <c r="M681" s="15"/>
      <c r="N681" s="15"/>
    </row>
    <row r="682" spans="9:18" x14ac:dyDescent="0.25">
      <c r="M682" s="15"/>
      <c r="N682" s="15"/>
    </row>
    <row r="683" spans="9:18" x14ac:dyDescent="0.25">
      <c r="M683" s="15"/>
      <c r="N683" s="15"/>
    </row>
    <row r="684" spans="9:18" x14ac:dyDescent="0.25">
      <c r="M684" s="15"/>
      <c r="N684" s="15"/>
    </row>
    <row r="685" spans="9:18" x14ac:dyDescent="0.25">
      <c r="M685" s="15"/>
      <c r="N685" s="15"/>
    </row>
    <row r="686" spans="9:18" x14ac:dyDescent="0.25">
      <c r="M686" s="15"/>
      <c r="N686" s="15"/>
    </row>
    <row r="687" spans="9:18" x14ac:dyDescent="0.25">
      <c r="M687" s="15"/>
      <c r="N687" s="15"/>
    </row>
    <row r="688" spans="9:18" x14ac:dyDescent="0.25">
      <c r="M688" s="15"/>
      <c r="N688" s="15"/>
    </row>
    <row r="689" spans="13:14" x14ac:dyDescent="0.25">
      <c r="M689" s="15"/>
      <c r="N689" s="15"/>
    </row>
    <row r="690" spans="13:14" x14ac:dyDescent="0.25">
      <c r="M690" s="15"/>
      <c r="N690" s="15"/>
    </row>
    <row r="691" spans="13:14" x14ac:dyDescent="0.25">
      <c r="M691" s="15"/>
      <c r="N691" s="15"/>
    </row>
    <row r="692" spans="13:14" x14ac:dyDescent="0.25">
      <c r="M692" s="15"/>
      <c r="N692" s="15"/>
    </row>
    <row r="693" spans="13:14" x14ac:dyDescent="0.25">
      <c r="M693" s="15"/>
      <c r="N693" s="15"/>
    </row>
    <row r="694" spans="13:14" x14ac:dyDescent="0.25">
      <c r="M694" s="15"/>
      <c r="N694" s="15"/>
    </row>
    <row r="695" spans="13:14" x14ac:dyDescent="0.25">
      <c r="M695" s="15"/>
      <c r="N695" s="15"/>
    </row>
    <row r="696" spans="13:14" x14ac:dyDescent="0.25">
      <c r="M696" s="15"/>
      <c r="N696" s="15"/>
    </row>
    <row r="697" spans="13:14" x14ac:dyDescent="0.25">
      <c r="M697" s="15"/>
      <c r="N697" s="15"/>
    </row>
    <row r="698" spans="13:14" x14ac:dyDescent="0.25">
      <c r="M698" s="15"/>
      <c r="N698" s="15"/>
    </row>
    <row r="699" spans="13:14" x14ac:dyDescent="0.25">
      <c r="M699" s="15"/>
      <c r="N699" s="15"/>
    </row>
    <row r="700" spans="13:14" x14ac:dyDescent="0.25">
      <c r="M700" s="15"/>
      <c r="N700" s="15"/>
    </row>
    <row r="701" spans="13:14" x14ac:dyDescent="0.25">
      <c r="M701" s="15"/>
      <c r="N701" s="15"/>
    </row>
    <row r="702" spans="13:14" x14ac:dyDescent="0.25">
      <c r="M702" s="15"/>
      <c r="N702" s="15"/>
    </row>
    <row r="703" spans="13:14" x14ac:dyDescent="0.25">
      <c r="M703" s="15"/>
      <c r="N703" s="15"/>
    </row>
    <row r="704" spans="13:14" x14ac:dyDescent="0.25">
      <c r="M704" s="15"/>
      <c r="N704" s="15"/>
    </row>
    <row r="705" spans="13:14" x14ac:dyDescent="0.25">
      <c r="M705" s="15"/>
      <c r="N705" s="15"/>
    </row>
    <row r="706" spans="13:14" x14ac:dyDescent="0.25">
      <c r="M706" s="15"/>
      <c r="N706" s="15"/>
    </row>
    <row r="707" spans="13:14" x14ac:dyDescent="0.25">
      <c r="M707" s="15"/>
      <c r="N707" s="15"/>
    </row>
    <row r="708" spans="13:14" x14ac:dyDescent="0.25">
      <c r="M708" s="15"/>
      <c r="N708" s="15"/>
    </row>
    <row r="709" spans="13:14" x14ac:dyDescent="0.25">
      <c r="M709" s="15"/>
      <c r="N709" s="15"/>
    </row>
    <row r="710" spans="13:14" x14ac:dyDescent="0.25">
      <c r="M710" s="15"/>
      <c r="N710" s="15"/>
    </row>
    <row r="711" spans="13:14" x14ac:dyDescent="0.25">
      <c r="M711" s="15"/>
      <c r="N711" s="15"/>
    </row>
    <row r="712" spans="13:14" x14ac:dyDescent="0.25">
      <c r="M712" s="15"/>
      <c r="N712" s="15"/>
    </row>
    <row r="713" spans="13:14" x14ac:dyDescent="0.25">
      <c r="M713" s="15"/>
      <c r="N713" s="15"/>
    </row>
    <row r="714" spans="13:14" x14ac:dyDescent="0.25">
      <c r="M714" s="15"/>
      <c r="N714" s="15"/>
    </row>
    <row r="715" spans="13:14" x14ac:dyDescent="0.25">
      <c r="M715" s="15"/>
      <c r="N715" s="15"/>
    </row>
    <row r="716" spans="13:14" x14ac:dyDescent="0.25">
      <c r="M716" s="15"/>
      <c r="N716" s="15"/>
    </row>
    <row r="717" spans="13:14" x14ac:dyDescent="0.25">
      <c r="M717" s="15"/>
      <c r="N717" s="15"/>
    </row>
    <row r="718" spans="13:14" x14ac:dyDescent="0.25">
      <c r="M718" s="15"/>
      <c r="N718" s="15"/>
    </row>
    <row r="719" spans="13:14" x14ac:dyDescent="0.25">
      <c r="M719" s="15"/>
      <c r="N719" s="15"/>
    </row>
    <row r="720" spans="13:14" x14ac:dyDescent="0.25">
      <c r="M720" s="15"/>
      <c r="N720" s="15"/>
    </row>
    <row r="721" spans="9:18" x14ac:dyDescent="0.25">
      <c r="M721" s="15"/>
      <c r="N721" s="15"/>
    </row>
    <row r="722" spans="9:18" x14ac:dyDescent="0.25">
      <c r="M722" s="15"/>
      <c r="N722" s="15"/>
    </row>
    <row r="723" spans="9:18" x14ac:dyDescent="0.25">
      <c r="M723" s="15"/>
      <c r="N723" s="15"/>
    </row>
    <row r="724" spans="9:18" x14ac:dyDescent="0.25">
      <c r="M724" s="15"/>
      <c r="N724" s="15"/>
    </row>
    <row r="725" spans="9:18" x14ac:dyDescent="0.25">
      <c r="K725" s="21"/>
      <c r="M725" s="15"/>
      <c r="N725" s="15"/>
    </row>
    <row r="726" spans="9:18" x14ac:dyDescent="0.25">
      <c r="M726" s="15"/>
      <c r="N726" s="15"/>
    </row>
    <row r="727" spans="9:18" x14ac:dyDescent="0.25">
      <c r="K727" s="21"/>
      <c r="M727" s="15"/>
      <c r="N727" s="15"/>
    </row>
    <row r="728" spans="9:18" x14ac:dyDescent="0.25">
      <c r="M728" s="15"/>
      <c r="N728" s="15"/>
    </row>
    <row r="729" spans="9:18" x14ac:dyDescent="0.25">
      <c r="K729" s="21"/>
      <c r="M729" s="15"/>
      <c r="N729" s="15"/>
    </row>
    <row r="730" spans="9:18" x14ac:dyDescent="0.25">
      <c r="M730" s="15"/>
      <c r="N730" s="15"/>
    </row>
    <row r="731" spans="9:18" x14ac:dyDescent="0.25">
      <c r="M731" s="15"/>
      <c r="N731" s="15"/>
    </row>
    <row r="732" spans="9:18" x14ac:dyDescent="0.25">
      <c r="K732" s="21"/>
      <c r="M732" s="15"/>
      <c r="N732" s="15"/>
    </row>
    <row r="733" spans="9:18" x14ac:dyDescent="0.25">
      <c r="M733" s="15"/>
      <c r="N733" s="15"/>
    </row>
    <row r="734" spans="9:18" x14ac:dyDescent="0.25">
      <c r="M734" s="15"/>
      <c r="N734" s="15"/>
    </row>
    <row r="735" spans="9:18" x14ac:dyDescent="0.25">
      <c r="M735" s="15"/>
      <c r="N735" s="15"/>
    </row>
    <row r="736" spans="9:18" s="16" customFormat="1" x14ac:dyDescent="0.25">
      <c r="I736" s="24"/>
      <c r="J736" s="17"/>
      <c r="K736" s="17"/>
      <c r="L736" s="17"/>
      <c r="M736" s="25"/>
      <c r="N736" s="25"/>
      <c r="O736" s="17"/>
      <c r="P736" s="17"/>
      <c r="Q736" s="17"/>
      <c r="R736" s="17"/>
    </row>
    <row r="737" spans="9:18" s="16" customFormat="1" x14ac:dyDescent="0.25">
      <c r="I737" s="26"/>
      <c r="J737" s="17"/>
      <c r="K737" s="17"/>
      <c r="L737" s="17"/>
      <c r="M737" s="17"/>
      <c r="N737" s="17"/>
      <c r="O737" s="17"/>
      <c r="P737" s="17"/>
      <c r="Q737" s="17"/>
      <c r="R737" s="17"/>
    </row>
    <row r="738" spans="9:18" s="16" customFormat="1" x14ac:dyDescent="0.25">
      <c r="I738" s="24"/>
      <c r="J738" s="17"/>
      <c r="K738" s="17"/>
      <c r="L738" s="17"/>
      <c r="M738" s="25"/>
      <c r="N738" s="25"/>
      <c r="O738" s="17"/>
      <c r="P738" s="17"/>
      <c r="Q738" s="17"/>
      <c r="R738" s="17"/>
    </row>
    <row r="739" spans="9:18" x14ac:dyDescent="0.25">
      <c r="M739" s="15"/>
      <c r="N739" s="15"/>
    </row>
    <row r="740" spans="9:18" x14ac:dyDescent="0.25">
      <c r="M740" s="15"/>
      <c r="N740" s="15"/>
    </row>
    <row r="741" spans="9:18" x14ac:dyDescent="0.25">
      <c r="M741" s="15"/>
      <c r="N741" s="15"/>
    </row>
    <row r="742" spans="9:18" x14ac:dyDescent="0.25">
      <c r="M742" s="15"/>
      <c r="N742" s="15"/>
    </row>
    <row r="743" spans="9:18" x14ac:dyDescent="0.25">
      <c r="M743" s="15"/>
      <c r="N743" s="15"/>
    </row>
    <row r="744" spans="9:18" x14ac:dyDescent="0.25">
      <c r="M744" s="15"/>
      <c r="N744" s="15"/>
    </row>
    <row r="745" spans="9:18" x14ac:dyDescent="0.25">
      <c r="M745" s="15"/>
      <c r="N745" s="15"/>
    </row>
    <row r="746" spans="9:18" x14ac:dyDescent="0.25">
      <c r="M746" s="15"/>
      <c r="N746" s="15"/>
    </row>
    <row r="747" spans="9:18" x14ac:dyDescent="0.25">
      <c r="M747" s="15"/>
      <c r="N747" s="15"/>
    </row>
    <row r="748" spans="9:18" x14ac:dyDescent="0.25">
      <c r="M748" s="15"/>
      <c r="N748" s="15"/>
    </row>
    <row r="749" spans="9:18" x14ac:dyDescent="0.25">
      <c r="M749" s="15"/>
      <c r="N749" s="15"/>
    </row>
    <row r="750" spans="9:18" x14ac:dyDescent="0.25">
      <c r="M750" s="15"/>
      <c r="N750" s="15"/>
    </row>
    <row r="751" spans="9:18" x14ac:dyDescent="0.25">
      <c r="M751" s="15"/>
      <c r="N751" s="15"/>
    </row>
    <row r="752" spans="9:18" x14ac:dyDescent="0.25">
      <c r="M752" s="15"/>
      <c r="N752" s="15"/>
    </row>
    <row r="753" spans="13:14" x14ac:dyDescent="0.25">
      <c r="M753" s="15"/>
      <c r="N753" s="15"/>
    </row>
    <row r="754" spans="13:14" x14ac:dyDescent="0.25">
      <c r="M754" s="15"/>
      <c r="N754" s="15"/>
    </row>
    <row r="755" spans="13:14" x14ac:dyDescent="0.25">
      <c r="M755" s="15"/>
      <c r="N755" s="15"/>
    </row>
    <row r="756" spans="13:14" x14ac:dyDescent="0.25">
      <c r="M756" s="15"/>
      <c r="N756" s="15"/>
    </row>
    <row r="757" spans="13:14" x14ac:dyDescent="0.25">
      <c r="M757" s="15"/>
      <c r="N757" s="15"/>
    </row>
    <row r="758" spans="13:14" x14ac:dyDescent="0.25">
      <c r="M758" s="15"/>
      <c r="N758" s="15"/>
    </row>
    <row r="759" spans="13:14" x14ac:dyDescent="0.25">
      <c r="M759" s="15"/>
      <c r="N759" s="15"/>
    </row>
    <row r="760" spans="13:14" x14ac:dyDescent="0.25">
      <c r="M760" s="15"/>
      <c r="N760" s="15"/>
    </row>
    <row r="761" spans="13:14" x14ac:dyDescent="0.25">
      <c r="M761" s="15"/>
      <c r="N761" s="15"/>
    </row>
    <row r="762" spans="13:14" x14ac:dyDescent="0.25">
      <c r="M762" s="15"/>
      <c r="N762" s="15"/>
    </row>
    <row r="763" spans="13:14" x14ac:dyDescent="0.25">
      <c r="M763" s="15"/>
      <c r="N763" s="15"/>
    </row>
    <row r="764" spans="13:14" x14ac:dyDescent="0.25">
      <c r="M764" s="15"/>
      <c r="N764" s="15"/>
    </row>
    <row r="765" spans="13:14" x14ac:dyDescent="0.25">
      <c r="M765" s="15"/>
      <c r="N765" s="15"/>
    </row>
    <row r="766" spans="13:14" x14ac:dyDescent="0.25">
      <c r="M766" s="15"/>
      <c r="N766" s="15"/>
    </row>
    <row r="767" spans="13:14" x14ac:dyDescent="0.25">
      <c r="M767" s="15"/>
      <c r="N767" s="15"/>
    </row>
    <row r="768" spans="13:14" x14ac:dyDescent="0.25">
      <c r="M768" s="15"/>
      <c r="N768" s="15"/>
    </row>
    <row r="769" spans="13:14" x14ac:dyDescent="0.25">
      <c r="M769" s="15"/>
      <c r="N769" s="15"/>
    </row>
    <row r="770" spans="13:14" x14ac:dyDescent="0.25">
      <c r="M770" s="15"/>
      <c r="N770" s="15"/>
    </row>
    <row r="771" spans="13:14" x14ac:dyDescent="0.25">
      <c r="M771" s="15"/>
      <c r="N771" s="15"/>
    </row>
    <row r="772" spans="13:14" x14ac:dyDescent="0.25">
      <c r="M772" s="15"/>
      <c r="N772" s="15"/>
    </row>
    <row r="773" spans="13:14" x14ac:dyDescent="0.25">
      <c r="M773" s="15"/>
      <c r="N773" s="15"/>
    </row>
    <row r="774" spans="13:14" x14ac:dyDescent="0.25">
      <c r="M774" s="15"/>
      <c r="N774" s="15"/>
    </row>
    <row r="775" spans="13:14" x14ac:dyDescent="0.25">
      <c r="M775" s="15"/>
      <c r="N775" s="15"/>
    </row>
    <row r="776" spans="13:14" x14ac:dyDescent="0.25">
      <c r="M776" s="15"/>
      <c r="N776" s="15"/>
    </row>
    <row r="777" spans="13:14" x14ac:dyDescent="0.25">
      <c r="M777" s="15"/>
      <c r="N777" s="15"/>
    </row>
    <row r="778" spans="13:14" x14ac:dyDescent="0.25">
      <c r="M778" s="15"/>
      <c r="N778" s="15"/>
    </row>
    <row r="779" spans="13:14" x14ac:dyDescent="0.25">
      <c r="M779" s="15"/>
      <c r="N779" s="15"/>
    </row>
    <row r="780" spans="13:14" x14ac:dyDescent="0.25">
      <c r="M780" s="15"/>
      <c r="N780" s="15"/>
    </row>
    <row r="781" spans="13:14" x14ac:dyDescent="0.25">
      <c r="M781" s="15"/>
      <c r="N781" s="15"/>
    </row>
    <row r="782" spans="13:14" x14ac:dyDescent="0.25">
      <c r="M782" s="15"/>
      <c r="N782" s="15"/>
    </row>
    <row r="783" spans="13:14" x14ac:dyDescent="0.25">
      <c r="M783" s="15"/>
      <c r="N783" s="15"/>
    </row>
    <row r="784" spans="13:14" x14ac:dyDescent="0.25">
      <c r="M784" s="15"/>
      <c r="N784" s="15"/>
    </row>
    <row r="785" spans="5:18" x14ac:dyDescent="0.25">
      <c r="M785" s="15"/>
      <c r="N785" s="15"/>
    </row>
    <row r="786" spans="5:18" x14ac:dyDescent="0.25">
      <c r="M786" s="15"/>
      <c r="N786" s="15"/>
    </row>
    <row r="787" spans="5:18" x14ac:dyDescent="0.25">
      <c r="M787" s="15"/>
      <c r="N787" s="15"/>
    </row>
    <row r="788" spans="5:18" x14ac:dyDescent="0.25">
      <c r="M788" s="15"/>
      <c r="N788" s="15"/>
    </row>
    <row r="789" spans="5:18" x14ac:dyDescent="0.25">
      <c r="M789" s="15"/>
      <c r="N789" s="15"/>
    </row>
    <row r="790" spans="5:18" x14ac:dyDescent="0.25">
      <c r="M790" s="15"/>
      <c r="N790" s="15"/>
    </row>
    <row r="791" spans="5:18" x14ac:dyDescent="0.25">
      <c r="M791" s="15"/>
      <c r="N791" s="15"/>
    </row>
    <row r="792" spans="5:18" x14ac:dyDescent="0.25">
      <c r="M792" s="15"/>
      <c r="N792" s="15"/>
    </row>
    <row r="793" spans="5:18" x14ac:dyDescent="0.25">
      <c r="M793" s="15"/>
      <c r="N793" s="15"/>
    </row>
    <row r="794" spans="5:18" x14ac:dyDescent="0.25">
      <c r="M794" s="15"/>
      <c r="N794" s="15"/>
    </row>
    <row r="795" spans="5:18" x14ac:dyDescent="0.25">
      <c r="M795" s="15"/>
      <c r="N795" s="15"/>
    </row>
    <row r="796" spans="5:18" x14ac:dyDescent="0.25">
      <c r="M796" s="15"/>
      <c r="N796" s="15"/>
    </row>
    <row r="797" spans="5:18" s="16" customFormat="1" x14ac:dyDescent="0.25">
      <c r="I797" s="24"/>
      <c r="J797" s="17"/>
      <c r="K797" s="17"/>
      <c r="L797" s="17"/>
      <c r="M797" s="25"/>
      <c r="N797" s="25"/>
      <c r="O797" s="17"/>
      <c r="P797" s="17"/>
      <c r="Q797" s="17"/>
      <c r="R797" s="17"/>
    </row>
    <row r="798" spans="5:18" s="16" customFormat="1" x14ac:dyDescent="0.25">
      <c r="I798" s="26"/>
      <c r="J798" s="17"/>
      <c r="K798" s="17"/>
      <c r="L798" s="17"/>
      <c r="M798" s="17"/>
      <c r="N798" s="17"/>
      <c r="O798" s="17"/>
      <c r="P798" s="17"/>
      <c r="Q798" s="17"/>
      <c r="R798" s="17"/>
    </row>
    <row r="799" spans="5:18" s="16" customFormat="1" x14ac:dyDescent="0.25">
      <c r="I799" s="24"/>
      <c r="J799" s="17"/>
      <c r="K799" s="17"/>
      <c r="L799" s="17"/>
      <c r="M799" s="25"/>
      <c r="N799" s="25"/>
      <c r="O799" s="17"/>
      <c r="P799" s="17"/>
      <c r="Q799" s="17"/>
      <c r="R799" s="17"/>
    </row>
    <row r="800" spans="5:18" x14ac:dyDescent="0.25">
      <c r="E800" s="16"/>
      <c r="M800" s="15"/>
      <c r="N800" s="15"/>
    </row>
    <row r="801" spans="5:14" x14ac:dyDescent="0.25">
      <c r="E801" s="16"/>
      <c r="M801" s="15"/>
      <c r="N801" s="15"/>
    </row>
    <row r="802" spans="5:14" x14ac:dyDescent="0.25">
      <c r="E802" s="16"/>
      <c r="M802" s="15"/>
      <c r="N802" s="15"/>
    </row>
    <row r="803" spans="5:14" x14ac:dyDescent="0.25">
      <c r="E803" s="16"/>
      <c r="M803" s="15"/>
      <c r="N803" s="15"/>
    </row>
    <row r="804" spans="5:14" x14ac:dyDescent="0.25">
      <c r="E804" s="16"/>
      <c r="M804" s="15"/>
      <c r="N804" s="15"/>
    </row>
    <row r="805" spans="5:14" x14ac:dyDescent="0.25">
      <c r="E805" s="16"/>
      <c r="M805" s="15"/>
      <c r="N805" s="15"/>
    </row>
    <row r="806" spans="5:14" x14ac:dyDescent="0.25">
      <c r="E806" s="16"/>
      <c r="M806" s="15"/>
      <c r="N806" s="15"/>
    </row>
    <row r="807" spans="5:14" x14ac:dyDescent="0.25">
      <c r="E807" s="16"/>
      <c r="M807" s="15"/>
      <c r="N807" s="15"/>
    </row>
    <row r="808" spans="5:14" x14ac:dyDescent="0.25">
      <c r="E808" s="16"/>
      <c r="M808" s="15"/>
      <c r="N808" s="15"/>
    </row>
    <row r="809" spans="5:14" x14ac:dyDescent="0.25">
      <c r="E809" s="16"/>
      <c r="M809" s="15"/>
      <c r="N809" s="15"/>
    </row>
    <row r="810" spans="5:14" x14ac:dyDescent="0.25">
      <c r="E810" s="16"/>
      <c r="M810" s="15"/>
      <c r="N810" s="15"/>
    </row>
    <row r="811" spans="5:14" x14ac:dyDescent="0.25">
      <c r="E811" s="16"/>
      <c r="M811" s="15"/>
      <c r="N811" s="15"/>
    </row>
    <row r="812" spans="5:14" x14ac:dyDescent="0.25">
      <c r="E812" s="16"/>
      <c r="M812" s="15"/>
      <c r="N812" s="15"/>
    </row>
    <row r="813" spans="5:14" x14ac:dyDescent="0.25">
      <c r="E813" s="16"/>
      <c r="M813" s="15"/>
      <c r="N813" s="15"/>
    </row>
    <row r="814" spans="5:14" x14ac:dyDescent="0.25">
      <c r="E814" s="16"/>
      <c r="M814" s="15"/>
      <c r="N814" s="15"/>
    </row>
    <row r="815" spans="5:14" x14ac:dyDescent="0.25">
      <c r="E815" s="16"/>
      <c r="M815" s="15"/>
      <c r="N815" s="15"/>
    </row>
    <row r="816" spans="5:14" x14ac:dyDescent="0.25">
      <c r="E816" s="16"/>
      <c r="M816" s="15"/>
      <c r="N816" s="15"/>
    </row>
    <row r="817" spans="5:18" x14ac:dyDescent="0.25">
      <c r="E817" s="16"/>
      <c r="M817" s="15"/>
      <c r="N817" s="15"/>
    </row>
    <row r="818" spans="5:18" x14ac:dyDescent="0.25">
      <c r="E818" s="16"/>
      <c r="M818" s="15"/>
      <c r="N818" s="15"/>
    </row>
    <row r="819" spans="5:18" x14ac:dyDescent="0.25">
      <c r="E819" s="16"/>
      <c r="M819" s="15"/>
      <c r="N819" s="15"/>
    </row>
    <row r="820" spans="5:18" x14ac:dyDescent="0.25">
      <c r="E820" s="16"/>
      <c r="M820" s="15"/>
      <c r="N820" s="15"/>
    </row>
    <row r="821" spans="5:18" x14ac:dyDescent="0.25">
      <c r="E821" s="16"/>
      <c r="M821" s="15"/>
      <c r="N821" s="15"/>
    </row>
    <row r="822" spans="5:18" s="16" customFormat="1" x14ac:dyDescent="0.25">
      <c r="I822" s="24"/>
      <c r="J822" s="17"/>
      <c r="K822" s="17"/>
      <c r="L822" s="17"/>
      <c r="M822" s="25"/>
      <c r="N822" s="25"/>
      <c r="O822" s="17"/>
      <c r="P822" s="17"/>
      <c r="Q822" s="17"/>
      <c r="R822" s="17"/>
    </row>
    <row r="823" spans="5:18" s="16" customFormat="1" x14ac:dyDescent="0.25">
      <c r="I823" s="24"/>
      <c r="J823" s="17"/>
      <c r="K823" s="17"/>
      <c r="L823" s="17"/>
      <c r="M823" s="17"/>
      <c r="N823" s="17"/>
      <c r="O823" s="17"/>
      <c r="P823" s="17"/>
      <c r="Q823" s="17"/>
      <c r="R823" s="17"/>
    </row>
    <row r="824" spans="5:18" s="16" customFormat="1" x14ac:dyDescent="0.25">
      <c r="I824" s="24"/>
      <c r="J824" s="17"/>
      <c r="K824" s="17"/>
      <c r="L824" s="17"/>
      <c r="M824" s="25"/>
      <c r="N824" s="25"/>
      <c r="O824" s="17"/>
      <c r="P824" s="17"/>
      <c r="Q824" s="17"/>
      <c r="R824" s="17"/>
    </row>
    <row r="825" spans="5:18" x14ac:dyDescent="0.25">
      <c r="M825" s="15"/>
      <c r="N825" s="15"/>
    </row>
    <row r="826" spans="5:18" x14ac:dyDescent="0.25">
      <c r="M826" s="15"/>
      <c r="N826" s="15"/>
    </row>
    <row r="827" spans="5:18" x14ac:dyDescent="0.25">
      <c r="M827" s="15"/>
      <c r="N827" s="15"/>
    </row>
    <row r="828" spans="5:18" x14ac:dyDescent="0.25">
      <c r="M828" s="15"/>
      <c r="N828" s="15"/>
    </row>
    <row r="829" spans="5:18" x14ac:dyDescent="0.25">
      <c r="M829" s="15"/>
      <c r="N829" s="15"/>
    </row>
    <row r="830" spans="5:18" x14ac:dyDescent="0.25">
      <c r="M830" s="15"/>
      <c r="N830" s="15"/>
    </row>
    <row r="831" spans="5:18" x14ac:dyDescent="0.25">
      <c r="M831" s="15"/>
      <c r="N831" s="15"/>
    </row>
    <row r="832" spans="5:18" x14ac:dyDescent="0.25">
      <c r="M832" s="15"/>
      <c r="N832" s="15"/>
    </row>
    <row r="833" spans="13:14" x14ac:dyDescent="0.25">
      <c r="M833" s="15"/>
      <c r="N833" s="15"/>
    </row>
    <row r="834" spans="13:14" x14ac:dyDescent="0.25">
      <c r="M834" s="15"/>
      <c r="N834" s="15"/>
    </row>
    <row r="835" spans="13:14" x14ac:dyDescent="0.25">
      <c r="M835" s="15"/>
      <c r="N835" s="15"/>
    </row>
    <row r="836" spans="13:14" x14ac:dyDescent="0.25">
      <c r="M836" s="15"/>
      <c r="N836" s="15"/>
    </row>
    <row r="837" spans="13:14" x14ac:dyDescent="0.25">
      <c r="M837" s="15"/>
      <c r="N837" s="15"/>
    </row>
    <row r="838" spans="13:14" x14ac:dyDescent="0.25">
      <c r="M838" s="15"/>
      <c r="N838" s="15"/>
    </row>
    <row r="839" spans="13:14" x14ac:dyDescent="0.25">
      <c r="M839" s="15"/>
      <c r="N839" s="15"/>
    </row>
    <row r="840" spans="13:14" x14ac:dyDescent="0.25">
      <c r="M840" s="15"/>
      <c r="N840" s="15"/>
    </row>
    <row r="841" spans="13:14" x14ac:dyDescent="0.25">
      <c r="M841" s="15"/>
      <c r="N841" s="15"/>
    </row>
    <row r="842" spans="13:14" x14ac:dyDescent="0.25">
      <c r="M842" s="15"/>
      <c r="N842" s="15"/>
    </row>
    <row r="843" spans="13:14" x14ac:dyDescent="0.25">
      <c r="M843" s="15"/>
      <c r="N843" s="15"/>
    </row>
    <row r="844" spans="13:14" x14ac:dyDescent="0.25">
      <c r="M844" s="15"/>
      <c r="N844" s="15"/>
    </row>
    <row r="845" spans="13:14" x14ac:dyDescent="0.25">
      <c r="M845" s="15"/>
      <c r="N845" s="15"/>
    </row>
    <row r="846" spans="13:14" x14ac:dyDescent="0.25">
      <c r="M846" s="15"/>
      <c r="N846" s="15"/>
    </row>
    <row r="847" spans="13:14" x14ac:dyDescent="0.25">
      <c r="M847" s="15"/>
      <c r="N847" s="15"/>
    </row>
    <row r="848" spans="13:14" x14ac:dyDescent="0.25">
      <c r="M848" s="15"/>
      <c r="N848" s="15"/>
    </row>
    <row r="849" spans="13:14" x14ac:dyDescent="0.25">
      <c r="M849" s="15"/>
      <c r="N849" s="15"/>
    </row>
    <row r="850" spans="13:14" x14ac:dyDescent="0.25">
      <c r="M850" s="15"/>
      <c r="N850" s="15"/>
    </row>
    <row r="851" spans="13:14" x14ac:dyDescent="0.25">
      <c r="M851" s="15"/>
      <c r="N851" s="15"/>
    </row>
    <row r="852" spans="13:14" x14ac:dyDescent="0.25">
      <c r="M852" s="15"/>
      <c r="N852" s="15"/>
    </row>
    <row r="853" spans="13:14" x14ac:dyDescent="0.25">
      <c r="M853" s="15"/>
      <c r="N853" s="15"/>
    </row>
    <row r="854" spans="13:14" x14ac:dyDescent="0.25">
      <c r="M854" s="15"/>
      <c r="N854" s="15"/>
    </row>
    <row r="855" spans="13:14" x14ac:dyDescent="0.25">
      <c r="M855" s="15"/>
      <c r="N855" s="15"/>
    </row>
    <row r="856" spans="13:14" x14ac:dyDescent="0.25">
      <c r="M856" s="15"/>
      <c r="N856" s="15"/>
    </row>
    <row r="857" spans="13:14" x14ac:dyDescent="0.25">
      <c r="M857" s="15"/>
      <c r="N857" s="15"/>
    </row>
    <row r="858" spans="13:14" x14ac:dyDescent="0.25">
      <c r="M858" s="15"/>
      <c r="N858" s="15"/>
    </row>
    <row r="859" spans="13:14" x14ac:dyDescent="0.25">
      <c r="M859" s="15"/>
      <c r="N859" s="15"/>
    </row>
    <row r="860" spans="13:14" x14ac:dyDescent="0.25">
      <c r="M860" s="15"/>
      <c r="N860" s="15"/>
    </row>
    <row r="861" spans="13:14" x14ac:dyDescent="0.25">
      <c r="M861" s="15"/>
      <c r="N861" s="15"/>
    </row>
    <row r="862" spans="13:14" x14ac:dyDescent="0.25">
      <c r="M862" s="15"/>
      <c r="N862" s="15"/>
    </row>
    <row r="863" spans="13:14" x14ac:dyDescent="0.25">
      <c r="M863" s="15"/>
      <c r="N863" s="15"/>
    </row>
    <row r="864" spans="13:14" x14ac:dyDescent="0.25">
      <c r="M864" s="15"/>
      <c r="N864" s="15"/>
    </row>
    <row r="865" spans="9:18" x14ac:dyDescent="0.25">
      <c r="M865" s="15"/>
      <c r="N865" s="15"/>
    </row>
    <row r="866" spans="9:18" x14ac:dyDescent="0.25">
      <c r="M866" s="15"/>
      <c r="N866" s="15"/>
    </row>
    <row r="867" spans="9:18" x14ac:dyDescent="0.25">
      <c r="M867" s="15"/>
      <c r="N867" s="15"/>
    </row>
    <row r="868" spans="9:18" s="16" customFormat="1" x14ac:dyDescent="0.25">
      <c r="I868" s="24"/>
      <c r="J868" s="17"/>
      <c r="K868" s="17"/>
      <c r="L868" s="17"/>
      <c r="M868" s="25"/>
      <c r="N868" s="25"/>
      <c r="O868" s="17"/>
      <c r="P868" s="17"/>
      <c r="Q868" s="17"/>
      <c r="R868" s="17"/>
    </row>
    <row r="869" spans="9:18" s="16" customFormat="1" x14ac:dyDescent="0.25">
      <c r="I869" s="24"/>
      <c r="J869" s="17"/>
      <c r="K869" s="17"/>
      <c r="L869" s="17"/>
      <c r="M869" s="17"/>
      <c r="N869" s="17"/>
      <c r="O869" s="17"/>
      <c r="P869" s="17"/>
      <c r="Q869" s="17"/>
      <c r="R869" s="17"/>
    </row>
    <row r="870" spans="9:18" s="16" customFormat="1" x14ac:dyDescent="0.25">
      <c r="I870" s="24"/>
      <c r="J870" s="17"/>
      <c r="K870" s="17"/>
      <c r="L870" s="17"/>
      <c r="M870" s="25"/>
      <c r="N870" s="25"/>
      <c r="O870" s="17"/>
      <c r="P870" s="17"/>
      <c r="Q870" s="17"/>
      <c r="R870" s="17"/>
    </row>
    <row r="871" spans="9:18" x14ac:dyDescent="0.25">
      <c r="M871" s="15"/>
      <c r="N871" s="15"/>
    </row>
    <row r="872" spans="9:18" x14ac:dyDescent="0.25">
      <c r="M872" s="15"/>
      <c r="N872" s="15"/>
    </row>
    <row r="873" spans="9:18" x14ac:dyDescent="0.25">
      <c r="M873" s="15"/>
      <c r="N873" s="15"/>
    </row>
    <row r="874" spans="9:18" x14ac:dyDescent="0.25">
      <c r="M874" s="15"/>
      <c r="N874" s="15"/>
    </row>
    <row r="875" spans="9:18" x14ac:dyDescent="0.25">
      <c r="M875" s="15"/>
      <c r="N875" s="15"/>
    </row>
    <row r="876" spans="9:18" x14ac:dyDescent="0.25">
      <c r="M876" s="15"/>
      <c r="N876" s="15"/>
    </row>
    <row r="877" spans="9:18" x14ac:dyDescent="0.25">
      <c r="M877" s="15"/>
      <c r="N877" s="15"/>
    </row>
    <row r="878" spans="9:18" x14ac:dyDescent="0.25">
      <c r="M878" s="15"/>
      <c r="N878" s="15"/>
    </row>
    <row r="879" spans="9:18" x14ac:dyDescent="0.25">
      <c r="M879" s="15"/>
      <c r="N879" s="15"/>
    </row>
    <row r="880" spans="9:18" x14ac:dyDescent="0.25">
      <c r="M880" s="15"/>
      <c r="N880" s="15"/>
    </row>
    <row r="881" spans="9:18" x14ac:dyDescent="0.25">
      <c r="M881" s="15"/>
      <c r="N881" s="15"/>
    </row>
    <row r="882" spans="9:18" x14ac:dyDescent="0.25">
      <c r="M882" s="15"/>
      <c r="N882" s="15"/>
    </row>
    <row r="883" spans="9:18" x14ac:dyDescent="0.25">
      <c r="M883" s="15"/>
      <c r="N883" s="15"/>
    </row>
    <row r="884" spans="9:18" x14ac:dyDescent="0.25">
      <c r="M884" s="15"/>
      <c r="N884" s="15"/>
    </row>
    <row r="885" spans="9:18" x14ac:dyDescent="0.25">
      <c r="M885" s="15"/>
      <c r="N885" s="15"/>
    </row>
    <row r="886" spans="9:18" x14ac:dyDescent="0.25">
      <c r="M886" s="15"/>
      <c r="N886" s="15"/>
    </row>
    <row r="887" spans="9:18" x14ac:dyDescent="0.25">
      <c r="M887" s="15"/>
      <c r="N887" s="15"/>
    </row>
    <row r="888" spans="9:18" x14ac:dyDescent="0.25">
      <c r="M888" s="15"/>
      <c r="N888" s="15"/>
    </row>
    <row r="889" spans="9:18" x14ac:dyDescent="0.25">
      <c r="M889" s="15"/>
      <c r="N889" s="15"/>
    </row>
    <row r="890" spans="9:18" x14ac:dyDescent="0.25">
      <c r="M890" s="15"/>
      <c r="N890" s="15"/>
    </row>
    <row r="891" spans="9:18" s="16" customFormat="1" x14ac:dyDescent="0.25">
      <c r="I891" s="24"/>
      <c r="J891" s="17"/>
      <c r="K891" s="17"/>
      <c r="L891" s="17"/>
      <c r="M891" s="25"/>
      <c r="N891" s="25"/>
      <c r="O891" s="17"/>
      <c r="P891" s="17"/>
      <c r="Q891" s="17"/>
      <c r="R891" s="17"/>
    </row>
  </sheetData>
  <mergeCells count="13">
    <mergeCell ref="A1:A2"/>
    <mergeCell ref="B1:B2"/>
    <mergeCell ref="C1:C2"/>
    <mergeCell ref="E1:E2"/>
    <mergeCell ref="F1:H1"/>
    <mergeCell ref="D1:D2"/>
    <mergeCell ref="Q1:R1"/>
    <mergeCell ref="I1:I2"/>
    <mergeCell ref="J1:J2"/>
    <mergeCell ref="K1:K2"/>
    <mergeCell ref="L1:L2"/>
    <mergeCell ref="M1:N1"/>
    <mergeCell ref="O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4"/>
  <sheetViews>
    <sheetView zoomScale="50" zoomScaleNormal="50" workbookViewId="0">
      <selection activeCell="U23" sqref="U23"/>
    </sheetView>
  </sheetViews>
  <sheetFormatPr defaultRowHeight="15" x14ac:dyDescent="0.25"/>
  <cols>
    <col min="3" max="3" width="14.140625" style="2" bestFit="1" customWidth="1"/>
    <col min="4" max="4" width="21.28515625" style="2" customWidth="1"/>
    <col min="5" max="5" width="3.85546875" style="69" customWidth="1"/>
    <col min="6" max="6" width="12.85546875" customWidth="1"/>
    <col min="7" max="7" width="20.140625" style="3" customWidth="1"/>
    <col min="8" max="8" width="6" style="3" customWidth="1"/>
    <col min="12" max="12" width="9.140625" style="2"/>
    <col min="13" max="13" width="20" style="2" customWidth="1"/>
    <col min="14" max="14" width="25.85546875" style="2" customWidth="1"/>
    <col min="15" max="15" width="22.28515625" style="2" customWidth="1"/>
    <col min="16" max="16" width="26.7109375" style="2" customWidth="1"/>
    <col min="17" max="17" width="21.28515625" style="2" customWidth="1"/>
    <col min="18" max="18" width="11.85546875" style="2" customWidth="1"/>
    <col min="19" max="19" width="13" style="2" customWidth="1"/>
    <col min="20" max="20" width="12" style="2" customWidth="1"/>
    <col min="21" max="21" width="30.5703125" customWidth="1"/>
    <col min="22" max="22" width="16.42578125" customWidth="1"/>
  </cols>
  <sheetData>
    <row r="1" spans="1:28" s="1" customFormat="1" ht="18.75" x14ac:dyDescent="0.3">
      <c r="A1" s="51" t="s">
        <v>0</v>
      </c>
      <c r="B1" s="51"/>
      <c r="C1" s="69" t="s">
        <v>3</v>
      </c>
      <c r="D1" s="69" t="s">
        <v>45</v>
      </c>
      <c r="E1" s="69"/>
      <c r="F1" s="51" t="s">
        <v>4</v>
      </c>
      <c r="G1" s="71" t="s">
        <v>5</v>
      </c>
      <c r="H1" s="51" t="s">
        <v>6</v>
      </c>
      <c r="I1" s="51"/>
      <c r="J1" s="51"/>
      <c r="K1" s="51"/>
      <c r="L1" s="51"/>
      <c r="M1" s="69" t="s">
        <v>61</v>
      </c>
      <c r="N1" s="69" t="s">
        <v>10</v>
      </c>
      <c r="O1" s="69" t="s">
        <v>11</v>
      </c>
      <c r="P1" s="69" t="s">
        <v>12</v>
      </c>
      <c r="Q1" s="69" t="s">
        <v>13</v>
      </c>
      <c r="R1" s="69" t="s">
        <v>14</v>
      </c>
      <c r="S1" s="69" t="s">
        <v>16</v>
      </c>
      <c r="T1" s="69" t="s">
        <v>15</v>
      </c>
      <c r="U1" s="71" t="s">
        <v>99</v>
      </c>
      <c r="V1" s="51" t="s">
        <v>4</v>
      </c>
    </row>
    <row r="2" spans="1:28" s="1" customFormat="1" ht="18.75" x14ac:dyDescent="0.3">
      <c r="A2" s="1" t="s">
        <v>1</v>
      </c>
      <c r="B2" s="1" t="s">
        <v>2</v>
      </c>
      <c r="C2" s="69"/>
      <c r="D2" s="69"/>
      <c r="E2" s="69"/>
      <c r="F2" s="51"/>
      <c r="G2" s="71"/>
      <c r="H2" s="4"/>
      <c r="I2" s="1" t="s">
        <v>7</v>
      </c>
      <c r="J2" s="1" t="s">
        <v>8</v>
      </c>
      <c r="K2" s="1" t="s">
        <v>9</v>
      </c>
      <c r="L2" s="7"/>
      <c r="M2" s="69"/>
      <c r="N2" s="69"/>
      <c r="O2" s="69"/>
      <c r="P2" s="69"/>
      <c r="Q2" s="69"/>
      <c r="R2" s="69"/>
      <c r="S2" s="69"/>
      <c r="T2" s="69"/>
      <c r="U2" s="71"/>
      <c r="V2" s="51"/>
    </row>
    <row r="3" spans="1:28" x14ac:dyDescent="0.25">
      <c r="A3" t="s">
        <v>17</v>
      </c>
      <c r="C3" s="2">
        <v>0</v>
      </c>
      <c r="F3" t="s">
        <v>17</v>
      </c>
      <c r="G3" s="3">
        <f>C3/1000</f>
        <v>0</v>
      </c>
      <c r="V3" t="s">
        <v>17</v>
      </c>
      <c r="AB3" t="s">
        <v>100</v>
      </c>
    </row>
    <row r="4" spans="1:28" x14ac:dyDescent="0.25">
      <c r="A4" t="s">
        <v>17</v>
      </c>
      <c r="B4" t="s">
        <v>18</v>
      </c>
      <c r="C4" s="2">
        <v>62.161999999999999</v>
      </c>
      <c r="D4" s="2">
        <f>L31+180</f>
        <v>313.39805555555552</v>
      </c>
      <c r="F4" t="s">
        <v>18</v>
      </c>
      <c r="G4" s="3">
        <f>G3+C4/1000</f>
        <v>6.2162000000000002E-2</v>
      </c>
      <c r="H4" s="27" t="s">
        <v>37</v>
      </c>
      <c r="I4" s="28">
        <v>12</v>
      </c>
      <c r="J4" s="28">
        <v>37</v>
      </c>
      <c r="K4" s="28">
        <v>10</v>
      </c>
      <c r="L4" s="29">
        <f>(I4+J4/60+K4/3600)</f>
        <v>12.619444444444445</v>
      </c>
      <c r="M4" s="2">
        <f>360-L4</f>
        <v>347.38055555555553</v>
      </c>
      <c r="N4" s="3">
        <v>190</v>
      </c>
      <c r="O4" s="3">
        <f>(N4*TAN(RADIANS(L4/2)))</f>
        <v>21.008828961384737</v>
      </c>
      <c r="P4" s="3">
        <f>(L4*PI()*N4/180)</f>
        <v>41.847662512331823</v>
      </c>
      <c r="Q4" s="3">
        <f>(N4*((1/COS(RADIANS(L4/2)))-1))</f>
        <v>1.1579736613901015</v>
      </c>
      <c r="R4" s="3">
        <f>G4-O4/1000</f>
        <v>4.1153171038615266E-2</v>
      </c>
      <c r="S4" s="3">
        <f>R4+(P4/2)/1000</f>
        <v>6.2077002294781178E-2</v>
      </c>
      <c r="T4" s="3">
        <f>S4+(P4/2)/1000</f>
        <v>8.300083355094709E-2</v>
      </c>
      <c r="V4" t="s">
        <v>18</v>
      </c>
    </row>
    <row r="5" spans="1:28" x14ac:dyDescent="0.25">
      <c r="A5" t="s">
        <v>18</v>
      </c>
      <c r="B5" t="s">
        <v>19</v>
      </c>
      <c r="C5" s="2">
        <v>62.585000000000001</v>
      </c>
      <c r="D5" s="2">
        <f>IF((D4+M4)&gt;360,D4+M4-360,D4+M4)</f>
        <v>300.7786111111111</v>
      </c>
      <c r="F5" t="s">
        <v>19</v>
      </c>
      <c r="G5" s="3">
        <f>G4+C5/1000</f>
        <v>0.124747</v>
      </c>
      <c r="H5" s="3" t="s">
        <v>38</v>
      </c>
      <c r="I5">
        <v>48</v>
      </c>
      <c r="J5">
        <v>0</v>
      </c>
      <c r="K5">
        <v>21</v>
      </c>
      <c r="L5" s="2">
        <f t="shared" ref="L5:L22" si="0">(I5+J5/60+K5/3600)</f>
        <v>48.005833333333335</v>
      </c>
      <c r="M5" s="2">
        <f>(I5+J5/60+K5/3600)</f>
        <v>48.005833333333335</v>
      </c>
      <c r="N5" s="3">
        <v>50</v>
      </c>
      <c r="O5" s="3">
        <f t="shared" ref="O5:O22" si="1">(N5*TAN(RADIANS(L5/2)))</f>
        <v>22.264484152005011</v>
      </c>
      <c r="P5" s="3">
        <f t="shared" ref="P5:P22" si="2">(L5*PI()*N5/180)</f>
        <v>41.892992591515558</v>
      </c>
      <c r="Q5" s="3">
        <f t="shared" ref="Q5" si="3">(N5*((1/COS(RADIANS(L5/2)))-1))</f>
        <v>4.733054496847533</v>
      </c>
      <c r="R5" s="3">
        <f>U5-O5/1000</f>
        <v>0.10231252043755736</v>
      </c>
      <c r="S5" s="3">
        <f t="shared" ref="S5" si="4">R5+(P5/2)/1000</f>
        <v>0.12325901673331513</v>
      </c>
      <c r="T5" s="3">
        <f t="shared" ref="T5" si="5">S5+(P5/2)/1000</f>
        <v>0.14420551302907292</v>
      </c>
      <c r="U5" s="3">
        <f>T4+C5/1000-O4/1000</f>
        <v>0.12457700458956236</v>
      </c>
      <c r="V5" t="s">
        <v>19</v>
      </c>
    </row>
    <row r="6" spans="1:28" x14ac:dyDescent="0.25">
      <c r="A6" t="s">
        <v>19</v>
      </c>
      <c r="B6" t="s">
        <v>20</v>
      </c>
      <c r="C6" s="2">
        <v>37.128</v>
      </c>
      <c r="D6" s="2">
        <f t="shared" ref="D6:D23" si="6">IF((D5+M5)&gt;360,D5+M5-360,D5+M5)</f>
        <v>348.78444444444443</v>
      </c>
      <c r="F6" t="s">
        <v>20</v>
      </c>
      <c r="G6" s="3">
        <f>G5+C6/1000</f>
        <v>0.16187499999999999</v>
      </c>
      <c r="N6" s="3"/>
      <c r="O6" s="3"/>
      <c r="P6" s="3"/>
      <c r="Q6" s="3"/>
      <c r="R6" s="3"/>
      <c r="S6" s="3"/>
      <c r="T6" s="3"/>
      <c r="U6" s="3">
        <f t="shared" ref="U6:U23" si="7">T5+C6/1000-O5/1000</f>
        <v>0.15906902887706789</v>
      </c>
      <c r="V6" t="s">
        <v>20</v>
      </c>
    </row>
    <row r="7" spans="1:28" x14ac:dyDescent="0.25">
      <c r="A7" t="s">
        <v>20</v>
      </c>
      <c r="B7" t="s">
        <v>21</v>
      </c>
      <c r="C7" s="2">
        <v>62.500999999999998</v>
      </c>
      <c r="D7" s="2">
        <f t="shared" si="6"/>
        <v>348.78444444444443</v>
      </c>
      <c r="F7" t="s">
        <v>21</v>
      </c>
      <c r="G7" s="3">
        <f>G6+C7/1000</f>
        <v>0.22437599999999999</v>
      </c>
      <c r="N7" s="3"/>
      <c r="O7" s="3"/>
      <c r="P7" s="3"/>
      <c r="Q7" s="3"/>
      <c r="R7" s="3"/>
      <c r="S7" s="3"/>
      <c r="T7" s="3"/>
      <c r="U7" s="3">
        <f>U6+C7/1000</f>
        <v>0.22157002887706789</v>
      </c>
      <c r="V7" t="s">
        <v>21</v>
      </c>
    </row>
    <row r="8" spans="1:28" x14ac:dyDescent="0.25">
      <c r="A8" t="s">
        <v>21</v>
      </c>
      <c r="B8" t="s">
        <v>22</v>
      </c>
      <c r="C8" s="2">
        <v>25.824999999999999</v>
      </c>
      <c r="D8" s="2">
        <f t="shared" si="6"/>
        <v>348.78444444444443</v>
      </c>
      <c r="F8" s="5"/>
      <c r="G8" s="6">
        <f>G7+C8/1000</f>
        <v>0.25020100000000001</v>
      </c>
      <c r="N8" s="3"/>
      <c r="O8" s="3"/>
      <c r="P8" s="3"/>
      <c r="Q8" s="3"/>
      <c r="R8" s="3"/>
      <c r="S8" s="3"/>
      <c r="T8" s="3"/>
      <c r="U8" s="3">
        <f>U7+C8/1000</f>
        <v>0.24739502887706788</v>
      </c>
      <c r="V8" s="5"/>
    </row>
    <row r="9" spans="1:28" x14ac:dyDescent="0.25">
      <c r="A9" t="s">
        <v>19</v>
      </c>
      <c r="B9" t="s">
        <v>22</v>
      </c>
      <c r="C9" s="2">
        <v>125.45399999999999</v>
      </c>
      <c r="D9" s="2">
        <f t="shared" si="6"/>
        <v>348.78444444444443</v>
      </c>
      <c r="F9" s="5" t="s">
        <v>22</v>
      </c>
      <c r="G9" s="6">
        <f>G5+C9/1000</f>
        <v>0.25020100000000001</v>
      </c>
      <c r="H9" s="3" t="s">
        <v>38</v>
      </c>
      <c r="I9">
        <v>72</v>
      </c>
      <c r="J9">
        <v>23</v>
      </c>
      <c r="K9">
        <v>23</v>
      </c>
      <c r="L9" s="2">
        <f t="shared" si="0"/>
        <v>72.389722222222233</v>
      </c>
      <c r="M9" s="2">
        <f t="shared" ref="M9" si="8">(I9+J9/60+K9/3600)</f>
        <v>72.389722222222233</v>
      </c>
      <c r="N9" s="3">
        <v>18</v>
      </c>
      <c r="O9" s="3">
        <f>(N9*TAN(RADIANS(L9/2)))</f>
        <v>13.171529451747038</v>
      </c>
      <c r="P9" s="3">
        <f t="shared" si="2"/>
        <v>22.741901952873917</v>
      </c>
      <c r="Q9" s="3">
        <f t="shared" ref="Q9:Q22" si="9">(N9*((1/COS(RADIANS(L9/2)))-1))</f>
        <v>4.3044656537259254</v>
      </c>
      <c r="R9" s="3">
        <f t="shared" ref="R9:R22" si="10">U9-O9/1000</f>
        <v>0.23422349942532081</v>
      </c>
      <c r="S9" s="3">
        <f t="shared" ref="S9:S22" si="11">R9+(P9/2)/1000</f>
        <v>0.24559445040175776</v>
      </c>
      <c r="T9" s="3">
        <f t="shared" ref="T9:T22" si="12">S9+(P9/2)/1000</f>
        <v>0.25696540137819474</v>
      </c>
      <c r="U9" s="3">
        <f>T5+C9/1000-O5/1000</f>
        <v>0.24739502887706785</v>
      </c>
      <c r="V9" s="5" t="s">
        <v>22</v>
      </c>
    </row>
    <row r="10" spans="1:28" x14ac:dyDescent="0.25">
      <c r="A10" t="s">
        <v>22</v>
      </c>
      <c r="B10" t="s">
        <v>23</v>
      </c>
      <c r="C10" s="2">
        <v>91.346999999999994</v>
      </c>
      <c r="D10" s="2">
        <f t="shared" si="6"/>
        <v>61.174166666666679</v>
      </c>
      <c r="F10" t="s">
        <v>23</v>
      </c>
      <c r="G10" s="3">
        <f t="shared" ref="G10:G23" si="13">G9+C10/1000</f>
        <v>0.34154800000000002</v>
      </c>
      <c r="H10" s="27" t="s">
        <v>37</v>
      </c>
      <c r="I10" s="28">
        <v>35</v>
      </c>
      <c r="J10" s="28">
        <v>12</v>
      </c>
      <c r="K10" s="28">
        <v>10</v>
      </c>
      <c r="L10" s="29">
        <f t="shared" si="0"/>
        <v>35.202777777777783</v>
      </c>
      <c r="M10" s="2">
        <f t="shared" ref="M10:M17" si="14">360-L10</f>
        <v>324.79722222222222</v>
      </c>
      <c r="N10" s="3">
        <v>60</v>
      </c>
      <c r="O10" s="3">
        <f t="shared" si="1"/>
        <v>19.0347219455826</v>
      </c>
      <c r="P10" s="3">
        <f t="shared" si="2"/>
        <v>36.864262684206899</v>
      </c>
      <c r="Q10" s="3">
        <f t="shared" si="9"/>
        <v>2.9469668812218819</v>
      </c>
      <c r="R10" s="3">
        <f t="shared" si="10"/>
        <v>0.31610614998086511</v>
      </c>
      <c r="S10" s="3">
        <f t="shared" si="11"/>
        <v>0.33453828132296859</v>
      </c>
      <c r="T10" s="3">
        <f t="shared" si="12"/>
        <v>0.35297041266507206</v>
      </c>
      <c r="U10" s="3">
        <f t="shared" si="7"/>
        <v>0.3351408719264477</v>
      </c>
      <c r="V10" t="s">
        <v>23</v>
      </c>
    </row>
    <row r="11" spans="1:28" x14ac:dyDescent="0.25">
      <c r="A11" t="s">
        <v>23</v>
      </c>
      <c r="B11" t="s">
        <v>24</v>
      </c>
      <c r="C11" s="2">
        <v>61.966000000000001</v>
      </c>
      <c r="D11" s="2">
        <f t="shared" si="6"/>
        <v>25.971388888888896</v>
      </c>
      <c r="F11" t="s">
        <v>24</v>
      </c>
      <c r="G11" s="3">
        <f t="shared" si="13"/>
        <v>0.40351400000000004</v>
      </c>
      <c r="H11" s="27" t="s">
        <v>37</v>
      </c>
      <c r="I11" s="28">
        <v>41</v>
      </c>
      <c r="J11" s="28">
        <v>23</v>
      </c>
      <c r="K11" s="28">
        <v>9</v>
      </c>
      <c r="L11" s="29">
        <f t="shared" si="0"/>
        <v>41.385833333333331</v>
      </c>
      <c r="M11" s="2">
        <f t="shared" si="14"/>
        <v>318.61416666666668</v>
      </c>
      <c r="N11" s="3">
        <v>50</v>
      </c>
      <c r="O11" s="3">
        <f t="shared" si="1"/>
        <v>18.886361939147456</v>
      </c>
      <c r="P11" s="3">
        <f t="shared" si="2"/>
        <v>36.115952767414328</v>
      </c>
      <c r="Q11" s="3">
        <f t="shared" si="9"/>
        <v>3.4480557859355443</v>
      </c>
      <c r="R11" s="3">
        <f t="shared" si="10"/>
        <v>0.37701532878034205</v>
      </c>
      <c r="S11" s="3">
        <f t="shared" si="11"/>
        <v>0.3950733051640492</v>
      </c>
      <c r="T11" s="3">
        <f t="shared" si="12"/>
        <v>0.41313128154775636</v>
      </c>
      <c r="U11" s="3">
        <f t="shared" si="7"/>
        <v>0.3959016907194895</v>
      </c>
      <c r="V11" t="s">
        <v>24</v>
      </c>
    </row>
    <row r="12" spans="1:28" x14ac:dyDescent="0.25">
      <c r="A12" t="s">
        <v>24</v>
      </c>
      <c r="B12" t="s">
        <v>25</v>
      </c>
      <c r="C12" s="2">
        <v>65.433999999999997</v>
      </c>
      <c r="D12" s="2">
        <f t="shared" si="6"/>
        <v>344.58555555555557</v>
      </c>
      <c r="F12" t="s">
        <v>25</v>
      </c>
      <c r="G12" s="3">
        <f t="shared" si="13"/>
        <v>0.46894800000000003</v>
      </c>
      <c r="H12" s="3" t="s">
        <v>38</v>
      </c>
      <c r="I12">
        <v>24</v>
      </c>
      <c r="J12">
        <v>9</v>
      </c>
      <c r="K12">
        <v>31</v>
      </c>
      <c r="L12" s="2">
        <f t="shared" si="0"/>
        <v>24.15861111111111</v>
      </c>
      <c r="M12" s="2">
        <f>(I12+J12/60+K12/3600)</f>
        <v>24.15861111111111</v>
      </c>
      <c r="N12" s="3">
        <v>50</v>
      </c>
      <c r="O12" s="3">
        <f t="shared" si="1"/>
        <v>10.700183369614505</v>
      </c>
      <c r="P12" s="3">
        <f t="shared" si="2"/>
        <v>21.082365329888727</v>
      </c>
      <c r="Q12" s="3">
        <f t="shared" si="9"/>
        <v>1.1321222339086501</v>
      </c>
      <c r="R12" s="3">
        <f t="shared" si="10"/>
        <v>0.44897873623899442</v>
      </c>
      <c r="S12" s="3">
        <f t="shared" si="11"/>
        <v>0.45951991890393878</v>
      </c>
      <c r="T12" s="3">
        <f t="shared" si="12"/>
        <v>0.47006110156888314</v>
      </c>
      <c r="U12" s="3">
        <f t="shared" si="7"/>
        <v>0.4596789196086089</v>
      </c>
      <c r="V12" t="s">
        <v>25</v>
      </c>
    </row>
    <row r="13" spans="1:28" x14ac:dyDescent="0.25">
      <c r="A13" t="s">
        <v>25</v>
      </c>
      <c r="B13" t="s">
        <v>26</v>
      </c>
      <c r="C13" s="2">
        <v>41.22</v>
      </c>
      <c r="D13" s="2">
        <f t="shared" si="6"/>
        <v>8.744166666666672</v>
      </c>
      <c r="F13" t="s">
        <v>26</v>
      </c>
      <c r="G13" s="3">
        <f t="shared" si="13"/>
        <v>0.51016800000000007</v>
      </c>
      <c r="H13" s="3" t="s">
        <v>38</v>
      </c>
      <c r="I13">
        <v>10</v>
      </c>
      <c r="J13">
        <v>4</v>
      </c>
      <c r="K13">
        <v>22</v>
      </c>
      <c r="L13" s="2">
        <f t="shared" si="0"/>
        <v>10.072777777777777</v>
      </c>
      <c r="M13" s="2">
        <f t="shared" ref="M13:M15" si="15">(I13+J13/60+K13/3600)</f>
        <v>10.072777777777777</v>
      </c>
      <c r="N13" s="3">
        <v>150</v>
      </c>
      <c r="O13" s="3">
        <f t="shared" si="1"/>
        <v>13.219299954829873</v>
      </c>
      <c r="P13" s="3">
        <f t="shared" si="2"/>
        <v>26.370470556590988</v>
      </c>
      <c r="Q13" s="3">
        <f t="shared" si="9"/>
        <v>0.5813729891441799</v>
      </c>
      <c r="R13" s="3">
        <f t="shared" si="10"/>
        <v>0.48736161824443874</v>
      </c>
      <c r="S13" s="3">
        <f t="shared" si="11"/>
        <v>0.5005468535227342</v>
      </c>
      <c r="T13" s="3">
        <f t="shared" si="12"/>
        <v>0.51373208880102972</v>
      </c>
      <c r="U13" s="3">
        <f t="shared" si="7"/>
        <v>0.50058091819926864</v>
      </c>
      <c r="V13" t="s">
        <v>26</v>
      </c>
    </row>
    <row r="14" spans="1:28" x14ac:dyDescent="0.25">
      <c r="A14" t="s">
        <v>26</v>
      </c>
      <c r="B14" t="s">
        <v>27</v>
      </c>
      <c r="C14" s="2">
        <v>39.67</v>
      </c>
      <c r="D14" s="2">
        <f t="shared" si="6"/>
        <v>18.816944444444449</v>
      </c>
      <c r="F14" t="s">
        <v>27</v>
      </c>
      <c r="G14" s="3">
        <f t="shared" si="13"/>
        <v>0.54983800000000005</v>
      </c>
      <c r="H14" s="3" t="s">
        <v>38</v>
      </c>
      <c r="I14">
        <v>56</v>
      </c>
      <c r="J14">
        <v>10</v>
      </c>
      <c r="K14">
        <v>40</v>
      </c>
      <c r="L14" s="2">
        <f t="shared" si="0"/>
        <v>56.177777777777777</v>
      </c>
      <c r="M14" s="2">
        <f t="shared" si="15"/>
        <v>56.177777777777777</v>
      </c>
      <c r="N14" s="3">
        <v>28</v>
      </c>
      <c r="O14" s="3">
        <f t="shared" si="1"/>
        <v>14.943630378341133</v>
      </c>
      <c r="P14" s="3">
        <f t="shared" si="2"/>
        <v>27.453641282925915</v>
      </c>
      <c r="Q14" s="3">
        <f t="shared" si="9"/>
        <v>3.738180302034964</v>
      </c>
      <c r="R14" s="3">
        <f t="shared" si="10"/>
        <v>0.52523915846785874</v>
      </c>
      <c r="S14" s="3">
        <f t="shared" si="11"/>
        <v>0.53896597910932165</v>
      </c>
      <c r="T14" s="3">
        <f t="shared" si="12"/>
        <v>0.55269279975078456</v>
      </c>
      <c r="U14" s="3">
        <f t="shared" si="7"/>
        <v>0.54018278884619986</v>
      </c>
      <c r="V14" t="s">
        <v>27</v>
      </c>
    </row>
    <row r="15" spans="1:28" x14ac:dyDescent="0.25">
      <c r="A15" t="s">
        <v>27</v>
      </c>
      <c r="B15" t="s">
        <v>28</v>
      </c>
      <c r="C15" s="2">
        <v>52.747</v>
      </c>
      <c r="D15" s="2">
        <f t="shared" si="6"/>
        <v>74.994722222222222</v>
      </c>
      <c r="F15" t="s">
        <v>28</v>
      </c>
      <c r="G15" s="3">
        <f t="shared" si="13"/>
        <v>0.60258500000000004</v>
      </c>
      <c r="H15" s="3" t="s">
        <v>38</v>
      </c>
      <c r="I15">
        <v>73</v>
      </c>
      <c r="J15">
        <v>4</v>
      </c>
      <c r="K15">
        <v>51</v>
      </c>
      <c r="L15" s="2">
        <f t="shared" si="0"/>
        <v>73.080833333333331</v>
      </c>
      <c r="M15" s="2">
        <f t="shared" si="15"/>
        <v>73.080833333333331</v>
      </c>
      <c r="N15" s="3">
        <v>14</v>
      </c>
      <c r="O15" s="3">
        <f t="shared" si="1"/>
        <v>10.374746028666955</v>
      </c>
      <c r="P15" s="3">
        <f t="shared" si="2"/>
        <v>17.857016264750449</v>
      </c>
      <c r="Q15" s="3">
        <f t="shared" si="9"/>
        <v>3.4251357285772874</v>
      </c>
      <c r="R15" s="3">
        <f t="shared" si="10"/>
        <v>0.58012142334377648</v>
      </c>
      <c r="S15" s="3">
        <f t="shared" si="11"/>
        <v>0.5890499314761517</v>
      </c>
      <c r="T15" s="3">
        <f t="shared" si="12"/>
        <v>0.59797843960852692</v>
      </c>
      <c r="U15" s="3">
        <f t="shared" si="7"/>
        <v>0.59049616937244342</v>
      </c>
      <c r="V15" t="s">
        <v>28</v>
      </c>
    </row>
    <row r="16" spans="1:28" x14ac:dyDescent="0.25">
      <c r="A16" t="s">
        <v>28</v>
      </c>
      <c r="B16" t="s">
        <v>29</v>
      </c>
      <c r="C16" s="2">
        <v>28.292000000000002</v>
      </c>
      <c r="D16" s="2">
        <f t="shared" si="6"/>
        <v>148.07555555555555</v>
      </c>
      <c r="F16" t="s">
        <v>29</v>
      </c>
      <c r="G16" s="3">
        <f t="shared" si="13"/>
        <v>0.63087700000000002</v>
      </c>
      <c r="H16" s="27" t="s">
        <v>37</v>
      </c>
      <c r="I16" s="28">
        <v>12</v>
      </c>
      <c r="J16" s="28">
        <v>17</v>
      </c>
      <c r="K16" s="28">
        <v>10</v>
      </c>
      <c r="L16" s="29">
        <f t="shared" si="0"/>
        <v>12.286111111111111</v>
      </c>
      <c r="M16" s="2">
        <f t="shared" si="14"/>
        <v>347.7138888888889</v>
      </c>
      <c r="N16" s="3">
        <v>50</v>
      </c>
      <c r="O16" s="3">
        <f t="shared" si="1"/>
        <v>5.381463769740968</v>
      </c>
      <c r="P16" s="3">
        <f t="shared" si="2"/>
        <v>10.721654557737388</v>
      </c>
      <c r="Q16" s="3">
        <f t="shared" si="9"/>
        <v>0.28876765546194116</v>
      </c>
      <c r="R16" s="3">
        <f t="shared" si="10"/>
        <v>0.61051422981011905</v>
      </c>
      <c r="S16" s="3">
        <f t="shared" si="11"/>
        <v>0.61587505708898771</v>
      </c>
      <c r="T16" s="3">
        <f t="shared" si="12"/>
        <v>0.62123588436785637</v>
      </c>
      <c r="U16" s="3">
        <f t="shared" si="7"/>
        <v>0.61589569357985996</v>
      </c>
      <c r="V16" t="s">
        <v>29</v>
      </c>
    </row>
    <row r="17" spans="1:22" x14ac:dyDescent="0.25">
      <c r="A17" t="s">
        <v>29</v>
      </c>
      <c r="B17" t="s">
        <v>30</v>
      </c>
      <c r="C17" s="2">
        <v>66.935000000000002</v>
      </c>
      <c r="D17" s="2">
        <f t="shared" si="6"/>
        <v>135.78944444444448</v>
      </c>
      <c r="F17" t="s">
        <v>30</v>
      </c>
      <c r="G17" s="3">
        <f t="shared" si="13"/>
        <v>0.69781199999999999</v>
      </c>
      <c r="H17" s="27" t="s">
        <v>37</v>
      </c>
      <c r="I17" s="28">
        <v>57</v>
      </c>
      <c r="J17" s="28">
        <v>24</v>
      </c>
      <c r="K17" s="28">
        <v>26</v>
      </c>
      <c r="L17" s="29">
        <f t="shared" si="0"/>
        <v>57.407222222222224</v>
      </c>
      <c r="M17" s="2">
        <f t="shared" si="14"/>
        <v>302.59277777777777</v>
      </c>
      <c r="N17" s="3">
        <v>20</v>
      </c>
      <c r="O17" s="3">
        <f t="shared" si="1"/>
        <v>10.951318560551959</v>
      </c>
      <c r="P17" s="3">
        <f t="shared" si="2"/>
        <v>20.038900844036672</v>
      </c>
      <c r="Q17" s="3">
        <f t="shared" si="9"/>
        <v>2.8020038201621622</v>
      </c>
      <c r="R17" s="3">
        <f t="shared" si="10"/>
        <v>0.67183810203756344</v>
      </c>
      <c r="S17" s="3">
        <f t="shared" si="11"/>
        <v>0.68185755245958179</v>
      </c>
      <c r="T17" s="3">
        <f t="shared" si="12"/>
        <v>0.69187700288160014</v>
      </c>
      <c r="U17" s="3">
        <f t="shared" si="7"/>
        <v>0.68278942059811543</v>
      </c>
      <c r="V17" t="s">
        <v>30</v>
      </c>
    </row>
    <row r="18" spans="1:22" x14ac:dyDescent="0.25">
      <c r="A18" t="s">
        <v>30</v>
      </c>
      <c r="B18" t="s">
        <v>33</v>
      </c>
      <c r="C18" s="2">
        <v>12.675000000000001</v>
      </c>
      <c r="D18" s="2">
        <f t="shared" si="6"/>
        <v>78.382222222222254</v>
      </c>
      <c r="F18" t="s">
        <v>33</v>
      </c>
      <c r="G18" s="3">
        <f t="shared" si="13"/>
        <v>0.71048699999999998</v>
      </c>
      <c r="N18" s="3"/>
      <c r="O18" s="3"/>
      <c r="P18" s="3"/>
      <c r="Q18" s="3"/>
      <c r="R18" s="3"/>
      <c r="S18" s="3"/>
      <c r="T18" s="3"/>
      <c r="U18" s="3">
        <f t="shared" si="7"/>
        <v>0.69360068432104816</v>
      </c>
      <c r="V18" t="s">
        <v>33</v>
      </c>
    </row>
    <row r="19" spans="1:22" x14ac:dyDescent="0.25">
      <c r="A19" t="s">
        <v>33</v>
      </c>
      <c r="B19" t="s">
        <v>34</v>
      </c>
      <c r="C19" s="2">
        <v>6.35</v>
      </c>
      <c r="D19" s="2">
        <f t="shared" si="6"/>
        <v>78.382222222222254</v>
      </c>
      <c r="F19" t="s">
        <v>34</v>
      </c>
      <c r="G19" s="3">
        <f t="shared" si="13"/>
        <v>0.71683699999999995</v>
      </c>
      <c r="N19" s="3"/>
      <c r="O19" s="3"/>
      <c r="P19" s="3"/>
      <c r="Q19" s="3"/>
      <c r="R19" s="3"/>
      <c r="S19" s="3"/>
      <c r="T19" s="3"/>
      <c r="U19" s="3">
        <f>U18+C19/1000</f>
        <v>0.69995068432104812</v>
      </c>
      <c r="V19" t="s">
        <v>34</v>
      </c>
    </row>
    <row r="20" spans="1:22" x14ac:dyDescent="0.25">
      <c r="A20" t="s">
        <v>34</v>
      </c>
      <c r="B20" t="s">
        <v>35</v>
      </c>
      <c r="C20" s="2">
        <v>6</v>
      </c>
      <c r="D20" s="2">
        <f t="shared" si="6"/>
        <v>78.382222222222254</v>
      </c>
      <c r="F20" t="s">
        <v>35</v>
      </c>
      <c r="G20" s="3">
        <f t="shared" si="13"/>
        <v>0.72283699999999995</v>
      </c>
      <c r="N20" s="3"/>
      <c r="O20" s="3"/>
      <c r="P20" s="3"/>
      <c r="Q20" s="3"/>
      <c r="R20" s="3"/>
      <c r="S20" s="3"/>
      <c r="T20" s="3"/>
      <c r="U20" s="3">
        <f t="shared" ref="U20:U22" si="16">U19+C20/1000</f>
        <v>0.70595068432104813</v>
      </c>
      <c r="V20" t="s">
        <v>35</v>
      </c>
    </row>
    <row r="21" spans="1:22" x14ac:dyDescent="0.25">
      <c r="A21" t="s">
        <v>35</v>
      </c>
      <c r="B21" t="s">
        <v>36</v>
      </c>
      <c r="C21" s="2">
        <v>6</v>
      </c>
      <c r="D21" s="2">
        <f t="shared" si="6"/>
        <v>78.382222222222254</v>
      </c>
      <c r="F21" t="s">
        <v>36</v>
      </c>
      <c r="G21" s="3">
        <f t="shared" si="13"/>
        <v>0.72883699999999996</v>
      </c>
      <c r="N21" s="3"/>
      <c r="O21" s="3"/>
      <c r="P21" s="3"/>
      <c r="Q21" s="3"/>
      <c r="R21" s="3"/>
      <c r="S21" s="3"/>
      <c r="T21" s="3"/>
      <c r="U21" s="3">
        <f t="shared" si="16"/>
        <v>0.71195068432104813</v>
      </c>
      <c r="V21" t="s">
        <v>36</v>
      </c>
    </row>
    <row r="22" spans="1:22" x14ac:dyDescent="0.25">
      <c r="A22" t="s">
        <v>31</v>
      </c>
      <c r="B22" t="s">
        <v>36</v>
      </c>
      <c r="C22" s="2">
        <v>22.091000000000001</v>
      </c>
      <c r="D22" s="2">
        <f t="shared" si="6"/>
        <v>78.382222222222254</v>
      </c>
      <c r="F22" t="s">
        <v>31</v>
      </c>
      <c r="G22" s="3">
        <f t="shared" si="13"/>
        <v>0.75092799999999993</v>
      </c>
      <c r="H22" s="3" t="s">
        <v>38</v>
      </c>
      <c r="I22">
        <v>53</v>
      </c>
      <c r="J22">
        <v>28</v>
      </c>
      <c r="K22">
        <v>34</v>
      </c>
      <c r="L22" s="2">
        <f t="shared" si="0"/>
        <v>53.476111111111116</v>
      </c>
      <c r="N22" s="3">
        <v>10</v>
      </c>
      <c r="O22" s="3">
        <f t="shared" si="1"/>
        <v>5.0378008850024472</v>
      </c>
      <c r="P22" s="3">
        <f t="shared" si="2"/>
        <v>9.3333421005121213</v>
      </c>
      <c r="Q22" s="3">
        <f t="shared" si="9"/>
        <v>1.1972960020235002</v>
      </c>
      <c r="R22" s="3">
        <f t="shared" si="10"/>
        <v>0.72900388343604561</v>
      </c>
      <c r="S22" s="3">
        <f t="shared" si="11"/>
        <v>0.7336705544863017</v>
      </c>
      <c r="T22" s="3">
        <f t="shared" si="12"/>
        <v>0.73833722553655778</v>
      </c>
      <c r="U22" s="3">
        <f t="shared" si="16"/>
        <v>0.7340416843210481</v>
      </c>
      <c r="V22" t="s">
        <v>31</v>
      </c>
    </row>
    <row r="23" spans="1:22" x14ac:dyDescent="0.25">
      <c r="A23" t="s">
        <v>31</v>
      </c>
      <c r="B23" t="s">
        <v>32</v>
      </c>
      <c r="C23" s="2">
        <v>16.302</v>
      </c>
      <c r="D23" s="2">
        <f t="shared" si="6"/>
        <v>78.382222222222254</v>
      </c>
      <c r="F23" t="s">
        <v>32</v>
      </c>
      <c r="G23" s="3">
        <f t="shared" si="13"/>
        <v>0.76722999999999997</v>
      </c>
      <c r="U23" s="3">
        <f t="shared" si="7"/>
        <v>0.74960142465155533</v>
      </c>
      <c r="V23" t="s">
        <v>32</v>
      </c>
    </row>
    <row r="30" spans="1:22" x14ac:dyDescent="0.25">
      <c r="G30" s="36" t="s">
        <v>82</v>
      </c>
      <c r="H30" s="43"/>
      <c r="I30" s="35"/>
      <c r="J30" s="35"/>
      <c r="K30" s="35"/>
      <c r="L30" s="36"/>
      <c r="M30" s="36"/>
    </row>
    <row r="31" spans="1:22" x14ac:dyDescent="0.25">
      <c r="G31" s="36" t="s">
        <v>83</v>
      </c>
      <c r="H31" s="43"/>
      <c r="I31" s="35">
        <v>133</v>
      </c>
      <c r="J31" s="35">
        <v>23</v>
      </c>
      <c r="K31" s="35">
        <v>53</v>
      </c>
      <c r="L31" s="36">
        <f t="shared" ref="L31:L32" si="17">(I31+J31/60+K31/3600)</f>
        <v>133.39805555555554</v>
      </c>
      <c r="M31" s="36"/>
    </row>
    <row r="32" spans="1:22" x14ac:dyDescent="0.25">
      <c r="G32" s="43" t="s">
        <v>84</v>
      </c>
      <c r="H32" s="43"/>
      <c r="I32" s="35">
        <v>300</v>
      </c>
      <c r="J32" s="35">
        <v>46</v>
      </c>
      <c r="K32" s="35">
        <v>48</v>
      </c>
      <c r="L32" s="36">
        <f t="shared" si="17"/>
        <v>300.77999999999997</v>
      </c>
      <c r="M32" s="36">
        <f>L32-L31</f>
        <v>167.38194444444443</v>
      </c>
    </row>
    <row r="33" spans="7:13" x14ac:dyDescent="0.25">
      <c r="G33" s="43"/>
      <c r="H33" s="43"/>
      <c r="I33" s="35"/>
      <c r="J33" s="35"/>
      <c r="K33" s="35"/>
      <c r="L33" s="36"/>
      <c r="M33" s="36"/>
    </row>
    <row r="34" spans="7:13" x14ac:dyDescent="0.25">
      <c r="G34" s="43" t="s">
        <v>85</v>
      </c>
      <c r="H34" s="43"/>
      <c r="I34" s="35"/>
      <c r="J34" s="36">
        <f>L31+180-L32</f>
        <v>12.618055555555543</v>
      </c>
      <c r="K34" s="35"/>
      <c r="L34" s="36"/>
      <c r="M34" s="36"/>
    </row>
  </sheetData>
  <mergeCells count="17">
    <mergeCell ref="U1:U2"/>
    <mergeCell ref="V1:V2"/>
    <mergeCell ref="T1:T2"/>
    <mergeCell ref="O1:O2"/>
    <mergeCell ref="P1:P2"/>
    <mergeCell ref="Q1:Q2"/>
    <mergeCell ref="R1:R2"/>
    <mergeCell ref="S1:S2"/>
    <mergeCell ref="A1:B1"/>
    <mergeCell ref="C1:C2"/>
    <mergeCell ref="F1:F2"/>
    <mergeCell ref="G1:G2"/>
    <mergeCell ref="N1:N2"/>
    <mergeCell ref="E1:E1048576"/>
    <mergeCell ref="H1:L1"/>
    <mergeCell ref="M1:M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bridge site triangulation</vt:lpstr>
      <vt:lpstr>triangle length and angles</vt:lpstr>
      <vt:lpstr>bridge detail</vt:lpstr>
      <vt:lpstr>RA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</dc:creator>
  <cp:lastModifiedBy>Sanjeev Bashyal</cp:lastModifiedBy>
  <dcterms:created xsi:type="dcterms:W3CDTF">2020-03-30T03:53:49Z</dcterms:created>
  <dcterms:modified xsi:type="dcterms:W3CDTF">2020-04-29T04:24:16Z</dcterms:modified>
</cp:coreProperties>
</file>