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EEV BASHYAL\Desktop\Survey Camp 2076\Excels\"/>
    </mc:Choice>
  </mc:AlternateContent>
  <xr:revisionPtr revIDLastSave="0" documentId="13_ncr:1_{E0339A7B-05EA-4B32-AA16-8F26E2521D09}" xr6:coauthVersionLast="46" xr6:coauthVersionMax="46" xr10:uidLastSave="{00000000-0000-0000-0000-000000000000}"/>
  <bookViews>
    <workbookView xWindow="-120" yWindow="-120" windowWidth="20730" windowHeight="11280" firstSheet="5" activeTab="6" xr2:uid="{00000000-000D-0000-FFFF-FFFF00000000}"/>
  </bookViews>
  <sheets>
    <sheet name="bridge site triangulation" sheetId="3" r:id="rId1"/>
    <sheet name="Bridge Coordinates" sheetId="13" r:id="rId2"/>
    <sheet name="triangle length and angles" sheetId="7" r:id="rId3"/>
    <sheet name="Bridge Levelling" sheetId="10" r:id="rId4"/>
    <sheet name="bridge detail" sheetId="2" r:id="rId5"/>
    <sheet name="RA" sheetId="1" r:id="rId6"/>
    <sheet name="Road Levelling Correction" sheetId="11" r:id="rId7"/>
    <sheet name="Road Levelling" sheetId="9" r:id="rId8"/>
    <sheet name="rl" sheetId="15" r:id="rId9"/>
    <sheet name="road_ip" sheetId="12" r:id="rId10"/>
  </sheets>
  <definedNames>
    <definedName name="_xlnm.Print_Area" localSheetId="5">RA!$A$1:$T$25</definedName>
    <definedName name="_xlnm.Print_Area" localSheetId="6">'Road Levelling Correction'!$B$2:$J$73</definedName>
    <definedName name="_xlnm.Print_Titles" localSheetId="6">'Road Levelling Correction'!$2:$5</definedName>
  </definedNames>
  <calcPr calcId="181029"/>
</workbook>
</file>

<file path=xl/calcChain.xml><?xml version="1.0" encoding="utf-8"?>
<calcChain xmlns="http://schemas.openxmlformats.org/spreadsheetml/2006/main">
  <c r="J499" i="9" l="1"/>
  <c r="J500" i="9" s="1"/>
  <c r="J501" i="9" s="1"/>
  <c r="J502" i="9" s="1"/>
  <c r="J503" i="9" s="1"/>
  <c r="J504" i="9" s="1"/>
  <c r="I499" i="9"/>
  <c r="I500" i="9" s="1"/>
  <c r="I501" i="9" s="1"/>
  <c r="I502" i="9" s="1"/>
  <c r="I503" i="9" s="1"/>
  <c r="I504" i="9" s="1"/>
  <c r="F499" i="9"/>
  <c r="F500" i="9" s="1"/>
  <c r="F501" i="9" s="1"/>
  <c r="F502" i="9" s="1"/>
  <c r="F503" i="9" s="1"/>
  <c r="F504" i="9" s="1"/>
  <c r="E499" i="9"/>
  <c r="E500" i="9" s="1"/>
  <c r="E501" i="9" s="1"/>
  <c r="E502" i="9" s="1"/>
  <c r="E503" i="9" s="1"/>
  <c r="E504" i="9" s="1"/>
  <c r="J487" i="9"/>
  <c r="J488" i="9" s="1"/>
  <c r="J489" i="9" s="1"/>
  <c r="J490" i="9" s="1"/>
  <c r="J491" i="9" s="1"/>
  <c r="J492" i="9" s="1"/>
  <c r="F487" i="9"/>
  <c r="F488" i="9" s="1"/>
  <c r="F489" i="9" s="1"/>
  <c r="F490" i="9" s="1"/>
  <c r="F491" i="9" s="1"/>
  <c r="F492" i="9" s="1"/>
  <c r="J475" i="9"/>
  <c r="J476" i="9" s="1"/>
  <c r="J477" i="9" s="1"/>
  <c r="J478" i="9" s="1"/>
  <c r="J479" i="9" s="1"/>
  <c r="J480" i="9" s="1"/>
  <c r="F475" i="9"/>
  <c r="I487" i="9"/>
  <c r="I488" i="9" s="1"/>
  <c r="I489" i="9" s="1"/>
  <c r="I490" i="9" s="1"/>
  <c r="I491" i="9" s="1"/>
  <c r="I492" i="9" s="1"/>
  <c r="E487" i="9"/>
  <c r="E488" i="9" s="1"/>
  <c r="E489" i="9" s="1"/>
  <c r="E490" i="9" s="1"/>
  <c r="E491" i="9" s="1"/>
  <c r="E492" i="9" s="1"/>
  <c r="I475" i="9"/>
  <c r="I476" i="9" s="1"/>
  <c r="I477" i="9" s="1"/>
  <c r="I478" i="9" s="1"/>
  <c r="I479" i="9" s="1"/>
  <c r="I480" i="9" s="1"/>
  <c r="F476" i="9"/>
  <c r="F477" i="9" s="1"/>
  <c r="F478" i="9" s="1"/>
  <c r="F479" i="9" s="1"/>
  <c r="F480" i="9" s="1"/>
  <c r="E475" i="9"/>
  <c r="E476" i="9" s="1"/>
  <c r="E477" i="9" s="1"/>
  <c r="E478" i="9" s="1"/>
  <c r="E479" i="9" s="1"/>
  <c r="E480" i="9" s="1"/>
  <c r="J465" i="9"/>
  <c r="J466" i="9" s="1"/>
  <c r="J467" i="9" s="1"/>
  <c r="J468" i="9" s="1"/>
  <c r="J464" i="9"/>
  <c r="F465" i="9"/>
  <c r="F466" i="9" s="1"/>
  <c r="F467" i="9" s="1"/>
  <c r="F468" i="9" s="1"/>
  <c r="F464" i="9"/>
  <c r="I465" i="9"/>
  <c r="I466" i="9"/>
  <c r="I467" i="9"/>
  <c r="I468" i="9"/>
  <c r="E465" i="9"/>
  <c r="E466" i="9" s="1"/>
  <c r="E467" i="9" s="1"/>
  <c r="E468" i="9" s="1"/>
  <c r="I464" i="9"/>
  <c r="E464" i="9"/>
  <c r="I463" i="9"/>
  <c r="E463" i="9"/>
  <c r="J463" i="9"/>
  <c r="F463" i="9"/>
  <c r="N80" i="9"/>
  <c r="N81" i="9"/>
  <c r="N82" i="9"/>
  <c r="M83" i="9"/>
  <c r="M84" i="9" s="1"/>
  <c r="M85" i="9" s="1"/>
  <c r="M86" i="9" s="1"/>
  <c r="M87" i="9" s="1"/>
  <c r="M88" i="9" s="1"/>
  <c r="N83" i="9"/>
  <c r="N84" i="9"/>
  <c r="N85" i="9"/>
  <c r="N86" i="9"/>
  <c r="N87" i="9"/>
  <c r="N88" i="9"/>
  <c r="O88" i="9"/>
  <c r="M89" i="9"/>
  <c r="M90" i="9" s="1"/>
  <c r="M91" i="9" s="1"/>
  <c r="M92" i="9" s="1"/>
  <c r="M93" i="9" s="1"/>
  <c r="M94" i="9" s="1"/>
  <c r="N89" i="9"/>
  <c r="N90" i="9"/>
  <c r="N91" i="9"/>
  <c r="N92" i="9"/>
  <c r="N93" i="9"/>
  <c r="N94" i="9"/>
  <c r="O94" i="9"/>
  <c r="M95" i="9"/>
  <c r="M96" i="9" s="1"/>
  <c r="M97" i="9" s="1"/>
  <c r="M98" i="9" s="1"/>
  <c r="M99" i="9" s="1"/>
  <c r="M100" i="9" s="1"/>
  <c r="N95" i="9"/>
  <c r="N96" i="9"/>
  <c r="N97" i="9"/>
  <c r="N98" i="9"/>
  <c r="N99" i="9"/>
  <c r="N100" i="9"/>
  <c r="O100" i="9"/>
  <c r="M101" i="9"/>
  <c r="M102" i="9" s="1"/>
  <c r="M103" i="9" s="1"/>
  <c r="M104" i="9" s="1"/>
  <c r="M105" i="9" s="1"/>
  <c r="N101" i="9"/>
  <c r="N102" i="9"/>
  <c r="N103" i="9"/>
  <c r="N104" i="9"/>
  <c r="N105" i="9"/>
  <c r="M106" i="9"/>
  <c r="N106" i="9"/>
  <c r="M107" i="9"/>
  <c r="M108" i="9" s="1"/>
  <c r="M109" i="9" s="1"/>
  <c r="M110" i="9" s="1"/>
  <c r="M111" i="9" s="1"/>
  <c r="N107" i="9"/>
  <c r="N108" i="9"/>
  <c r="N109" i="9"/>
  <c r="N110" i="9"/>
  <c r="N111" i="9"/>
  <c r="O111" i="9"/>
  <c r="M112" i="9"/>
  <c r="M113" i="9" s="1"/>
  <c r="M114" i="9" s="1"/>
  <c r="M115" i="9" s="1"/>
  <c r="M116" i="9" s="1"/>
  <c r="M117" i="9" s="1"/>
  <c r="N112" i="9"/>
  <c r="N113" i="9"/>
  <c r="N114" i="9"/>
  <c r="N115" i="9"/>
  <c r="N116" i="9"/>
  <c r="N117" i="9"/>
  <c r="O117" i="9"/>
  <c r="M118" i="9"/>
  <c r="M119" i="9" s="1"/>
  <c r="M120" i="9" s="1"/>
  <c r="M121" i="9" s="1"/>
  <c r="M122" i="9" s="1"/>
  <c r="M123" i="9" s="1"/>
  <c r="M124" i="9" s="1"/>
  <c r="N118" i="9"/>
  <c r="N119" i="9"/>
  <c r="N120" i="9"/>
  <c r="N121" i="9"/>
  <c r="N122" i="9"/>
  <c r="N123" i="9"/>
  <c r="N124" i="9"/>
  <c r="O124" i="9"/>
  <c r="M125" i="9"/>
  <c r="M126" i="9" s="1"/>
  <c r="M127" i="9" s="1"/>
  <c r="M128" i="9" s="1"/>
  <c r="M129" i="9" s="1"/>
  <c r="N125" i="9"/>
  <c r="N126" i="9"/>
  <c r="N127" i="9"/>
  <c r="N128" i="9"/>
  <c r="N129" i="9"/>
  <c r="M130" i="9"/>
  <c r="M131" i="9" s="1"/>
  <c r="M132" i="9" s="1"/>
  <c r="M133" i="9" s="1"/>
  <c r="N130" i="9"/>
  <c r="N131" i="9"/>
  <c r="N132" i="9"/>
  <c r="N133" i="9"/>
  <c r="O133" i="9"/>
  <c r="M134" i="9"/>
  <c r="M135" i="9" s="1"/>
  <c r="M136" i="9" s="1"/>
  <c r="M137" i="9" s="1"/>
  <c r="M138" i="9" s="1"/>
  <c r="N134" i="9"/>
  <c r="N135" i="9"/>
  <c r="N136" i="9"/>
  <c r="N137" i="9"/>
  <c r="N138" i="9"/>
  <c r="M139" i="9"/>
  <c r="M140" i="9" s="1"/>
  <c r="M141" i="9" s="1"/>
  <c r="M142" i="9" s="1"/>
  <c r="M143" i="9" s="1"/>
  <c r="M144" i="9" s="1"/>
  <c r="M145" i="9" s="1"/>
  <c r="M146" i="9" s="1"/>
  <c r="M147" i="9" s="1"/>
  <c r="N139" i="9"/>
  <c r="N140" i="9"/>
  <c r="N141" i="9"/>
  <c r="N142" i="9"/>
  <c r="N143" i="9"/>
  <c r="N144" i="9"/>
  <c r="N145" i="9"/>
  <c r="N146" i="9"/>
  <c r="N147" i="9"/>
  <c r="M148" i="9"/>
  <c r="M149" i="9" s="1"/>
  <c r="M150" i="9" s="1"/>
  <c r="M151" i="9" s="1"/>
  <c r="M152" i="9" s="1"/>
  <c r="M153" i="9" s="1"/>
  <c r="M154" i="9" s="1"/>
  <c r="M155" i="9" s="1"/>
  <c r="M156" i="9" s="1"/>
  <c r="N148" i="9"/>
  <c r="N149" i="9"/>
  <c r="N150" i="9"/>
  <c r="N151" i="9"/>
  <c r="N152" i="9"/>
  <c r="N153" i="9"/>
  <c r="N154" i="9"/>
  <c r="N155" i="9"/>
  <c r="N156" i="9"/>
  <c r="O156" i="9"/>
  <c r="M157" i="9"/>
  <c r="M158" i="9" s="1"/>
  <c r="M159" i="9" s="1"/>
  <c r="M160" i="9" s="1"/>
  <c r="M161" i="9" s="1"/>
  <c r="M162" i="9" s="1"/>
  <c r="M163" i="9" s="1"/>
  <c r="M164" i="9" s="1"/>
  <c r="M165" i="9" s="1"/>
  <c r="N157" i="9"/>
  <c r="N158" i="9"/>
  <c r="N159" i="9"/>
  <c r="N160" i="9"/>
  <c r="N161" i="9"/>
  <c r="N162" i="9"/>
  <c r="N163" i="9"/>
  <c r="N164" i="9"/>
  <c r="N165" i="9"/>
  <c r="M166" i="9"/>
  <c r="M167" i="9" s="1"/>
  <c r="M168" i="9" s="1"/>
  <c r="M169" i="9" s="1"/>
  <c r="M170" i="9" s="1"/>
  <c r="M171" i="9" s="1"/>
  <c r="M172" i="9" s="1"/>
  <c r="M173" i="9" s="1"/>
  <c r="M174" i="9" s="1"/>
  <c r="N166" i="9"/>
  <c r="N167" i="9"/>
  <c r="N168" i="9"/>
  <c r="N169" i="9"/>
  <c r="N170" i="9"/>
  <c r="N171" i="9"/>
  <c r="N172" i="9"/>
  <c r="N173" i="9"/>
  <c r="N174" i="9"/>
  <c r="O174" i="9"/>
  <c r="M175" i="9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N175" i="9"/>
  <c r="N176" i="9"/>
  <c r="N177" i="9"/>
  <c r="N178" i="9"/>
  <c r="N179" i="9"/>
  <c r="N180" i="9"/>
  <c r="N181" i="9"/>
  <c r="N182" i="9"/>
  <c r="N183" i="9"/>
  <c r="N184" i="9"/>
  <c r="N185" i="9"/>
  <c r="O185" i="9"/>
  <c r="M186" i="9"/>
  <c r="M187" i="9" s="1"/>
  <c r="M188" i="9" s="1"/>
  <c r="M189" i="9" s="1"/>
  <c r="M190" i="9" s="1"/>
  <c r="M191" i="9" s="1"/>
  <c r="M192" i="9" s="1"/>
  <c r="M193" i="9" s="1"/>
  <c r="M194" i="9" s="1"/>
  <c r="N186" i="9"/>
  <c r="N187" i="9"/>
  <c r="N188" i="9"/>
  <c r="N189" i="9"/>
  <c r="N190" i="9"/>
  <c r="N191" i="9"/>
  <c r="N192" i="9"/>
  <c r="N193" i="9"/>
  <c r="N194" i="9"/>
  <c r="M195" i="9"/>
  <c r="M196" i="9" s="1"/>
  <c r="M197" i="9" s="1"/>
  <c r="M198" i="9" s="1"/>
  <c r="M199" i="9" s="1"/>
  <c r="M200" i="9" s="1"/>
  <c r="M201" i="9" s="1"/>
  <c r="M202" i="9" s="1"/>
  <c r="M203" i="9" s="1"/>
  <c r="M204" i="9" s="1"/>
  <c r="N195" i="9"/>
  <c r="N196" i="9"/>
  <c r="N197" i="9"/>
  <c r="N198" i="9"/>
  <c r="N199" i="9"/>
  <c r="N200" i="9"/>
  <c r="N201" i="9"/>
  <c r="N202" i="9"/>
  <c r="N203" i="9"/>
  <c r="N204" i="9"/>
  <c r="M205" i="9"/>
  <c r="M206" i="9" s="1"/>
  <c r="M207" i="9" s="1"/>
  <c r="M208" i="9" s="1"/>
  <c r="M209" i="9" s="1"/>
  <c r="M210" i="9" s="1"/>
  <c r="M211" i="9" s="1"/>
  <c r="M212" i="9" s="1"/>
  <c r="M213" i="9" s="1"/>
  <c r="M214" i="9" s="1"/>
  <c r="N205" i="9"/>
  <c r="N206" i="9"/>
  <c r="N207" i="9"/>
  <c r="N208" i="9"/>
  <c r="N209" i="9"/>
  <c r="N210" i="9"/>
  <c r="N211" i="9"/>
  <c r="N212" i="9"/>
  <c r="N213" i="9"/>
  <c r="N214" i="9"/>
  <c r="O214" i="9"/>
  <c r="M215" i="9"/>
  <c r="M216" i="9" s="1"/>
  <c r="M217" i="9" s="1"/>
  <c r="M218" i="9" s="1"/>
  <c r="M219" i="9" s="1"/>
  <c r="M220" i="9" s="1"/>
  <c r="M221" i="9" s="1"/>
  <c r="M222" i="9" s="1"/>
  <c r="M223" i="9" s="1"/>
  <c r="N215" i="9"/>
  <c r="N216" i="9"/>
  <c r="N217" i="9"/>
  <c r="N218" i="9"/>
  <c r="N219" i="9"/>
  <c r="N220" i="9"/>
  <c r="N221" i="9"/>
  <c r="N222" i="9"/>
  <c r="N223" i="9"/>
  <c r="M224" i="9"/>
  <c r="M225" i="9" s="1"/>
  <c r="M226" i="9" s="1"/>
  <c r="M227" i="9" s="1"/>
  <c r="M228" i="9" s="1"/>
  <c r="M229" i="9" s="1"/>
  <c r="M230" i="9" s="1"/>
  <c r="M231" i="9" s="1"/>
  <c r="N224" i="9"/>
  <c r="N225" i="9"/>
  <c r="N226" i="9"/>
  <c r="N227" i="9"/>
  <c r="N228" i="9"/>
  <c r="N229" i="9"/>
  <c r="N230" i="9"/>
  <c r="N231" i="9"/>
  <c r="M232" i="9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3" i="9" s="1"/>
  <c r="N232" i="9"/>
  <c r="N233" i="9"/>
  <c r="N234" i="9"/>
  <c r="N235" i="9"/>
  <c r="N236" i="9"/>
  <c r="N237" i="9"/>
  <c r="N238" i="9"/>
  <c r="N239" i="9"/>
  <c r="N240" i="9"/>
  <c r="N241" i="9"/>
  <c r="N242" i="9"/>
  <c r="O242" i="9"/>
  <c r="N243" i="9"/>
  <c r="O243" i="9"/>
  <c r="M244" i="9"/>
  <c r="M245" i="9" s="1"/>
  <c r="M246" i="9" s="1"/>
  <c r="M247" i="9" s="1"/>
  <c r="M248" i="9" s="1"/>
  <c r="M249" i="9" s="1"/>
  <c r="M250" i="9" s="1"/>
  <c r="N244" i="9"/>
  <c r="N245" i="9"/>
  <c r="N246" i="9"/>
  <c r="N247" i="9"/>
  <c r="N248" i="9"/>
  <c r="N249" i="9"/>
  <c r="N250" i="9"/>
  <c r="M251" i="9"/>
  <c r="M252" i="9" s="1"/>
  <c r="M253" i="9" s="1"/>
  <c r="M254" i="9" s="1"/>
  <c r="M255" i="9" s="1"/>
  <c r="N251" i="9"/>
  <c r="N252" i="9"/>
  <c r="N253" i="9"/>
  <c r="N254" i="9"/>
  <c r="N255" i="9"/>
  <c r="M256" i="9"/>
  <c r="M257" i="9" s="1"/>
  <c r="M258" i="9" s="1"/>
  <c r="M259" i="9" s="1"/>
  <c r="M260" i="9" s="1"/>
  <c r="M261" i="9" s="1"/>
  <c r="N256" i="9"/>
  <c r="N257" i="9"/>
  <c r="N258" i="9"/>
  <c r="N259" i="9"/>
  <c r="N260" i="9"/>
  <c r="N261" i="9"/>
  <c r="O261" i="9"/>
  <c r="M262" i="9"/>
  <c r="M263" i="9" s="1"/>
  <c r="M264" i="9" s="1"/>
  <c r="M265" i="9" s="1"/>
  <c r="M266" i="9" s="1"/>
  <c r="M267" i="9" s="1"/>
  <c r="N262" i="9"/>
  <c r="N263" i="9"/>
  <c r="N264" i="9"/>
  <c r="N265" i="9"/>
  <c r="N266" i="9"/>
  <c r="N267" i="9"/>
  <c r="O267" i="9"/>
  <c r="M268" i="9"/>
  <c r="M269" i="9" s="1"/>
  <c r="M270" i="9" s="1"/>
  <c r="M271" i="9" s="1"/>
  <c r="M272" i="9" s="1"/>
  <c r="M273" i="9" s="1"/>
  <c r="M274" i="9" s="1"/>
  <c r="M275" i="9" s="1"/>
  <c r="M276" i="9" s="1"/>
  <c r="M277" i="9" s="1"/>
  <c r="M278" i="9" s="1"/>
  <c r="N268" i="9"/>
  <c r="N269" i="9"/>
  <c r="N270" i="9"/>
  <c r="N271" i="9"/>
  <c r="N272" i="9"/>
  <c r="N273" i="9"/>
  <c r="N274" i="9"/>
  <c r="N275" i="9"/>
  <c r="N276" i="9"/>
  <c r="N277" i="9"/>
  <c r="N278" i="9"/>
  <c r="O278" i="9"/>
  <c r="M279" i="9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N279" i="9"/>
  <c r="N280" i="9"/>
  <c r="N281" i="9"/>
  <c r="N282" i="9"/>
  <c r="N283" i="9"/>
  <c r="N284" i="9"/>
  <c r="N285" i="9"/>
  <c r="N286" i="9"/>
  <c r="N287" i="9"/>
  <c r="N288" i="9"/>
  <c r="N289" i="9"/>
  <c r="O289" i="9"/>
  <c r="M290" i="9"/>
  <c r="M291" i="9" s="1"/>
  <c r="M292" i="9" s="1"/>
  <c r="M293" i="9" s="1"/>
  <c r="M294" i="9" s="1"/>
  <c r="N290" i="9"/>
  <c r="N291" i="9"/>
  <c r="N292" i="9"/>
  <c r="N293" i="9"/>
  <c r="N294" i="9"/>
  <c r="M295" i="9"/>
  <c r="M296" i="9" s="1"/>
  <c r="M297" i="9" s="1"/>
  <c r="M298" i="9" s="1"/>
  <c r="M299" i="9" s="1"/>
  <c r="M300" i="9" s="1"/>
  <c r="M301" i="9" s="1"/>
  <c r="M302" i="9" s="1"/>
  <c r="N295" i="9"/>
  <c r="N296" i="9"/>
  <c r="N297" i="9"/>
  <c r="N298" i="9"/>
  <c r="N299" i="9"/>
  <c r="N300" i="9"/>
  <c r="N301" i="9"/>
  <c r="N302" i="9"/>
  <c r="M303" i="9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N303" i="9"/>
  <c r="N304" i="9"/>
  <c r="N305" i="9"/>
  <c r="N306" i="9"/>
  <c r="N307" i="9"/>
  <c r="N308" i="9"/>
  <c r="N309" i="9"/>
  <c r="N310" i="9"/>
  <c r="N311" i="9"/>
  <c r="N312" i="9"/>
  <c r="N313" i="9"/>
  <c r="N314" i="9"/>
  <c r="O314" i="9"/>
  <c r="M315" i="9"/>
  <c r="M316" i="9" s="1"/>
  <c r="M317" i="9" s="1"/>
  <c r="M318" i="9" s="1"/>
  <c r="M319" i="9" s="1"/>
  <c r="M320" i="9" s="1"/>
  <c r="N315" i="9"/>
  <c r="N316" i="9"/>
  <c r="N317" i="9"/>
  <c r="N318" i="9"/>
  <c r="N319" i="9"/>
  <c r="N320" i="9"/>
  <c r="M321" i="9"/>
  <c r="M322" i="9" s="1"/>
  <c r="M323" i="9" s="1"/>
  <c r="M324" i="9" s="1"/>
  <c r="M325" i="9" s="1"/>
  <c r="M326" i="9" s="1"/>
  <c r="M327" i="9" s="1"/>
  <c r="M328" i="9" s="1"/>
  <c r="M329" i="9" s="1"/>
  <c r="M330" i="9" s="1"/>
  <c r="N321" i="9"/>
  <c r="N322" i="9"/>
  <c r="N323" i="9"/>
  <c r="N324" i="9"/>
  <c r="N325" i="9"/>
  <c r="N326" i="9"/>
  <c r="N327" i="9"/>
  <c r="N328" i="9"/>
  <c r="N329" i="9"/>
  <c r="N330" i="9"/>
  <c r="O330" i="9"/>
  <c r="M331" i="9"/>
  <c r="M332" i="9" s="1"/>
  <c r="M333" i="9" s="1"/>
  <c r="M334" i="9" s="1"/>
  <c r="M335" i="9" s="1"/>
  <c r="N331" i="9"/>
  <c r="N332" i="9"/>
  <c r="N333" i="9"/>
  <c r="N334" i="9"/>
  <c r="N335" i="9"/>
  <c r="M336" i="9"/>
  <c r="M337" i="9" s="1"/>
  <c r="M338" i="9" s="1"/>
  <c r="M339" i="9" s="1"/>
  <c r="M340" i="9" s="1"/>
  <c r="M341" i="9" s="1"/>
  <c r="M342" i="9" s="1"/>
  <c r="M343" i="9" s="1"/>
  <c r="M344" i="9" s="1"/>
  <c r="M345" i="9" s="1"/>
  <c r="M346" i="9" s="1"/>
  <c r="M347" i="9" s="1"/>
  <c r="N336" i="9"/>
  <c r="N337" i="9"/>
  <c r="N338" i="9"/>
  <c r="N339" i="9"/>
  <c r="N340" i="9"/>
  <c r="N341" i="9"/>
  <c r="N342" i="9"/>
  <c r="N343" i="9"/>
  <c r="N344" i="9"/>
  <c r="N345" i="9"/>
  <c r="N346" i="9"/>
  <c r="N347" i="9"/>
  <c r="M348" i="9"/>
  <c r="M349" i="9" s="1"/>
  <c r="M350" i="9" s="1"/>
  <c r="M351" i="9" s="1"/>
  <c r="M352" i="9" s="1"/>
  <c r="M353" i="9" s="1"/>
  <c r="M354" i="9" s="1"/>
  <c r="M355" i="9" s="1"/>
  <c r="M356" i="9" s="1"/>
  <c r="M357" i="9" s="1"/>
  <c r="M358" i="9" s="1"/>
  <c r="M359" i="9" s="1"/>
  <c r="N348" i="9"/>
  <c r="N349" i="9"/>
  <c r="N350" i="9"/>
  <c r="N351" i="9"/>
  <c r="N352" i="9"/>
  <c r="N353" i="9"/>
  <c r="N354" i="9"/>
  <c r="N355" i="9"/>
  <c r="N356" i="9"/>
  <c r="N357" i="9"/>
  <c r="N358" i="9"/>
  <c r="N359" i="9"/>
  <c r="O359" i="9"/>
  <c r="M360" i="9"/>
  <c r="M361" i="9" s="1"/>
  <c r="M362" i="9" s="1"/>
  <c r="M363" i="9" s="1"/>
  <c r="M364" i="9" s="1"/>
  <c r="M365" i="9" s="1"/>
  <c r="M366" i="9" s="1"/>
  <c r="M367" i="9" s="1"/>
  <c r="M368" i="9" s="1"/>
  <c r="N360" i="9"/>
  <c r="N361" i="9"/>
  <c r="N362" i="9"/>
  <c r="N363" i="9"/>
  <c r="N364" i="9"/>
  <c r="N365" i="9"/>
  <c r="N366" i="9"/>
  <c r="N367" i="9"/>
  <c r="N368" i="9"/>
  <c r="M369" i="9"/>
  <c r="M370" i="9" s="1"/>
  <c r="M371" i="9" s="1"/>
  <c r="M372" i="9" s="1"/>
  <c r="M373" i="9" s="1"/>
  <c r="M374" i="9" s="1"/>
  <c r="M375" i="9" s="1"/>
  <c r="M376" i="9" s="1"/>
  <c r="M377" i="9" s="1"/>
  <c r="M378" i="9" s="1"/>
  <c r="M379" i="9" s="1"/>
  <c r="M380" i="9" s="1"/>
  <c r="M381" i="9" s="1"/>
  <c r="M382" i="9" s="1"/>
  <c r="M383" i="9" s="1"/>
  <c r="M384" i="9" s="1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O384" i="9"/>
  <c r="M385" i="9"/>
  <c r="M386" i="9" s="1"/>
  <c r="M387" i="9" s="1"/>
  <c r="M388" i="9" s="1"/>
  <c r="M389" i="9" s="1"/>
  <c r="M390" i="9" s="1"/>
  <c r="M391" i="9" s="1"/>
  <c r="M392" i="9" s="1"/>
  <c r="M393" i="9" s="1"/>
  <c r="M394" i="9" s="1"/>
  <c r="M395" i="9" s="1"/>
  <c r="M396" i="9" s="1"/>
  <c r="N385" i="9"/>
  <c r="N386" i="9"/>
  <c r="N387" i="9"/>
  <c r="N388" i="9"/>
  <c r="N389" i="9"/>
  <c r="N390" i="9"/>
  <c r="N391" i="9"/>
  <c r="N392" i="9"/>
  <c r="N393" i="9"/>
  <c r="N394" i="9"/>
  <c r="N395" i="9"/>
  <c r="N396" i="9"/>
  <c r="O396" i="9"/>
  <c r="M397" i="9"/>
  <c r="M398" i="9" s="1"/>
  <c r="M399" i="9" s="1"/>
  <c r="M400" i="9" s="1"/>
  <c r="M401" i="9" s="1"/>
  <c r="M402" i="9" s="1"/>
  <c r="M403" i="9" s="1"/>
  <c r="M404" i="9" s="1"/>
  <c r="M405" i="9" s="1"/>
  <c r="M406" i="9" s="1"/>
  <c r="M407" i="9" s="1"/>
  <c r="N397" i="9"/>
  <c r="N398" i="9"/>
  <c r="N399" i="9"/>
  <c r="N400" i="9"/>
  <c r="N401" i="9"/>
  <c r="N402" i="9"/>
  <c r="N403" i="9"/>
  <c r="N404" i="9"/>
  <c r="N405" i="9"/>
  <c r="N406" i="9"/>
  <c r="N407" i="9"/>
  <c r="M408" i="9"/>
  <c r="M409" i="9" s="1"/>
  <c r="N408" i="9"/>
  <c r="N409" i="9"/>
  <c r="O409" i="9"/>
  <c r="M410" i="9"/>
  <c r="N410" i="9"/>
  <c r="M411" i="9"/>
  <c r="N411" i="9"/>
  <c r="M412" i="9"/>
  <c r="M413" i="9" s="1"/>
  <c r="N412" i="9"/>
  <c r="N413" i="9"/>
  <c r="O413" i="9"/>
  <c r="M414" i="9"/>
  <c r="M415" i="9" s="1"/>
  <c r="M416" i="9" s="1"/>
  <c r="M417" i="9" s="1"/>
  <c r="M418" i="9" s="1"/>
  <c r="M419" i="9" s="1"/>
  <c r="M420" i="9" s="1"/>
  <c r="N414" i="9"/>
  <c r="N415" i="9"/>
  <c r="N416" i="9"/>
  <c r="N417" i="9"/>
  <c r="N418" i="9"/>
  <c r="N419" i="9"/>
  <c r="N420" i="9"/>
  <c r="M421" i="9"/>
  <c r="M422" i="9" s="1"/>
  <c r="M423" i="9" s="1"/>
  <c r="M424" i="9" s="1"/>
  <c r="M425" i="9" s="1"/>
  <c r="M426" i="9" s="1"/>
  <c r="M427" i="9" s="1"/>
  <c r="N421" i="9"/>
  <c r="N422" i="9"/>
  <c r="N423" i="9"/>
  <c r="N424" i="9"/>
  <c r="N425" i="9"/>
  <c r="N426" i="9"/>
  <c r="N427" i="9"/>
  <c r="O427" i="9"/>
  <c r="M428" i="9"/>
  <c r="M429" i="9" s="1"/>
  <c r="M430" i="9" s="1"/>
  <c r="M431" i="9" s="1"/>
  <c r="M432" i="9" s="1"/>
  <c r="M433" i="9" s="1"/>
  <c r="N428" i="9"/>
  <c r="N429" i="9"/>
  <c r="N430" i="9"/>
  <c r="N431" i="9"/>
  <c r="N432" i="9"/>
  <c r="N433" i="9"/>
  <c r="M434" i="9"/>
  <c r="M435" i="9" s="1"/>
  <c r="M436" i="9" s="1"/>
  <c r="M437" i="9" s="1"/>
  <c r="M438" i="9" s="1"/>
  <c r="M439" i="9" s="1"/>
  <c r="N434" i="9"/>
  <c r="N435" i="9"/>
  <c r="N436" i="9"/>
  <c r="N437" i="9"/>
  <c r="N438" i="9"/>
  <c r="N439" i="9"/>
  <c r="M440" i="9"/>
  <c r="M441" i="9" s="1"/>
  <c r="M442" i="9" s="1"/>
  <c r="M443" i="9" s="1"/>
  <c r="M444" i="9" s="1"/>
  <c r="M445" i="9" s="1"/>
  <c r="N440" i="9"/>
  <c r="N441" i="9"/>
  <c r="N442" i="9"/>
  <c r="N443" i="9"/>
  <c r="N444" i="9"/>
  <c r="N445" i="9"/>
  <c r="M446" i="9"/>
  <c r="M447" i="9" s="1"/>
  <c r="M448" i="9" s="1"/>
  <c r="M449" i="9" s="1"/>
  <c r="M450" i="9" s="1"/>
  <c r="M451" i="9" s="1"/>
  <c r="N446" i="9"/>
  <c r="N447" i="9"/>
  <c r="N448" i="9"/>
  <c r="N449" i="9"/>
  <c r="N450" i="9"/>
  <c r="N451" i="9"/>
  <c r="O451" i="9"/>
  <c r="M452" i="9"/>
  <c r="N452" i="9"/>
  <c r="M453" i="9"/>
  <c r="N453" i="9"/>
  <c r="N79" i="9"/>
  <c r="O78" i="9"/>
  <c r="N78" i="9"/>
  <c r="M78" i="9"/>
  <c r="M79" i="9" s="1"/>
  <c r="M80" i="9" s="1"/>
  <c r="M81" i="9" s="1"/>
  <c r="M82" i="9" s="1"/>
  <c r="O52" i="9"/>
  <c r="O58" i="9"/>
  <c r="O65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O25" i="9"/>
  <c r="O36" i="9"/>
  <c r="M26" i="9"/>
  <c r="M27" i="9" s="1"/>
  <c r="M28" i="9" s="1"/>
  <c r="M29" i="9" s="1"/>
  <c r="M30" i="9" s="1"/>
  <c r="M31" i="9"/>
  <c r="M32" i="9" s="1"/>
  <c r="M33" i="9" s="1"/>
  <c r="M34" i="9" s="1"/>
  <c r="M35" i="9" s="1"/>
  <c r="M36" i="9" s="1"/>
  <c r="M37" i="9"/>
  <c r="M38" i="9" s="1"/>
  <c r="M39" i="9" s="1"/>
  <c r="M40" i="9" s="1"/>
  <c r="M41" i="9" s="1"/>
  <c r="M42" i="9"/>
  <c r="M43" i="9" s="1"/>
  <c r="M44" i="9" s="1"/>
  <c r="M45" i="9" s="1"/>
  <c r="M46" i="9" s="1"/>
  <c r="M47" i="9"/>
  <c r="M48" i="9" s="1"/>
  <c r="M49" i="9" s="1"/>
  <c r="M50" i="9" s="1"/>
  <c r="M51" i="9" s="1"/>
  <c r="M52" i="9" s="1"/>
  <c r="M53" i="9"/>
  <c r="M54" i="9" s="1"/>
  <c r="M55" i="9" s="1"/>
  <c r="M56" i="9" s="1"/>
  <c r="M57" i="9" s="1"/>
  <c r="M58" i="9" s="1"/>
  <c r="M59" i="9"/>
  <c r="M60" i="9" s="1"/>
  <c r="M61" i="9" s="1"/>
  <c r="M62" i="9" s="1"/>
  <c r="M63" i="9" s="1"/>
  <c r="M64" i="9" s="1"/>
  <c r="M65" i="9"/>
  <c r="M66" i="9" s="1"/>
  <c r="M67" i="9" s="1"/>
  <c r="M68" i="9" s="1"/>
  <c r="M69" i="9" s="1"/>
  <c r="M14" i="9"/>
  <c r="M15" i="9" s="1"/>
  <c r="M16" i="9" s="1"/>
  <c r="M17" i="9" s="1"/>
  <c r="M18" i="9" s="1"/>
  <c r="M19" i="9" s="1"/>
  <c r="M20" i="9"/>
  <c r="M21" i="9" s="1"/>
  <c r="M22" i="9" s="1"/>
  <c r="M23" i="9" s="1"/>
  <c r="M24" i="9" s="1"/>
  <c r="M25" i="9" s="1"/>
  <c r="N10" i="9"/>
  <c r="N9" i="9"/>
  <c r="M9" i="9"/>
  <c r="M10" i="9" s="1"/>
  <c r="M11" i="9" s="1"/>
  <c r="M12" i="9" s="1"/>
  <c r="M13" i="9" s="1"/>
  <c r="M8" i="9"/>
  <c r="I7" i="11"/>
  <c r="I8" i="11"/>
  <c r="I9" i="11"/>
  <c r="I10" i="11"/>
  <c r="I11" i="11"/>
  <c r="I6" i="11"/>
  <c r="I36" i="9" l="1"/>
  <c r="J39" i="9" s="1"/>
  <c r="O39" i="9" s="1"/>
  <c r="I451" i="9"/>
  <c r="I427" i="9"/>
  <c r="I413" i="9"/>
  <c r="I409" i="9"/>
  <c r="I396" i="9"/>
  <c r="I384" i="9"/>
  <c r="I359" i="9"/>
  <c r="I330" i="9"/>
  <c r="I314" i="9"/>
  <c r="I289" i="9"/>
  <c r="I278" i="9"/>
  <c r="I267" i="9"/>
  <c r="I261" i="9"/>
  <c r="I243" i="9"/>
  <c r="I242" i="9"/>
  <c r="I214" i="9"/>
  <c r="I185" i="9"/>
  <c r="I174" i="9"/>
  <c r="I156" i="9"/>
  <c r="I133" i="9"/>
  <c r="I124" i="9"/>
  <c r="I117" i="9"/>
  <c r="I111" i="9"/>
  <c r="I100" i="9"/>
  <c r="I94" i="9"/>
  <c r="I78" i="9"/>
  <c r="I88" i="9"/>
  <c r="I52" i="9"/>
  <c r="J56" i="9" s="1"/>
  <c r="O56" i="9" s="1"/>
  <c r="I25" i="9"/>
  <c r="J29" i="9" s="1"/>
  <c r="O29" i="9" s="1"/>
  <c r="I8" i="9"/>
  <c r="J16" i="9" s="1"/>
  <c r="O16" i="9" s="1"/>
  <c r="M24" i="1"/>
  <c r="J12" i="9" l="1"/>
  <c r="O12" i="9" s="1"/>
  <c r="J10" i="9"/>
  <c r="O10" i="9" s="1"/>
  <c r="J19" i="9"/>
  <c r="O19" i="9" s="1"/>
  <c r="J26" i="9"/>
  <c r="O26" i="9" s="1"/>
  <c r="J17" i="9"/>
  <c r="O17" i="9" s="1"/>
  <c r="J46" i="9"/>
  <c r="O46" i="9" s="1"/>
  <c r="J15" i="9"/>
  <c r="O15" i="9" s="1"/>
  <c r="J32" i="9"/>
  <c r="O32" i="9" s="1"/>
  <c r="J42" i="9"/>
  <c r="O42" i="9" s="1"/>
  <c r="J23" i="9"/>
  <c r="O23" i="9" s="1"/>
  <c r="J9" i="9"/>
  <c r="O9" i="9" s="1"/>
  <c r="J21" i="9"/>
  <c r="O21" i="9" s="1"/>
  <c r="J28" i="9"/>
  <c r="O28" i="9" s="1"/>
  <c r="J38" i="9"/>
  <c r="O38" i="9" s="1"/>
  <c r="J50" i="9"/>
  <c r="O50" i="9" s="1"/>
  <c r="J55" i="9"/>
  <c r="O55" i="9" s="1"/>
  <c r="J114" i="9"/>
  <c r="O114" i="9" s="1"/>
  <c r="J115" i="9"/>
  <c r="O115" i="9" s="1"/>
  <c r="J116" i="9"/>
  <c r="O116" i="9" s="1"/>
  <c r="J113" i="9"/>
  <c r="O113" i="9" s="1"/>
  <c r="J112" i="9"/>
  <c r="O112" i="9" s="1"/>
  <c r="J374" i="9"/>
  <c r="O374" i="9" s="1"/>
  <c r="J378" i="9"/>
  <c r="O378" i="9" s="1"/>
  <c r="J382" i="9"/>
  <c r="O382" i="9" s="1"/>
  <c r="J363" i="9"/>
  <c r="O363" i="9" s="1"/>
  <c r="J367" i="9"/>
  <c r="O367" i="9" s="1"/>
  <c r="J371" i="9"/>
  <c r="O371" i="9" s="1"/>
  <c r="J375" i="9"/>
  <c r="O375" i="9" s="1"/>
  <c r="J379" i="9"/>
  <c r="O379" i="9" s="1"/>
  <c r="J383" i="9"/>
  <c r="O383" i="9" s="1"/>
  <c r="J364" i="9"/>
  <c r="O364" i="9" s="1"/>
  <c r="J368" i="9"/>
  <c r="O368" i="9" s="1"/>
  <c r="J372" i="9"/>
  <c r="O372" i="9" s="1"/>
  <c r="J376" i="9"/>
  <c r="O376" i="9" s="1"/>
  <c r="J380" i="9"/>
  <c r="O380" i="9" s="1"/>
  <c r="J361" i="9"/>
  <c r="O361" i="9" s="1"/>
  <c r="J365" i="9"/>
  <c r="O365" i="9" s="1"/>
  <c r="J369" i="9"/>
  <c r="O369" i="9" s="1"/>
  <c r="J373" i="9"/>
  <c r="O373" i="9" s="1"/>
  <c r="J377" i="9"/>
  <c r="O377" i="9" s="1"/>
  <c r="J370" i="9"/>
  <c r="O370" i="9" s="1"/>
  <c r="J381" i="9"/>
  <c r="O381" i="9" s="1"/>
  <c r="J360" i="9"/>
  <c r="O360" i="9" s="1"/>
  <c r="J362" i="9"/>
  <c r="O362" i="9" s="1"/>
  <c r="J366" i="9"/>
  <c r="O366" i="9" s="1"/>
  <c r="J11" i="9"/>
  <c r="O11" i="9" s="1"/>
  <c r="J22" i="9"/>
  <c r="O22" i="9" s="1"/>
  <c r="J18" i="9"/>
  <c r="O18" i="9" s="1"/>
  <c r="J14" i="9"/>
  <c r="O14" i="9" s="1"/>
  <c r="J83" i="9"/>
  <c r="O83" i="9" s="1"/>
  <c r="J87" i="9"/>
  <c r="O87" i="9" s="1"/>
  <c r="J82" i="9"/>
  <c r="O82" i="9" s="1"/>
  <c r="J86" i="9"/>
  <c r="O86" i="9" s="1"/>
  <c r="J80" i="9"/>
  <c r="O80" i="9" s="1"/>
  <c r="J84" i="9"/>
  <c r="O84" i="9" s="1"/>
  <c r="J79" i="9"/>
  <c r="O79" i="9" s="1"/>
  <c r="J81" i="9"/>
  <c r="O81" i="9" s="1"/>
  <c r="J85" i="9"/>
  <c r="O85" i="9" s="1"/>
  <c r="J122" i="9"/>
  <c r="O122" i="9" s="1"/>
  <c r="J119" i="9"/>
  <c r="O119" i="9" s="1"/>
  <c r="J123" i="9"/>
  <c r="O123" i="9" s="1"/>
  <c r="J120" i="9"/>
  <c r="O120" i="9" s="1"/>
  <c r="J118" i="9"/>
  <c r="O118" i="9" s="1"/>
  <c r="J121" i="9"/>
  <c r="O121" i="9" s="1"/>
  <c r="J178" i="9"/>
  <c r="O178" i="9" s="1"/>
  <c r="J179" i="9"/>
  <c r="O179" i="9" s="1"/>
  <c r="J183" i="9"/>
  <c r="O183" i="9" s="1"/>
  <c r="J180" i="9"/>
  <c r="O180" i="9" s="1"/>
  <c r="J175" i="9"/>
  <c r="O175" i="9" s="1"/>
  <c r="J176" i="9"/>
  <c r="O176" i="9" s="1"/>
  <c r="J181" i="9"/>
  <c r="O181" i="9" s="1"/>
  <c r="J182" i="9"/>
  <c r="O182" i="9" s="1"/>
  <c r="J177" i="9"/>
  <c r="O177" i="9" s="1"/>
  <c r="J184" i="9"/>
  <c r="O184" i="9" s="1"/>
  <c r="J245" i="9"/>
  <c r="O245" i="9" s="1"/>
  <c r="J249" i="9"/>
  <c r="O249" i="9" s="1"/>
  <c r="J253" i="9"/>
  <c r="O253" i="9" s="1"/>
  <c r="J257" i="9"/>
  <c r="O257" i="9" s="1"/>
  <c r="J244" i="9"/>
  <c r="O244" i="9" s="1"/>
  <c r="J246" i="9"/>
  <c r="O246" i="9" s="1"/>
  <c r="J250" i="9"/>
  <c r="O250" i="9" s="1"/>
  <c r="J254" i="9"/>
  <c r="O254" i="9" s="1"/>
  <c r="J258" i="9"/>
  <c r="O258" i="9" s="1"/>
  <c r="J247" i="9"/>
  <c r="O247" i="9" s="1"/>
  <c r="J251" i="9"/>
  <c r="O251" i="9" s="1"/>
  <c r="J255" i="9"/>
  <c r="O255" i="9" s="1"/>
  <c r="J259" i="9"/>
  <c r="O259" i="9" s="1"/>
  <c r="J260" i="9"/>
  <c r="O260" i="9" s="1"/>
  <c r="J248" i="9"/>
  <c r="O248" i="9" s="1"/>
  <c r="J256" i="9"/>
  <c r="O256" i="9" s="1"/>
  <c r="J252" i="9"/>
  <c r="O252" i="9" s="1"/>
  <c r="J299" i="9"/>
  <c r="O299" i="9" s="1"/>
  <c r="J303" i="9"/>
  <c r="O303" i="9" s="1"/>
  <c r="J307" i="9"/>
  <c r="O307" i="9" s="1"/>
  <c r="J311" i="9"/>
  <c r="O311" i="9" s="1"/>
  <c r="J292" i="9"/>
  <c r="O292" i="9" s="1"/>
  <c r="J296" i="9"/>
  <c r="O296" i="9" s="1"/>
  <c r="J300" i="9"/>
  <c r="O300" i="9" s="1"/>
  <c r="J304" i="9"/>
  <c r="O304" i="9" s="1"/>
  <c r="J308" i="9"/>
  <c r="O308" i="9" s="1"/>
  <c r="J312" i="9"/>
  <c r="O312" i="9" s="1"/>
  <c r="J293" i="9"/>
  <c r="O293" i="9" s="1"/>
  <c r="J297" i="9"/>
  <c r="O297" i="9" s="1"/>
  <c r="J301" i="9"/>
  <c r="O301" i="9" s="1"/>
  <c r="J305" i="9"/>
  <c r="O305" i="9" s="1"/>
  <c r="J309" i="9"/>
  <c r="O309" i="9" s="1"/>
  <c r="J313" i="9"/>
  <c r="O313" i="9" s="1"/>
  <c r="J294" i="9"/>
  <c r="O294" i="9" s="1"/>
  <c r="J290" i="9"/>
  <c r="O290" i="9" s="1"/>
  <c r="J298" i="9"/>
  <c r="O298" i="9" s="1"/>
  <c r="J291" i="9"/>
  <c r="O291" i="9" s="1"/>
  <c r="J302" i="9"/>
  <c r="O302" i="9" s="1"/>
  <c r="J295" i="9"/>
  <c r="O295" i="9" s="1"/>
  <c r="J310" i="9"/>
  <c r="O310" i="9" s="1"/>
  <c r="J306" i="9"/>
  <c r="O306" i="9" s="1"/>
  <c r="J389" i="9"/>
  <c r="O389" i="9" s="1"/>
  <c r="J393" i="9"/>
  <c r="O393" i="9" s="1"/>
  <c r="J386" i="9"/>
  <c r="O386" i="9" s="1"/>
  <c r="J390" i="9"/>
  <c r="O390" i="9" s="1"/>
  <c r="J394" i="9"/>
  <c r="O394" i="9" s="1"/>
  <c r="J387" i="9"/>
  <c r="O387" i="9" s="1"/>
  <c r="J391" i="9"/>
  <c r="O391" i="9" s="1"/>
  <c r="J395" i="9"/>
  <c r="O395" i="9" s="1"/>
  <c r="J385" i="9"/>
  <c r="O385" i="9" s="1"/>
  <c r="J388" i="9"/>
  <c r="O388" i="9" s="1"/>
  <c r="J392" i="9"/>
  <c r="O392" i="9" s="1"/>
  <c r="J450" i="9"/>
  <c r="O450" i="9" s="1"/>
  <c r="J432" i="9"/>
  <c r="O432" i="9" s="1"/>
  <c r="J436" i="9"/>
  <c r="O436" i="9" s="1"/>
  <c r="J440" i="9"/>
  <c r="O440" i="9" s="1"/>
  <c r="J444" i="9"/>
  <c r="O444" i="9" s="1"/>
  <c r="J428" i="9"/>
  <c r="O428" i="9" s="1"/>
  <c r="J429" i="9"/>
  <c r="O429" i="9" s="1"/>
  <c r="J433" i="9"/>
  <c r="O433" i="9" s="1"/>
  <c r="J437" i="9"/>
  <c r="O437" i="9" s="1"/>
  <c r="J441" i="9"/>
  <c r="O441" i="9" s="1"/>
  <c r="J445" i="9"/>
  <c r="O445" i="9" s="1"/>
  <c r="J448" i="9"/>
  <c r="O448" i="9" s="1"/>
  <c r="J430" i="9"/>
  <c r="O430" i="9" s="1"/>
  <c r="J434" i="9"/>
  <c r="O434" i="9" s="1"/>
  <c r="J438" i="9"/>
  <c r="O438" i="9" s="1"/>
  <c r="J442" i="9"/>
  <c r="O442" i="9" s="1"/>
  <c r="J446" i="9"/>
  <c r="O446" i="9" s="1"/>
  <c r="J449" i="9"/>
  <c r="O449" i="9" s="1"/>
  <c r="J443" i="9"/>
  <c r="O443" i="9" s="1"/>
  <c r="J431" i="9"/>
  <c r="O431" i="9" s="1"/>
  <c r="J447" i="9"/>
  <c r="O447" i="9" s="1"/>
  <c r="J435" i="9"/>
  <c r="O435" i="9" s="1"/>
  <c r="J439" i="9"/>
  <c r="O439" i="9" s="1"/>
  <c r="J35" i="9"/>
  <c r="O35" i="9" s="1"/>
  <c r="J31" i="9"/>
  <c r="O31" i="9" s="1"/>
  <c r="J27" i="9"/>
  <c r="O27" i="9" s="1"/>
  <c r="J49" i="9"/>
  <c r="O49" i="9" s="1"/>
  <c r="J45" i="9"/>
  <c r="O45" i="9" s="1"/>
  <c r="J41" i="9"/>
  <c r="O41" i="9" s="1"/>
  <c r="J53" i="9"/>
  <c r="O53" i="9" s="1"/>
  <c r="J54" i="9"/>
  <c r="O54" i="9" s="1"/>
  <c r="J160" i="9"/>
  <c r="O160" i="9" s="1"/>
  <c r="J164" i="9"/>
  <c r="O164" i="9" s="1"/>
  <c r="J168" i="9"/>
  <c r="O168" i="9" s="1"/>
  <c r="J172" i="9"/>
  <c r="O172" i="9" s="1"/>
  <c r="J161" i="9"/>
  <c r="O161" i="9" s="1"/>
  <c r="J165" i="9"/>
  <c r="O165" i="9" s="1"/>
  <c r="J169" i="9"/>
  <c r="O169" i="9" s="1"/>
  <c r="J173" i="9"/>
  <c r="O173" i="9" s="1"/>
  <c r="J158" i="9"/>
  <c r="O158" i="9" s="1"/>
  <c r="J162" i="9"/>
  <c r="O162" i="9" s="1"/>
  <c r="J166" i="9"/>
  <c r="O166" i="9" s="1"/>
  <c r="J170" i="9"/>
  <c r="O170" i="9" s="1"/>
  <c r="J157" i="9"/>
  <c r="O157" i="9" s="1"/>
  <c r="J171" i="9"/>
  <c r="O171" i="9" s="1"/>
  <c r="J159" i="9"/>
  <c r="O159" i="9" s="1"/>
  <c r="J163" i="9"/>
  <c r="O163" i="9" s="1"/>
  <c r="J167" i="9"/>
  <c r="O167" i="9" s="1"/>
  <c r="J418" i="9"/>
  <c r="O418" i="9" s="1"/>
  <c r="J422" i="9"/>
  <c r="O422" i="9" s="1"/>
  <c r="J426" i="9"/>
  <c r="O426" i="9" s="1"/>
  <c r="J415" i="9"/>
  <c r="O415" i="9" s="1"/>
  <c r="J419" i="9"/>
  <c r="O419" i="9" s="1"/>
  <c r="J423" i="9"/>
  <c r="O423" i="9" s="1"/>
  <c r="J414" i="9"/>
  <c r="O414" i="9" s="1"/>
  <c r="J416" i="9"/>
  <c r="O416" i="9" s="1"/>
  <c r="J420" i="9"/>
  <c r="O420" i="9" s="1"/>
  <c r="J424" i="9"/>
  <c r="O424" i="9" s="1"/>
  <c r="J425" i="9"/>
  <c r="O425" i="9" s="1"/>
  <c r="J421" i="9"/>
  <c r="O421" i="9" s="1"/>
  <c r="J417" i="9"/>
  <c r="O417" i="9" s="1"/>
  <c r="J98" i="9"/>
  <c r="O98" i="9" s="1"/>
  <c r="J99" i="9"/>
  <c r="O99" i="9" s="1"/>
  <c r="J96" i="9"/>
  <c r="O96" i="9" s="1"/>
  <c r="J95" i="9"/>
  <c r="O95" i="9" s="1"/>
  <c r="J97" i="9"/>
  <c r="O97" i="9" s="1"/>
  <c r="J127" i="9"/>
  <c r="O127" i="9" s="1"/>
  <c r="J125" i="9"/>
  <c r="O125" i="9" s="1"/>
  <c r="J131" i="9"/>
  <c r="O131" i="9" s="1"/>
  <c r="J128" i="9"/>
  <c r="O128" i="9" s="1"/>
  <c r="J129" i="9"/>
  <c r="O129" i="9" s="1"/>
  <c r="J130" i="9"/>
  <c r="O130" i="9" s="1"/>
  <c r="J132" i="9"/>
  <c r="O132" i="9" s="1"/>
  <c r="J126" i="9"/>
  <c r="O126" i="9" s="1"/>
  <c r="J208" i="9"/>
  <c r="O208" i="9" s="1"/>
  <c r="J212" i="9"/>
  <c r="O212" i="9" s="1"/>
  <c r="J189" i="9"/>
  <c r="O189" i="9" s="1"/>
  <c r="J193" i="9"/>
  <c r="O193" i="9" s="1"/>
  <c r="J197" i="9"/>
  <c r="O197" i="9" s="1"/>
  <c r="J201" i="9"/>
  <c r="O201" i="9" s="1"/>
  <c r="J205" i="9"/>
  <c r="O205" i="9" s="1"/>
  <c r="J209" i="9"/>
  <c r="O209" i="9" s="1"/>
  <c r="J213" i="9"/>
  <c r="O213" i="9" s="1"/>
  <c r="J190" i="9"/>
  <c r="O190" i="9" s="1"/>
  <c r="J194" i="9"/>
  <c r="O194" i="9" s="1"/>
  <c r="J198" i="9"/>
  <c r="O198" i="9" s="1"/>
  <c r="J202" i="9"/>
  <c r="O202" i="9" s="1"/>
  <c r="J206" i="9"/>
  <c r="O206" i="9" s="1"/>
  <c r="J186" i="9"/>
  <c r="O186" i="9" s="1"/>
  <c r="J210" i="9"/>
  <c r="O210" i="9" s="1"/>
  <c r="J187" i="9"/>
  <c r="O187" i="9" s="1"/>
  <c r="J191" i="9"/>
  <c r="O191" i="9" s="1"/>
  <c r="J195" i="9"/>
  <c r="O195" i="9" s="1"/>
  <c r="J199" i="9"/>
  <c r="O199" i="9" s="1"/>
  <c r="J203" i="9"/>
  <c r="O203" i="9" s="1"/>
  <c r="J207" i="9"/>
  <c r="O207" i="9" s="1"/>
  <c r="J211" i="9"/>
  <c r="O211" i="9" s="1"/>
  <c r="J200" i="9"/>
  <c r="O200" i="9" s="1"/>
  <c r="J188" i="9"/>
  <c r="O188" i="9" s="1"/>
  <c r="J204" i="9"/>
  <c r="O204" i="9" s="1"/>
  <c r="J192" i="9"/>
  <c r="O192" i="9" s="1"/>
  <c r="J196" i="9"/>
  <c r="O196" i="9" s="1"/>
  <c r="J264" i="9"/>
  <c r="O264" i="9" s="1"/>
  <c r="J265" i="9"/>
  <c r="O265" i="9" s="1"/>
  <c r="J266" i="9"/>
  <c r="O266" i="9" s="1"/>
  <c r="J262" i="9"/>
  <c r="O262" i="9" s="1"/>
  <c r="J263" i="9"/>
  <c r="O263" i="9" s="1"/>
  <c r="J316" i="9"/>
  <c r="O316" i="9" s="1"/>
  <c r="J320" i="9"/>
  <c r="O320" i="9" s="1"/>
  <c r="J324" i="9"/>
  <c r="O324" i="9" s="1"/>
  <c r="J328" i="9"/>
  <c r="O328" i="9" s="1"/>
  <c r="J317" i="9"/>
  <c r="O317" i="9" s="1"/>
  <c r="J321" i="9"/>
  <c r="O321" i="9" s="1"/>
  <c r="J325" i="9"/>
  <c r="O325" i="9" s="1"/>
  <c r="J329" i="9"/>
  <c r="O329" i="9" s="1"/>
  <c r="J318" i="9"/>
  <c r="O318" i="9" s="1"/>
  <c r="J322" i="9"/>
  <c r="O322" i="9" s="1"/>
  <c r="J326" i="9"/>
  <c r="O326" i="9" s="1"/>
  <c r="J315" i="9"/>
  <c r="O315" i="9" s="1"/>
  <c r="J327" i="9"/>
  <c r="O327" i="9" s="1"/>
  <c r="J319" i="9"/>
  <c r="O319" i="9" s="1"/>
  <c r="J323" i="9"/>
  <c r="O323" i="9" s="1"/>
  <c r="J401" i="9"/>
  <c r="O401" i="9" s="1"/>
  <c r="J405" i="9"/>
  <c r="O405" i="9" s="1"/>
  <c r="J397" i="9"/>
  <c r="O397" i="9" s="1"/>
  <c r="J398" i="9"/>
  <c r="O398" i="9" s="1"/>
  <c r="J402" i="9"/>
  <c r="O402" i="9" s="1"/>
  <c r="J406" i="9"/>
  <c r="O406" i="9" s="1"/>
  <c r="J399" i="9"/>
  <c r="O399" i="9" s="1"/>
  <c r="J403" i="9"/>
  <c r="O403" i="9" s="1"/>
  <c r="J407" i="9"/>
  <c r="O407" i="9" s="1"/>
  <c r="J408" i="9"/>
  <c r="O408" i="9" s="1"/>
  <c r="J404" i="9"/>
  <c r="O404" i="9" s="1"/>
  <c r="J400" i="9"/>
  <c r="O400" i="9" s="1"/>
  <c r="J453" i="9"/>
  <c r="O453" i="9" s="1"/>
  <c r="J452" i="9"/>
  <c r="O452" i="9" s="1"/>
  <c r="J34" i="9"/>
  <c r="O34" i="9" s="1"/>
  <c r="J30" i="9"/>
  <c r="O30" i="9" s="1"/>
  <c r="J37" i="9"/>
  <c r="O37" i="9" s="1"/>
  <c r="J48" i="9"/>
  <c r="O48" i="9" s="1"/>
  <c r="J44" i="9"/>
  <c r="O44" i="9" s="1"/>
  <c r="J40" i="9"/>
  <c r="O40" i="9" s="1"/>
  <c r="J57" i="9"/>
  <c r="O57" i="9" s="1"/>
  <c r="J91" i="9"/>
  <c r="O91" i="9" s="1"/>
  <c r="J92" i="9"/>
  <c r="O92" i="9" s="1"/>
  <c r="J93" i="9"/>
  <c r="O93" i="9" s="1"/>
  <c r="J89" i="9"/>
  <c r="O89" i="9" s="1"/>
  <c r="J90" i="9"/>
  <c r="O90" i="9" s="1"/>
  <c r="J280" i="9"/>
  <c r="O280" i="9" s="1"/>
  <c r="J284" i="9"/>
  <c r="O284" i="9" s="1"/>
  <c r="J279" i="9"/>
  <c r="O279" i="9" s="1"/>
  <c r="J281" i="9"/>
  <c r="O281" i="9" s="1"/>
  <c r="J285" i="9"/>
  <c r="O285" i="9" s="1"/>
  <c r="J282" i="9"/>
  <c r="O282" i="9" s="1"/>
  <c r="J286" i="9"/>
  <c r="O286" i="9" s="1"/>
  <c r="J287" i="9"/>
  <c r="O287" i="9" s="1"/>
  <c r="J288" i="9"/>
  <c r="O288" i="9" s="1"/>
  <c r="J283" i="9"/>
  <c r="O283" i="9" s="1"/>
  <c r="J13" i="9"/>
  <c r="O13" i="9" s="1"/>
  <c r="J24" i="9"/>
  <c r="O24" i="9" s="1"/>
  <c r="J20" i="9"/>
  <c r="O20" i="9" s="1"/>
  <c r="J102" i="9"/>
  <c r="O102" i="9" s="1"/>
  <c r="J106" i="9"/>
  <c r="O106" i="9" s="1"/>
  <c r="J110" i="9"/>
  <c r="O110" i="9" s="1"/>
  <c r="J103" i="9"/>
  <c r="O103" i="9" s="1"/>
  <c r="J107" i="9"/>
  <c r="O107" i="9" s="1"/>
  <c r="J101" i="9"/>
  <c r="O101" i="9" s="1"/>
  <c r="J104" i="9"/>
  <c r="O104" i="9" s="1"/>
  <c r="J108" i="9"/>
  <c r="O108" i="9" s="1"/>
  <c r="J105" i="9"/>
  <c r="O105" i="9" s="1"/>
  <c r="J109" i="9"/>
  <c r="O109" i="9" s="1"/>
  <c r="J137" i="9"/>
  <c r="O137" i="9" s="1"/>
  <c r="J136" i="9"/>
  <c r="O136" i="9" s="1"/>
  <c r="J141" i="9"/>
  <c r="O141" i="9" s="1"/>
  <c r="J145" i="9"/>
  <c r="O145" i="9" s="1"/>
  <c r="J149" i="9"/>
  <c r="O149" i="9" s="1"/>
  <c r="J153" i="9"/>
  <c r="O153" i="9" s="1"/>
  <c r="J138" i="9"/>
  <c r="O138" i="9" s="1"/>
  <c r="J142" i="9"/>
  <c r="O142" i="9" s="1"/>
  <c r="J146" i="9"/>
  <c r="O146" i="9" s="1"/>
  <c r="J150" i="9"/>
  <c r="O150" i="9" s="1"/>
  <c r="J154" i="9"/>
  <c r="O154" i="9" s="1"/>
  <c r="J134" i="9"/>
  <c r="O134" i="9" s="1"/>
  <c r="J139" i="9"/>
  <c r="O139" i="9" s="1"/>
  <c r="J143" i="9"/>
  <c r="O143" i="9" s="1"/>
  <c r="J147" i="9"/>
  <c r="O147" i="9" s="1"/>
  <c r="J151" i="9"/>
  <c r="O151" i="9" s="1"/>
  <c r="J155" i="9"/>
  <c r="O155" i="9" s="1"/>
  <c r="J144" i="9"/>
  <c r="O144" i="9" s="1"/>
  <c r="J148" i="9"/>
  <c r="O148" i="9" s="1"/>
  <c r="J140" i="9"/>
  <c r="O140" i="9" s="1"/>
  <c r="J135" i="9"/>
  <c r="O135" i="9" s="1"/>
  <c r="J152" i="9"/>
  <c r="O152" i="9" s="1"/>
  <c r="J235" i="9"/>
  <c r="O235" i="9" s="1"/>
  <c r="J239" i="9"/>
  <c r="O239" i="9" s="1"/>
  <c r="J217" i="9"/>
  <c r="O217" i="9" s="1"/>
  <c r="J221" i="9"/>
  <c r="O221" i="9" s="1"/>
  <c r="J225" i="9"/>
  <c r="O225" i="9" s="1"/>
  <c r="J229" i="9"/>
  <c r="O229" i="9" s="1"/>
  <c r="J232" i="9"/>
  <c r="O232" i="9" s="1"/>
  <c r="J236" i="9"/>
  <c r="O236" i="9" s="1"/>
  <c r="J240" i="9"/>
  <c r="O240" i="9" s="1"/>
  <c r="J218" i="9"/>
  <c r="O218" i="9" s="1"/>
  <c r="J222" i="9"/>
  <c r="O222" i="9" s="1"/>
  <c r="J226" i="9"/>
  <c r="O226" i="9" s="1"/>
  <c r="J230" i="9"/>
  <c r="O230" i="9" s="1"/>
  <c r="J233" i="9"/>
  <c r="O233" i="9" s="1"/>
  <c r="J237" i="9"/>
  <c r="O237" i="9" s="1"/>
  <c r="J241" i="9"/>
  <c r="O241" i="9" s="1"/>
  <c r="J219" i="9"/>
  <c r="O219" i="9" s="1"/>
  <c r="J223" i="9"/>
  <c r="O223" i="9" s="1"/>
  <c r="J227" i="9"/>
  <c r="O227" i="9" s="1"/>
  <c r="J231" i="9"/>
  <c r="O231" i="9" s="1"/>
  <c r="J220" i="9"/>
  <c r="O220" i="9" s="1"/>
  <c r="J234" i="9"/>
  <c r="O234" i="9" s="1"/>
  <c r="J224" i="9"/>
  <c r="O224" i="9" s="1"/>
  <c r="J215" i="9"/>
  <c r="O215" i="9" s="1"/>
  <c r="J238" i="9"/>
  <c r="O238" i="9" s="1"/>
  <c r="J228" i="9"/>
  <c r="O228" i="9" s="1"/>
  <c r="J216" i="9"/>
  <c r="O216" i="9" s="1"/>
  <c r="J272" i="9"/>
  <c r="O272" i="9" s="1"/>
  <c r="J276" i="9"/>
  <c r="O276" i="9" s="1"/>
  <c r="J269" i="9"/>
  <c r="O269" i="9" s="1"/>
  <c r="J273" i="9"/>
  <c r="O273" i="9" s="1"/>
  <c r="J277" i="9"/>
  <c r="O277" i="9" s="1"/>
  <c r="J270" i="9"/>
  <c r="O270" i="9" s="1"/>
  <c r="J274" i="9"/>
  <c r="O274" i="9" s="1"/>
  <c r="J268" i="9"/>
  <c r="O268" i="9" s="1"/>
  <c r="J271" i="9"/>
  <c r="O271" i="9" s="1"/>
  <c r="J275" i="9"/>
  <c r="O275" i="9" s="1"/>
  <c r="J353" i="9"/>
  <c r="O353" i="9" s="1"/>
  <c r="J357" i="9"/>
  <c r="O357" i="9" s="1"/>
  <c r="J334" i="9"/>
  <c r="O334" i="9" s="1"/>
  <c r="J338" i="9"/>
  <c r="O338" i="9" s="1"/>
  <c r="J342" i="9"/>
  <c r="O342" i="9" s="1"/>
  <c r="J346" i="9"/>
  <c r="O346" i="9" s="1"/>
  <c r="J350" i="9"/>
  <c r="O350" i="9" s="1"/>
  <c r="J354" i="9"/>
  <c r="O354" i="9" s="1"/>
  <c r="J358" i="9"/>
  <c r="O358" i="9" s="1"/>
  <c r="J335" i="9"/>
  <c r="O335" i="9" s="1"/>
  <c r="J339" i="9"/>
  <c r="O339" i="9" s="1"/>
  <c r="J343" i="9"/>
  <c r="O343" i="9" s="1"/>
  <c r="J347" i="9"/>
  <c r="O347" i="9" s="1"/>
  <c r="J351" i="9"/>
  <c r="O351" i="9" s="1"/>
  <c r="J355" i="9"/>
  <c r="O355" i="9" s="1"/>
  <c r="J332" i="9"/>
  <c r="O332" i="9" s="1"/>
  <c r="J336" i="9"/>
  <c r="O336" i="9" s="1"/>
  <c r="J340" i="9"/>
  <c r="O340" i="9" s="1"/>
  <c r="J344" i="9"/>
  <c r="O344" i="9" s="1"/>
  <c r="J348" i="9"/>
  <c r="O348" i="9" s="1"/>
  <c r="J352" i="9"/>
  <c r="O352" i="9" s="1"/>
  <c r="J337" i="9"/>
  <c r="O337" i="9" s="1"/>
  <c r="J331" i="9"/>
  <c r="O331" i="9" s="1"/>
  <c r="J341" i="9"/>
  <c r="O341" i="9" s="1"/>
  <c r="J333" i="9"/>
  <c r="O333" i="9" s="1"/>
  <c r="J356" i="9"/>
  <c r="O356" i="9" s="1"/>
  <c r="J345" i="9"/>
  <c r="O345" i="9" s="1"/>
  <c r="J349" i="9"/>
  <c r="O349" i="9" s="1"/>
  <c r="J410" i="9"/>
  <c r="O410" i="9" s="1"/>
  <c r="J411" i="9"/>
  <c r="O411" i="9" s="1"/>
  <c r="J412" i="9"/>
  <c r="O412" i="9" s="1"/>
  <c r="J33" i="9"/>
  <c r="O33" i="9" s="1"/>
  <c r="J51" i="9"/>
  <c r="O51" i="9" s="1"/>
  <c r="J47" i="9"/>
  <c r="O47" i="9" s="1"/>
  <c r="J43" i="9"/>
  <c r="O43" i="9" s="1"/>
  <c r="I8" i="12"/>
  <c r="I7" i="12"/>
  <c r="J7" i="12"/>
  <c r="I9" i="12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J8" i="12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6" i="12"/>
  <c r="I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6" i="12"/>
  <c r="H6" i="12"/>
  <c r="I21" i="11"/>
  <c r="J21" i="11" s="1"/>
  <c r="I22" i="11"/>
  <c r="J22" i="11" s="1"/>
  <c r="I23" i="11"/>
  <c r="J23" i="11"/>
  <c r="I24" i="11"/>
  <c r="J24" i="11" s="1"/>
  <c r="I25" i="11"/>
  <c r="J25" i="11"/>
  <c r="I26" i="11"/>
  <c r="J26" i="11" s="1"/>
  <c r="I27" i="11"/>
  <c r="J27" i="11"/>
  <c r="I28" i="11"/>
  <c r="J28" i="11" s="1"/>
  <c r="I29" i="11"/>
  <c r="J29" i="11"/>
  <c r="I30" i="11"/>
  <c r="J30" i="11" s="1"/>
  <c r="I31" i="11"/>
  <c r="J31" i="11"/>
  <c r="I32" i="11"/>
  <c r="J32" i="11" s="1"/>
  <c r="I33" i="11"/>
  <c r="J33" i="11"/>
  <c r="I34" i="11"/>
  <c r="J34" i="11" s="1"/>
  <c r="I35" i="11"/>
  <c r="J35" i="11"/>
  <c r="I36" i="11"/>
  <c r="J36" i="11" s="1"/>
  <c r="I37" i="11"/>
  <c r="J37" i="11"/>
  <c r="I38" i="11"/>
  <c r="J38" i="11" s="1"/>
  <c r="I39" i="11"/>
  <c r="J39" i="11"/>
  <c r="I40" i="11"/>
  <c r="J40" i="11" s="1"/>
  <c r="I41" i="11"/>
  <c r="J41" i="11"/>
  <c r="I42" i="11"/>
  <c r="J42" i="11" s="1"/>
  <c r="I43" i="11"/>
  <c r="J43" i="11"/>
  <c r="I44" i="11"/>
  <c r="J44" i="11" s="1"/>
  <c r="I45" i="11"/>
  <c r="J45" i="11"/>
  <c r="I46" i="11"/>
  <c r="J46" i="11" s="1"/>
  <c r="I47" i="11"/>
  <c r="J47" i="11"/>
  <c r="I48" i="11"/>
  <c r="J48" i="11" s="1"/>
  <c r="I49" i="11"/>
  <c r="J49" i="11"/>
  <c r="I50" i="11"/>
  <c r="J50" i="11" s="1"/>
  <c r="I51" i="11"/>
  <c r="J51" i="11"/>
  <c r="I52" i="11"/>
  <c r="J52" i="11" s="1"/>
  <c r="I53" i="11"/>
  <c r="J53" i="11"/>
  <c r="I54" i="11"/>
  <c r="J54" i="11" s="1"/>
  <c r="I55" i="11"/>
  <c r="J55" i="11"/>
  <c r="I56" i="11"/>
  <c r="J56" i="11" s="1"/>
  <c r="I57" i="11"/>
  <c r="J57" i="11"/>
  <c r="I58" i="11"/>
  <c r="J58" i="11" s="1"/>
  <c r="I59" i="11"/>
  <c r="J59" i="11"/>
  <c r="I60" i="11"/>
  <c r="J60" i="11" s="1"/>
  <c r="I61" i="11"/>
  <c r="J61" i="11"/>
  <c r="I62" i="11"/>
  <c r="J62" i="11" s="1"/>
  <c r="I63" i="11"/>
  <c r="J63" i="11"/>
  <c r="I64" i="11"/>
  <c r="J64" i="11" s="1"/>
  <c r="I65" i="11"/>
  <c r="J65" i="11"/>
  <c r="I66" i="11"/>
  <c r="J66" i="11" s="1"/>
  <c r="I67" i="11"/>
  <c r="J67" i="11"/>
  <c r="I71" i="11"/>
  <c r="I68" i="11" s="1"/>
  <c r="J68" i="11" s="1"/>
  <c r="H23" i="1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22" i="11"/>
  <c r="I73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G22" i="11"/>
  <c r="F22" i="11"/>
  <c r="D69" i="11"/>
  <c r="E69" i="11"/>
  <c r="F8" i="11"/>
  <c r="G8" i="11"/>
  <c r="F9" i="11"/>
  <c r="G9" i="11"/>
  <c r="F10" i="11"/>
  <c r="G10" i="11"/>
  <c r="F11" i="11"/>
  <c r="G11" i="11"/>
  <c r="G7" i="11"/>
  <c r="F7" i="11"/>
  <c r="H7" i="11" s="1"/>
  <c r="E12" i="11"/>
  <c r="D12" i="11"/>
  <c r="I24" i="12" l="1"/>
  <c r="J24" i="12"/>
  <c r="H42" i="1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E15" i="11"/>
  <c r="E72" i="11"/>
  <c r="F12" i="11"/>
  <c r="G69" i="11"/>
  <c r="H8" i="11"/>
  <c r="G12" i="11"/>
  <c r="F69" i="11"/>
  <c r="E129" i="10"/>
  <c r="F126" i="10"/>
  <c r="G125" i="10" s="1"/>
  <c r="F125" i="10"/>
  <c r="F120" i="10"/>
  <c r="G119" i="10" s="1"/>
  <c r="F119" i="10"/>
  <c r="E143" i="10"/>
  <c r="I147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G134" i="10"/>
  <c r="F134" i="10"/>
  <c r="D143" i="10"/>
  <c r="E146" i="10" s="1"/>
  <c r="E106" i="10"/>
  <c r="D106" i="10"/>
  <c r="I110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G78" i="10"/>
  <c r="F78" i="10"/>
  <c r="I72" i="10"/>
  <c r="E68" i="10"/>
  <c r="D6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G58" i="10"/>
  <c r="F58" i="10"/>
  <c r="L9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K37" i="10"/>
  <c r="L37" i="10"/>
  <c r="K38" i="10"/>
  <c r="L38" i="10"/>
  <c r="K39" i="10"/>
  <c r="L39" i="10"/>
  <c r="K40" i="10"/>
  <c r="L40" i="10"/>
  <c r="K41" i="10"/>
  <c r="L41" i="10"/>
  <c r="K42" i="10"/>
  <c r="L42" i="10"/>
  <c r="O42" i="10" s="1"/>
  <c r="P42" i="10" s="1"/>
  <c r="F30" i="10"/>
  <c r="M31" i="10" s="1"/>
  <c r="G30" i="10"/>
  <c r="F31" i="10"/>
  <c r="G31" i="10"/>
  <c r="F32" i="10"/>
  <c r="M33" i="10" s="1"/>
  <c r="G32" i="10"/>
  <c r="F33" i="10"/>
  <c r="G33" i="10"/>
  <c r="F34" i="10"/>
  <c r="M35" i="10" s="1"/>
  <c r="G34" i="10"/>
  <c r="F35" i="10"/>
  <c r="G35" i="10"/>
  <c r="F36" i="10"/>
  <c r="M37" i="10" s="1"/>
  <c r="G36" i="10"/>
  <c r="F37" i="10"/>
  <c r="G37" i="10"/>
  <c r="F38" i="10"/>
  <c r="M39" i="10" s="1"/>
  <c r="G38" i="10"/>
  <c r="F39" i="10"/>
  <c r="G39" i="10"/>
  <c r="F40" i="10"/>
  <c r="M41" i="10" s="1"/>
  <c r="G40" i="10"/>
  <c r="F41" i="10"/>
  <c r="N42" i="10" s="1"/>
  <c r="G41" i="10"/>
  <c r="L30" i="10"/>
  <c r="K30" i="10"/>
  <c r="G29" i="10"/>
  <c r="O29" i="10" s="1"/>
  <c r="P29" i="10" s="1"/>
  <c r="F2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O19" i="10" s="1"/>
  <c r="P19" i="10" s="1"/>
  <c r="F9" i="10"/>
  <c r="N10" i="10" s="1"/>
  <c r="G9" i="10"/>
  <c r="F10" i="10"/>
  <c r="G10" i="10"/>
  <c r="F11" i="10"/>
  <c r="N12" i="10" s="1"/>
  <c r="G11" i="10"/>
  <c r="F12" i="10"/>
  <c r="N13" i="10" s="1"/>
  <c r="G12" i="10"/>
  <c r="F13" i="10"/>
  <c r="G13" i="10"/>
  <c r="F14" i="10"/>
  <c r="N15" i="10" s="1"/>
  <c r="G14" i="10"/>
  <c r="F15" i="10"/>
  <c r="N16" i="10" s="1"/>
  <c r="G15" i="10"/>
  <c r="F16" i="10"/>
  <c r="G16" i="10"/>
  <c r="F17" i="10"/>
  <c r="N18" i="10" s="1"/>
  <c r="G17" i="10"/>
  <c r="F18" i="10"/>
  <c r="N19" i="10" s="1"/>
  <c r="G18" i="10"/>
  <c r="K9" i="10"/>
  <c r="G8" i="10"/>
  <c r="O8" i="10" s="1"/>
  <c r="P8" i="10" s="1"/>
  <c r="F8" i="10"/>
  <c r="E16" i="11" l="1"/>
  <c r="E73" i="11"/>
  <c r="H9" i="11"/>
  <c r="H10" i="11" s="1"/>
  <c r="H11" i="11" s="1"/>
  <c r="E128" i="10"/>
  <c r="F129" i="10" s="1"/>
  <c r="E130" i="10" s="1"/>
  <c r="H133" i="10" s="1"/>
  <c r="H134" i="10" s="1"/>
  <c r="H135" i="10" s="1"/>
  <c r="H136" i="10" s="1"/>
  <c r="H137" i="10" s="1"/>
  <c r="H138" i="10" s="1"/>
  <c r="H139" i="10" s="1"/>
  <c r="H140" i="10" s="1"/>
  <c r="G143" i="10"/>
  <c r="F143" i="10"/>
  <c r="G106" i="10"/>
  <c r="F106" i="10"/>
  <c r="E109" i="10"/>
  <c r="E71" i="10"/>
  <c r="F68" i="10"/>
  <c r="G68" i="10"/>
  <c r="O38" i="10"/>
  <c r="P38" i="10" s="1"/>
  <c r="K43" i="10"/>
  <c r="N34" i="10"/>
  <c r="K20" i="10"/>
  <c r="O10" i="10"/>
  <c r="P10" i="10" s="1"/>
  <c r="F43" i="10"/>
  <c r="E46" i="10" s="1"/>
  <c r="O37" i="10"/>
  <c r="P37" i="10" s="1"/>
  <c r="O35" i="10"/>
  <c r="P35" i="10" s="1"/>
  <c r="O33" i="10"/>
  <c r="P33" i="10" s="1"/>
  <c r="O31" i="10"/>
  <c r="P31" i="10" s="1"/>
  <c r="O34" i="10"/>
  <c r="P34" i="10" s="1"/>
  <c r="O32" i="10"/>
  <c r="P32" i="10" s="1"/>
  <c r="F20" i="10"/>
  <c r="M42" i="10"/>
  <c r="M38" i="10"/>
  <c r="M34" i="10"/>
  <c r="O40" i="10"/>
  <c r="P40" i="10" s="1"/>
  <c r="N38" i="10"/>
  <c r="O41" i="10"/>
  <c r="P41" i="10" s="1"/>
  <c r="O39" i="10"/>
  <c r="P39" i="10" s="1"/>
  <c r="O36" i="10"/>
  <c r="P36" i="10" s="1"/>
  <c r="N41" i="10"/>
  <c r="N37" i="10"/>
  <c r="N33" i="10"/>
  <c r="M40" i="10"/>
  <c r="M36" i="10"/>
  <c r="M32" i="10"/>
  <c r="N39" i="10"/>
  <c r="N35" i="10"/>
  <c r="N31" i="10"/>
  <c r="O17" i="10"/>
  <c r="P17" i="10" s="1"/>
  <c r="O15" i="10"/>
  <c r="P15" i="10" s="1"/>
  <c r="O13" i="10"/>
  <c r="P13" i="10" s="1"/>
  <c r="O11" i="10"/>
  <c r="P11" i="10" s="1"/>
  <c r="O30" i="10"/>
  <c r="P30" i="10" s="1"/>
  <c r="N40" i="10"/>
  <c r="N36" i="10"/>
  <c r="N32" i="10"/>
  <c r="M10" i="10"/>
  <c r="O18" i="10"/>
  <c r="P18" i="10" s="1"/>
  <c r="O16" i="10"/>
  <c r="P16" i="10" s="1"/>
  <c r="O14" i="10"/>
  <c r="P14" i="10" s="1"/>
  <c r="N30" i="10"/>
  <c r="N9" i="10"/>
  <c r="N11" i="10"/>
  <c r="M18" i="10"/>
  <c r="M30" i="10"/>
  <c r="M16" i="10"/>
  <c r="O9" i="10"/>
  <c r="P9" i="10" s="1"/>
  <c r="N14" i="10"/>
  <c r="O12" i="10"/>
  <c r="P12" i="10" s="1"/>
  <c r="M14" i="10"/>
  <c r="N17" i="10"/>
  <c r="M12" i="10"/>
  <c r="M19" i="10"/>
  <c r="M15" i="10"/>
  <c r="M13" i="10"/>
  <c r="M17" i="10"/>
  <c r="M11" i="10"/>
  <c r="M9" i="10"/>
  <c r="I16" i="11" l="1"/>
  <c r="E147" i="10"/>
  <c r="H141" i="10"/>
  <c r="E110" i="10"/>
  <c r="E72" i="10"/>
  <c r="E23" i="10"/>
  <c r="J45" i="10" s="1"/>
  <c r="O45" i="10" s="1"/>
  <c r="O46" i="10" s="1"/>
  <c r="N47" i="10" s="1"/>
  <c r="P43" i="10"/>
  <c r="P20" i="10"/>
  <c r="J47" i="10" s="1"/>
  <c r="M43" i="10"/>
  <c r="N43" i="10"/>
  <c r="M20" i="10"/>
  <c r="N20" i="10"/>
  <c r="J8" i="11" l="1"/>
  <c r="J6" i="11"/>
  <c r="J9" i="11"/>
  <c r="J7" i="11"/>
  <c r="J11" i="11"/>
  <c r="J10" i="11"/>
  <c r="H142" i="10"/>
  <c r="H57" i="10"/>
  <c r="H58" i="10" s="1"/>
  <c r="H77" i="10"/>
  <c r="E47" i="10"/>
  <c r="J46" i="10" s="1"/>
  <c r="E24" i="10"/>
  <c r="I145" i="10" l="1"/>
  <c r="H78" i="10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59" i="10"/>
  <c r="I134" i="10" l="1"/>
  <c r="J134" i="10" s="1"/>
  <c r="I138" i="10"/>
  <c r="J138" i="10" s="1"/>
  <c r="I135" i="10"/>
  <c r="J135" i="10" s="1"/>
  <c r="I137" i="10"/>
  <c r="J137" i="10" s="1"/>
  <c r="I139" i="10"/>
  <c r="J139" i="10" s="1"/>
  <c r="I141" i="10"/>
  <c r="J141" i="10" s="1"/>
  <c r="I133" i="10"/>
  <c r="J133" i="10" s="1"/>
  <c r="I136" i="10"/>
  <c r="J136" i="10" s="1"/>
  <c r="I140" i="10"/>
  <c r="J140" i="10" s="1"/>
  <c r="I142" i="10"/>
  <c r="J142" i="10" s="1"/>
  <c r="H96" i="10"/>
  <c r="H97" i="10" s="1"/>
  <c r="H98" i="10" s="1"/>
  <c r="H99" i="10" s="1"/>
  <c r="H100" i="10" s="1"/>
  <c r="H101" i="10" s="1"/>
  <c r="H102" i="10" s="1"/>
  <c r="H103" i="10" s="1"/>
  <c r="H104" i="10" s="1"/>
  <c r="H105" i="10" s="1"/>
  <c r="H60" i="10"/>
  <c r="H61" i="10" l="1"/>
  <c r="H62" i="10" l="1"/>
  <c r="H63" i="10" l="1"/>
  <c r="H64" i="10" l="1"/>
  <c r="H65" i="10" l="1"/>
  <c r="H66" i="10" l="1"/>
  <c r="H67" i="10" l="1"/>
  <c r="I70" i="10" l="1"/>
  <c r="I77" i="10" s="1"/>
  <c r="J77" i="10" s="1"/>
  <c r="I59" i="10" l="1"/>
  <c r="J59" i="10" s="1"/>
  <c r="I63" i="10"/>
  <c r="J63" i="10" s="1"/>
  <c r="I67" i="10"/>
  <c r="J67" i="10" s="1"/>
  <c r="I65" i="10"/>
  <c r="J65" i="10" s="1"/>
  <c r="I62" i="10"/>
  <c r="J62" i="10" s="1"/>
  <c r="I60" i="10"/>
  <c r="J60" i="10" s="1"/>
  <c r="I64" i="10"/>
  <c r="J64" i="10" s="1"/>
  <c r="I57" i="10"/>
  <c r="J57" i="10" s="1"/>
  <c r="I61" i="10"/>
  <c r="J61" i="10" s="1"/>
  <c r="I58" i="10"/>
  <c r="J58" i="10" s="1"/>
  <c r="I66" i="10"/>
  <c r="J66" i="10" s="1"/>
  <c r="I108" i="10" l="1"/>
  <c r="I104" i="10" l="1"/>
  <c r="J104" i="10" s="1"/>
  <c r="I100" i="10"/>
  <c r="J100" i="10" s="1"/>
  <c r="I96" i="10"/>
  <c r="J96" i="10" s="1"/>
  <c r="I92" i="10"/>
  <c r="J92" i="10" s="1"/>
  <c r="I88" i="10"/>
  <c r="J88" i="10" s="1"/>
  <c r="I84" i="10"/>
  <c r="J84" i="10" s="1"/>
  <c r="I80" i="10"/>
  <c r="J80" i="10" s="1"/>
  <c r="I105" i="10"/>
  <c r="J105" i="10" s="1"/>
  <c r="I101" i="10"/>
  <c r="J101" i="10" s="1"/>
  <c r="I97" i="10"/>
  <c r="J97" i="10" s="1"/>
  <c r="I93" i="10"/>
  <c r="J93" i="10" s="1"/>
  <c r="I89" i="10"/>
  <c r="J89" i="10" s="1"/>
  <c r="I85" i="10"/>
  <c r="J85" i="10" s="1"/>
  <c r="I81" i="10"/>
  <c r="J81" i="10" s="1"/>
  <c r="I103" i="10"/>
  <c r="J103" i="10" s="1"/>
  <c r="I91" i="10"/>
  <c r="J91" i="10" s="1"/>
  <c r="I83" i="10"/>
  <c r="J83" i="10" s="1"/>
  <c r="I102" i="10"/>
  <c r="J102" i="10" s="1"/>
  <c r="I98" i="10"/>
  <c r="J98" i="10" s="1"/>
  <c r="I94" i="10"/>
  <c r="J94" i="10" s="1"/>
  <c r="I90" i="10"/>
  <c r="J90" i="10" s="1"/>
  <c r="I86" i="10"/>
  <c r="J86" i="10" s="1"/>
  <c r="I82" i="10"/>
  <c r="J82" i="10" s="1"/>
  <c r="I99" i="10"/>
  <c r="J99" i="10" s="1"/>
  <c r="I95" i="10"/>
  <c r="J95" i="10" s="1"/>
  <c r="I87" i="10"/>
  <c r="J87" i="10" s="1"/>
  <c r="I79" i="10"/>
  <c r="J79" i="10" s="1"/>
  <c r="I78" i="10" l="1"/>
  <c r="J78" i="10" s="1"/>
  <c r="I456" i="2" l="1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M11" i="1" l="1"/>
  <c r="M15" i="1"/>
  <c r="M16" i="1"/>
  <c r="M17" i="1"/>
  <c r="M14" i="1"/>
  <c r="M7" i="1"/>
  <c r="J36" i="1"/>
  <c r="L34" i="1"/>
  <c r="M34" i="1" s="1"/>
  <c r="L33" i="1"/>
  <c r="D6" i="1" s="1"/>
  <c r="X40" i="3" l="1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5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" i="2"/>
  <c r="L7" i="1"/>
  <c r="O7" i="1" s="1"/>
  <c r="L11" i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4" i="1"/>
  <c r="Q24" i="1" s="1"/>
  <c r="L6" i="1"/>
  <c r="M6" i="1" s="1"/>
  <c r="D7" i="1" s="1"/>
  <c r="D8" i="1" s="1"/>
  <c r="D9" i="1" s="1"/>
  <c r="D10" i="1" s="1"/>
  <c r="D11" i="1" s="1"/>
  <c r="D12" i="1" s="1"/>
  <c r="G5" i="1"/>
  <c r="G6" i="1" s="1"/>
  <c r="O13" i="1" l="1"/>
  <c r="Q7" i="1"/>
  <c r="Q6" i="1"/>
  <c r="O17" i="1"/>
  <c r="P13" i="1"/>
  <c r="G7" i="1"/>
  <c r="G8" i="1" s="1"/>
  <c r="O15" i="1"/>
  <c r="O11" i="1"/>
  <c r="Q11" i="1"/>
  <c r="O19" i="1"/>
  <c r="M19" i="1"/>
  <c r="P24" i="1"/>
  <c r="P18" i="1"/>
  <c r="P16" i="1"/>
  <c r="P14" i="1"/>
  <c r="P12" i="1"/>
  <c r="P7" i="1"/>
  <c r="M18" i="1"/>
  <c r="O6" i="1"/>
  <c r="R6" i="1" s="1"/>
  <c r="S6" i="1" s="1"/>
  <c r="T6" i="1" s="1"/>
  <c r="U7" i="1" s="1"/>
  <c r="R7" i="1" s="1"/>
  <c r="O24" i="1"/>
  <c r="O18" i="1"/>
  <c r="O16" i="1"/>
  <c r="O14" i="1"/>
  <c r="O12" i="1"/>
  <c r="M13" i="1"/>
  <c r="P6" i="1"/>
  <c r="P19" i="1"/>
  <c r="P17" i="1"/>
  <c r="P15" i="1"/>
  <c r="P11" i="1"/>
  <c r="M12" i="1"/>
  <c r="D13" i="1" s="1"/>
  <c r="D14" i="1" s="1"/>
  <c r="D15" i="1" s="1"/>
  <c r="D16" i="1" s="1"/>
  <c r="D17" i="1" s="1"/>
  <c r="D18" i="1" s="1"/>
  <c r="Y15" i="3"/>
  <c r="Y23" i="3"/>
  <c r="Y27" i="3"/>
  <c r="Y31" i="3"/>
  <c r="Y35" i="3"/>
  <c r="Y39" i="3"/>
  <c r="Y19" i="3"/>
  <c r="H13" i="3"/>
  <c r="H7" i="3"/>
  <c r="M7" i="3"/>
  <c r="M15" i="3"/>
  <c r="M23" i="3"/>
  <c r="Y7" i="3"/>
  <c r="Y11" i="3"/>
  <c r="H19" i="3"/>
  <c r="H15" i="3"/>
  <c r="M9" i="3"/>
  <c r="M13" i="3"/>
  <c r="M19" i="3"/>
  <c r="N19" i="3" s="1"/>
  <c r="H23" i="3"/>
  <c r="H9" i="3"/>
  <c r="G9" i="1"/>
  <c r="G10" i="1" s="1"/>
  <c r="S7" i="1" l="1"/>
  <c r="T7" i="1" s="1"/>
  <c r="U11" i="1" s="1"/>
  <c r="R11" i="1" s="1"/>
  <c r="S11" i="1" s="1"/>
  <c r="T11" i="1" s="1"/>
  <c r="U12" i="1" s="1"/>
  <c r="R12" i="1" s="1"/>
  <c r="S12" i="1" s="1"/>
  <c r="T12" i="1" s="1"/>
  <c r="U13" i="1" s="1"/>
  <c r="R13" i="1" s="1"/>
  <c r="S13" i="1" s="1"/>
  <c r="T13" i="1" s="1"/>
  <c r="U14" i="1" s="1"/>
  <c r="R14" i="1" s="1"/>
  <c r="S14" i="1" s="1"/>
  <c r="T14" i="1" s="1"/>
  <c r="U15" i="1" s="1"/>
  <c r="R15" i="1" s="1"/>
  <c r="S15" i="1" s="1"/>
  <c r="T15" i="1" s="1"/>
  <c r="U16" i="1" s="1"/>
  <c r="R16" i="1" s="1"/>
  <c r="S16" i="1" s="1"/>
  <c r="T16" i="1" s="1"/>
  <c r="U17" i="1" s="1"/>
  <c r="R17" i="1" s="1"/>
  <c r="S17" i="1" s="1"/>
  <c r="T17" i="1" s="1"/>
  <c r="U18" i="1" s="1"/>
  <c r="R18" i="1" s="1"/>
  <c r="S18" i="1" s="1"/>
  <c r="T18" i="1" s="1"/>
  <c r="U19" i="1" s="1"/>
  <c r="R19" i="1" s="1"/>
  <c r="S19" i="1" s="1"/>
  <c r="T19" i="1" s="1"/>
  <c r="U20" i="1" s="1"/>
  <c r="U21" i="1" s="1"/>
  <c r="U22" i="1" s="1"/>
  <c r="U23" i="1" s="1"/>
  <c r="U24" i="1" s="1"/>
  <c r="R24" i="1" s="1"/>
  <c r="S24" i="1" s="1"/>
  <c r="T24" i="1" s="1"/>
  <c r="U25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D19" i="1"/>
  <c r="D20" i="1" s="1"/>
  <c r="D21" i="1" s="1"/>
  <c r="D22" i="1" s="1"/>
  <c r="D23" i="1" s="1"/>
  <c r="D24" i="1" s="1"/>
  <c r="D25" i="1" s="1"/>
  <c r="N15" i="3"/>
  <c r="N13" i="3"/>
  <c r="G33" i="3"/>
  <c r="H33" i="3" s="1"/>
  <c r="I33" i="3" s="1"/>
  <c r="Z35" i="3" s="1"/>
  <c r="G34" i="3"/>
  <c r="H34" i="3" s="1"/>
  <c r="I34" i="3" s="1"/>
  <c r="Z23" i="3" s="1"/>
  <c r="G32" i="3"/>
  <c r="H32" i="3" s="1"/>
  <c r="I32" i="3" s="1"/>
  <c r="Z11" i="3" s="1"/>
  <c r="N9" i="3"/>
  <c r="N7" i="3"/>
  <c r="N23" i="3"/>
  <c r="R41" i="2"/>
  <c r="Q41" i="2"/>
  <c r="Q12" i="2"/>
  <c r="R12" i="2"/>
  <c r="Q20" i="2"/>
  <c r="R20" i="2"/>
  <c r="R28" i="2"/>
  <c r="Q28" i="2"/>
  <c r="R36" i="2"/>
  <c r="Q36" i="2"/>
  <c r="R44" i="2"/>
  <c r="Q44" i="2"/>
  <c r="R43" i="2"/>
  <c r="Q43" i="2"/>
  <c r="R35" i="2"/>
  <c r="Q35" i="2"/>
  <c r="R27" i="2"/>
  <c r="Q27" i="2"/>
  <c r="R19" i="2"/>
  <c r="Q19" i="2"/>
  <c r="R11" i="2"/>
  <c r="Q11" i="2"/>
  <c r="R21" i="2"/>
  <c r="Q21" i="2"/>
  <c r="R31" i="2"/>
  <c r="Q31" i="2"/>
  <c r="R17" i="2"/>
  <c r="Q17" i="2"/>
  <c r="R47" i="2"/>
  <c r="Q47" i="2"/>
  <c r="R33" i="2"/>
  <c r="Q33" i="2"/>
  <c r="Q10" i="2"/>
  <c r="R10" i="2"/>
  <c r="Q18" i="2"/>
  <c r="R18" i="2"/>
  <c r="Q26" i="2"/>
  <c r="R26" i="2"/>
  <c r="Q34" i="2"/>
  <c r="R34" i="2"/>
  <c r="Q42" i="2"/>
  <c r="R42" i="2"/>
  <c r="Q6" i="2"/>
  <c r="R6" i="2"/>
  <c r="R13" i="2"/>
  <c r="Q13" i="2"/>
  <c r="R45" i="2"/>
  <c r="Q45" i="2"/>
  <c r="R37" i="2"/>
  <c r="Q37" i="2"/>
  <c r="R39" i="2"/>
  <c r="Q39" i="2"/>
  <c r="R7" i="2"/>
  <c r="Q7" i="2"/>
  <c r="R25" i="2"/>
  <c r="Q25" i="2"/>
  <c r="R8" i="2"/>
  <c r="Q8" i="2"/>
  <c r="Q16" i="2"/>
  <c r="R16" i="2"/>
  <c r="Q24" i="2"/>
  <c r="R24" i="2"/>
  <c r="Q32" i="2"/>
  <c r="R32" i="2"/>
  <c r="Q40" i="2"/>
  <c r="R40" i="2"/>
  <c r="Q48" i="2"/>
  <c r="R48" i="2"/>
  <c r="R29" i="2"/>
  <c r="Q29" i="2"/>
  <c r="R23" i="2"/>
  <c r="Q23" i="2"/>
  <c r="R5" i="2"/>
  <c r="Q5" i="2"/>
  <c r="R9" i="2"/>
  <c r="Q9" i="2"/>
  <c r="R15" i="2"/>
  <c r="Q15" i="2"/>
  <c r="R49" i="2"/>
  <c r="Q49" i="2"/>
  <c r="R14" i="2"/>
  <c r="Q14" i="2"/>
  <c r="Q22" i="2"/>
  <c r="R22" i="2"/>
  <c r="R30" i="2"/>
  <c r="Q30" i="2"/>
  <c r="Q38" i="2"/>
  <c r="R38" i="2"/>
  <c r="Q46" i="2"/>
  <c r="R46" i="2"/>
  <c r="R4" i="2"/>
  <c r="Q4" i="2"/>
  <c r="U8" i="1" l="1"/>
  <c r="U9" i="1" s="1"/>
  <c r="U10" i="1" s="1"/>
  <c r="Z27" i="3"/>
  <c r="Z7" i="3"/>
  <c r="Z31" i="3"/>
  <c r="Z39" i="3"/>
  <c r="Z15" i="3"/>
  <c r="Z19" i="3"/>
  <c r="G30" i="3"/>
  <c r="H30" i="3" s="1"/>
  <c r="I30" i="3" s="1"/>
  <c r="O7" i="3" s="1"/>
  <c r="G31" i="3"/>
  <c r="H31" i="3" s="1"/>
  <c r="I31" i="3" s="1"/>
  <c r="O13" i="3" s="1"/>
  <c r="J34" i="3" l="1"/>
  <c r="J32" i="3"/>
  <c r="J33" i="3"/>
  <c r="O23" i="3"/>
  <c r="O9" i="3"/>
  <c r="O15" i="3"/>
  <c r="O19" i="3"/>
  <c r="J30" i="3" l="1"/>
  <c r="J31" i="3"/>
  <c r="I58" i="9"/>
  <c r="J66" i="9" l="1"/>
  <c r="O66" i="9" s="1"/>
  <c r="J60" i="9"/>
  <c r="O60" i="9" s="1"/>
  <c r="J64" i="9"/>
  <c r="O64" i="9" s="1"/>
  <c r="J67" i="9"/>
  <c r="O67" i="9" s="1"/>
  <c r="J61" i="9"/>
  <c r="O61" i="9" s="1"/>
  <c r="J59" i="9"/>
  <c r="O59" i="9" s="1"/>
  <c r="J68" i="9"/>
  <c r="O68" i="9" s="1"/>
  <c r="J62" i="9"/>
  <c r="O62" i="9" s="1"/>
  <c r="J69" i="9"/>
  <c r="O69" i="9" s="1"/>
  <c r="J63" i="9"/>
  <c r="O63" i="9" s="1"/>
</calcChain>
</file>

<file path=xl/sharedStrings.xml><?xml version="1.0" encoding="utf-8"?>
<sst xmlns="http://schemas.openxmlformats.org/spreadsheetml/2006/main" count="885" uniqueCount="333">
  <si>
    <t>ip station</t>
  </si>
  <si>
    <t>d</t>
  </si>
  <si>
    <t>m</t>
  </si>
  <si>
    <t>s</t>
  </si>
  <si>
    <t>IP0</t>
  </si>
  <si>
    <t>IP1</t>
  </si>
  <si>
    <t>IP2</t>
  </si>
  <si>
    <t>A</t>
  </si>
  <si>
    <t>B</t>
  </si>
  <si>
    <t>IP3</t>
  </si>
  <si>
    <t>IP4</t>
  </si>
  <si>
    <t>IP5</t>
  </si>
  <si>
    <t>IP6</t>
  </si>
  <si>
    <t>IP7</t>
  </si>
  <si>
    <t>IP8</t>
  </si>
  <si>
    <t>IP9</t>
  </si>
  <si>
    <t>IP10</t>
  </si>
  <si>
    <t>IP11</t>
  </si>
  <si>
    <t>IP12</t>
  </si>
  <si>
    <t>IP13</t>
  </si>
  <si>
    <t>setback 1</t>
  </si>
  <si>
    <t>culv start</t>
  </si>
  <si>
    <t>culv end</t>
  </si>
  <si>
    <t>setback 2</t>
  </si>
  <si>
    <t>-</t>
  </si>
  <si>
    <t>+</t>
  </si>
  <si>
    <t>inst st</t>
  </si>
  <si>
    <t>st HI</t>
  </si>
  <si>
    <t>sighted to</t>
  </si>
  <si>
    <t>signal ht</t>
  </si>
  <si>
    <t>HCR observation</t>
  </si>
  <si>
    <t>int. clk angle</t>
  </si>
  <si>
    <t>bearing</t>
  </si>
  <si>
    <t>Hz dist</t>
  </si>
  <si>
    <t>Vt dist</t>
  </si>
  <si>
    <t>consecutive coordinate</t>
  </si>
  <si>
    <t>independent coordinate (st)</t>
  </si>
  <si>
    <t>independent coordinate (point)</t>
  </si>
  <si>
    <t>departure</t>
  </si>
  <si>
    <t>latitude</t>
  </si>
  <si>
    <t>easting</t>
  </si>
  <si>
    <t>northing</t>
  </si>
  <si>
    <t>D</t>
  </si>
  <si>
    <t>C(101)</t>
  </si>
  <si>
    <t>C</t>
  </si>
  <si>
    <t>F</t>
  </si>
  <si>
    <t>G</t>
  </si>
  <si>
    <t>E</t>
  </si>
  <si>
    <t>inst</t>
  </si>
  <si>
    <t>sight to</t>
  </si>
  <si>
    <t>face</t>
  </si>
  <si>
    <t>HCR</t>
  </si>
  <si>
    <t>set 1</t>
  </si>
  <si>
    <t>set 2</t>
  </si>
  <si>
    <t>L</t>
  </si>
  <si>
    <t>R</t>
  </si>
  <si>
    <t>base triangle</t>
  </si>
  <si>
    <t>other triangle</t>
  </si>
  <si>
    <t>mean hz angle</t>
  </si>
  <si>
    <t>abc</t>
  </si>
  <si>
    <t>abd</t>
  </si>
  <si>
    <t>correc</t>
  </si>
  <si>
    <t>error</t>
  </si>
  <si>
    <t>corrected</t>
  </si>
  <si>
    <t>cbe</t>
  </si>
  <si>
    <t>cef</t>
  </si>
  <si>
    <t>efg</t>
  </si>
  <si>
    <t>ab</t>
  </si>
  <si>
    <t xml:space="preserve">bearing </t>
  </si>
  <si>
    <t>ip1 - ip0</t>
  </si>
  <si>
    <t>ip1 - ip2</t>
  </si>
  <si>
    <t>defln angle at ip1</t>
  </si>
  <si>
    <t>true bearing of legs</t>
  </si>
  <si>
    <t>from detail</t>
  </si>
  <si>
    <t>bc</t>
  </si>
  <si>
    <t>bd</t>
  </si>
  <si>
    <t>ac</t>
  </si>
  <si>
    <t>ad</t>
  </si>
  <si>
    <t>be</t>
  </si>
  <si>
    <t>ce</t>
  </si>
  <si>
    <t>cf</t>
  </si>
  <si>
    <t>ef</t>
  </si>
  <si>
    <t>eg</t>
  </si>
  <si>
    <t>fg</t>
  </si>
  <si>
    <t>from RA</t>
  </si>
  <si>
    <t>new chainage of ip st</t>
  </si>
  <si>
    <t>a</t>
  </si>
  <si>
    <t>from triangulation(taping)</t>
  </si>
  <si>
    <t>Used Values</t>
  </si>
  <si>
    <t>1:2841</t>
  </si>
  <si>
    <t>Mean</t>
  </si>
  <si>
    <t>Precision</t>
  </si>
  <si>
    <t>Points</t>
  </si>
  <si>
    <t>Right
Offset</t>
  </si>
  <si>
    <t>Levelling for L-Section and X-Section</t>
  </si>
  <si>
    <t>Left
Offset</t>
  </si>
  <si>
    <t>Centre Line
Chainage</t>
  </si>
  <si>
    <t>BS</t>
  </si>
  <si>
    <t>FS</t>
  </si>
  <si>
    <t>IS</t>
  </si>
  <si>
    <t>HI</t>
  </si>
  <si>
    <t>Reduced
Level</t>
  </si>
  <si>
    <t>BM2</t>
  </si>
  <si>
    <t>0+000</t>
  </si>
  <si>
    <t>0+015</t>
  </si>
  <si>
    <t>0+030</t>
  </si>
  <si>
    <t>TP1</t>
  </si>
  <si>
    <t>BPC1</t>
  </si>
  <si>
    <t>MPC1</t>
  </si>
  <si>
    <t>0+062.1</t>
  </si>
  <si>
    <t>TP2</t>
  </si>
  <si>
    <t>TP3</t>
  </si>
  <si>
    <t>EBC1</t>
  </si>
  <si>
    <t>0+083</t>
  </si>
  <si>
    <t>0+090</t>
  </si>
  <si>
    <t>BPC2</t>
  </si>
  <si>
    <t>MPC2</t>
  </si>
  <si>
    <t>TP4</t>
  </si>
  <si>
    <t>EPC2</t>
  </si>
  <si>
    <t>Reciprocal Levelling</t>
  </si>
  <si>
    <t>Top</t>
  </si>
  <si>
    <t>Mid</t>
  </si>
  <si>
    <t>Bottom</t>
  </si>
  <si>
    <t>0+144.2</t>
  </si>
  <si>
    <t>0+123.2</t>
  </si>
  <si>
    <t>0+102.3</t>
  </si>
  <si>
    <t>0+224</t>
  </si>
  <si>
    <t>Stations
Chainage</t>
  </si>
  <si>
    <t>Mean 
BS</t>
  </si>
  <si>
    <r>
      <t>S</t>
    </r>
    <r>
      <rPr>
        <vertAlign val="subscript"/>
        <sz val="11"/>
        <rFont val="Calibri"/>
        <family val="2"/>
        <scheme val="minor"/>
      </rPr>
      <t>1</t>
    </r>
  </si>
  <si>
    <t>Mean
FS</t>
  </si>
  <si>
    <r>
      <t>S</t>
    </r>
    <r>
      <rPr>
        <vertAlign val="subscript"/>
        <sz val="11"/>
        <rFont val="Calibri"/>
        <family val="2"/>
        <scheme val="minor"/>
      </rPr>
      <t>2</t>
    </r>
  </si>
  <si>
    <t>Rise</t>
  </si>
  <si>
    <t>Fall</t>
  </si>
  <si>
    <t>Stadia
Interval</t>
  </si>
  <si>
    <t>Horizontal
Distance</t>
  </si>
  <si>
    <t>TP5</t>
  </si>
  <si>
    <t>TP6</t>
  </si>
  <si>
    <t>TP7</t>
  </si>
  <si>
    <t>TP8</t>
  </si>
  <si>
    <t>TP9</t>
  </si>
  <si>
    <t>TP10</t>
  </si>
  <si>
    <t>TBM2</t>
  </si>
  <si>
    <t>TBM 2</t>
  </si>
  <si>
    <t>TP11</t>
  </si>
  <si>
    <t>TP12</t>
  </si>
  <si>
    <t>BS A</t>
  </si>
  <si>
    <t>∑</t>
  </si>
  <si>
    <t>Arithmetic Check:</t>
  </si>
  <si>
    <t>∑BS - ∑FS =</t>
  </si>
  <si>
    <t>∑Rise - ∑Fall =</t>
  </si>
  <si>
    <t>Mean Height Difference =</t>
  </si>
  <si>
    <t>Discrepancy =</t>
  </si>
  <si>
    <t>=</t>
  </si>
  <si>
    <t>Required Precision =</t>
  </si>
  <si>
    <t>∴ RL(BS A) =</t>
  </si>
  <si>
    <t>RL(TBM2) +</t>
  </si>
  <si>
    <t>1309.768 -</t>
  </si>
  <si>
    <t>Bridge Station to TBM2 [Forward]</t>
  </si>
  <si>
    <t>Bridge Station to TBM2 [Backward]</t>
  </si>
  <si>
    <t>Level Transfer</t>
  </si>
  <si>
    <t>Turning
Point</t>
  </si>
  <si>
    <t>Station/
Chainage</t>
  </si>
  <si>
    <t>Elevation</t>
  </si>
  <si>
    <t>Correction</t>
  </si>
  <si>
    <t>Corrected Elevation</t>
  </si>
  <si>
    <t>TP13</t>
  </si>
  <si>
    <t>TP14</t>
  </si>
  <si>
    <t>TP15</t>
  </si>
  <si>
    <t>TP16</t>
  </si>
  <si>
    <t>TP17</t>
  </si>
  <si>
    <t>TP18</t>
  </si>
  <si>
    <t>TP19</t>
  </si>
  <si>
    <t>TP20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</si>
  <si>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</si>
  <si>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</si>
  <si>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</si>
  <si>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</si>
  <si>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</si>
  <si>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</si>
  <si>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</si>
  <si>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</si>
  <si>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</si>
  <si>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</si>
  <si>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TP31</t>
  </si>
  <si>
    <t>TP32</t>
  </si>
  <si>
    <t>TP33</t>
  </si>
  <si>
    <t>TP34</t>
  </si>
  <si>
    <t>TP35</t>
  </si>
  <si>
    <t>TP36</t>
  </si>
  <si>
    <t>Bridge Triangulation Levelling</t>
  </si>
  <si>
    <t>Loop Perimeter =</t>
  </si>
  <si>
    <t>85.688 m</t>
  </si>
  <si>
    <t>249.492 m</t>
  </si>
  <si>
    <t>Sighted to</t>
  </si>
  <si>
    <t>Staff Reading</t>
  </si>
  <si>
    <t>Apparent
Difference</t>
  </si>
  <si>
    <t>Instrument Very Near to A</t>
  </si>
  <si>
    <t>Instrument Very Near to B</t>
  </si>
  <si>
    <t>Height Difference [AB]=</t>
  </si>
  <si>
    <t>RL of Bridge Station B=</t>
  </si>
  <si>
    <t>128.524 m</t>
  </si>
  <si>
    <t>0+227.2</t>
  </si>
  <si>
    <t>0+236.6</t>
  </si>
  <si>
    <t>BC3</t>
  </si>
  <si>
    <t>0+248</t>
  </si>
  <si>
    <t>MC3</t>
  </si>
  <si>
    <t>TBM</t>
  </si>
  <si>
    <t>EC3</t>
  </si>
  <si>
    <t>BC4</t>
  </si>
  <si>
    <t>MC4</t>
  </si>
  <si>
    <t>EC4</t>
  </si>
  <si>
    <t>BC5</t>
  </si>
  <si>
    <t>MC5</t>
  </si>
  <si>
    <t>EC5</t>
  </si>
  <si>
    <t>BC6</t>
  </si>
  <si>
    <t>MC6</t>
  </si>
  <si>
    <t>EC6</t>
  </si>
  <si>
    <t>BC7</t>
  </si>
  <si>
    <t>MC7</t>
  </si>
  <si>
    <t>EC7</t>
  </si>
  <si>
    <t>BC8</t>
  </si>
  <si>
    <t>Cross Section Levelling Correction</t>
  </si>
  <si>
    <t>RL of BS A =</t>
  </si>
  <si>
    <t>0+161.8</t>
  </si>
  <si>
    <t>TP37</t>
  </si>
  <si>
    <t>TP38</t>
  </si>
  <si>
    <t>TP39</t>
  </si>
  <si>
    <t>TP40</t>
  </si>
  <si>
    <t>TP41</t>
  </si>
  <si>
    <t>TP42</t>
  </si>
  <si>
    <t>TP43</t>
  </si>
  <si>
    <t>TP44</t>
  </si>
  <si>
    <t>TP45</t>
  </si>
  <si>
    <t>TP46</t>
  </si>
  <si>
    <t>TP47</t>
  </si>
  <si>
    <t>TP48</t>
  </si>
  <si>
    <t xml:space="preserve">Mean </t>
  </si>
  <si>
    <t>MC8</t>
  </si>
  <si>
    <t>EC8</t>
  </si>
  <si>
    <t>BC9</t>
  </si>
  <si>
    <t>MC9</t>
  </si>
  <si>
    <t>EC9</t>
  </si>
  <si>
    <t>BC10</t>
  </si>
  <si>
    <t>MC10</t>
  </si>
  <si>
    <t>EC10</t>
  </si>
  <si>
    <t>BC11</t>
  </si>
  <si>
    <t>MC11</t>
  </si>
  <si>
    <t>EC11</t>
  </si>
  <si>
    <t>Culvert A</t>
  </si>
  <si>
    <t>Culvert B</t>
  </si>
  <si>
    <t>Setback B</t>
  </si>
  <si>
    <t>Setback A</t>
  </si>
  <si>
    <t>BC12</t>
  </si>
  <si>
    <t>MC12</t>
  </si>
  <si>
    <t>EC12</t>
  </si>
  <si>
    <t>0+256.9</t>
  </si>
  <si>
    <t>0+316.1</t>
  </si>
  <si>
    <t>0+334.5</t>
  </si>
  <si>
    <t>0+352.9</t>
  </si>
  <si>
    <t>0+377.0</t>
  </si>
  <si>
    <t>0+041.2</t>
  </si>
  <si>
    <t>0+395.1</t>
  </si>
  <si>
    <t>0+413.1</t>
  </si>
  <si>
    <t>0+448.9</t>
  </si>
  <si>
    <t>0+459.5</t>
  </si>
  <si>
    <t>0+470</t>
  </si>
  <si>
    <t>0+487.4</t>
  </si>
  <si>
    <t>0+500.5</t>
  </si>
  <si>
    <t>0+513.7</t>
  </si>
  <si>
    <t>0+525.2</t>
  </si>
  <si>
    <t>0+539.0</t>
  </si>
  <si>
    <t>0+552.7</t>
  </si>
  <si>
    <t>0+580.1</t>
  </si>
  <si>
    <t>0+589.0</t>
  </si>
  <si>
    <t>0+598.0</t>
  </si>
  <si>
    <t>0+610.5</t>
  </si>
  <si>
    <t>0+615.8</t>
  </si>
  <si>
    <t>0+621.2</t>
  </si>
  <si>
    <t>0+671.8</t>
  </si>
  <si>
    <t>0+681.8</t>
  </si>
  <si>
    <t>0+691.8</t>
  </si>
  <si>
    <t>0+710.5</t>
  </si>
  <si>
    <t>0+716.8</t>
  </si>
  <si>
    <t>0+722.8</t>
  </si>
  <si>
    <t>0+728.8</t>
  </si>
  <si>
    <t>0+729.0</t>
  </si>
  <si>
    <t>0+733.7</t>
  </si>
  <si>
    <t>0+738.3</t>
  </si>
  <si>
    <t>0+767.2</t>
  </si>
  <si>
    <t>0+270</t>
  </si>
  <si>
    <t>0+285</t>
  </si>
  <si>
    <t>0+300</t>
  </si>
  <si>
    <t>0+315</t>
  </si>
  <si>
    <t>0+360</t>
  </si>
  <si>
    <t>0+375</t>
  </si>
  <si>
    <t>0+420</t>
  </si>
  <si>
    <t>0+435</t>
  </si>
  <si>
    <t>0+480</t>
  </si>
  <si>
    <t>0+555</t>
  </si>
  <si>
    <t>0+570</t>
  </si>
  <si>
    <t>0+600</t>
  </si>
  <si>
    <t>RL</t>
  </si>
  <si>
    <t>0+630</t>
  </si>
  <si>
    <t>0+645</t>
  </si>
  <si>
    <t>0+660</t>
  </si>
  <si>
    <t>S1</t>
  </si>
  <si>
    <t>C1</t>
  </si>
  <si>
    <t>C2</t>
  </si>
  <si>
    <t>Chainage</t>
  </si>
  <si>
    <t>Offset</t>
  </si>
  <si>
    <t>Cross Section by Stepping Method</t>
  </si>
  <si>
    <t>Left</t>
  </si>
  <si>
    <t>Right</t>
  </si>
  <si>
    <t>Horizontal</t>
  </si>
  <si>
    <t>Vertical</t>
  </si>
  <si>
    <t>Left 
Offset</t>
  </si>
  <si>
    <t>Leg</t>
  </si>
  <si>
    <t>From IP</t>
  </si>
  <si>
    <t>To IP</t>
  </si>
  <si>
    <t>IP to IP Dist.</t>
  </si>
  <si>
    <t>IP Station</t>
  </si>
  <si>
    <t>Deflection Angle</t>
  </si>
  <si>
    <t>Angle to Right</t>
  </si>
  <si>
    <t>Chainage
of BC (m)</t>
  </si>
  <si>
    <t>Chainage
of MC (m)</t>
  </si>
  <si>
    <t>Chainage
of EC (m)</t>
  </si>
  <si>
    <t>Bearing</t>
  </si>
  <si>
    <t>Road Alignment</t>
  </si>
  <si>
    <t>Radius of 
Curvature; R (m)</t>
  </si>
  <si>
    <t>Tangent 
Length; TL (m)</t>
  </si>
  <si>
    <t>Length of 
Curvature; L (m)</t>
  </si>
  <si>
    <t>Apex 
Distance; 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</si>
</sst>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mbria"/>
      <family val="2"/>
      <scheme val="major"/>
    </font>
    <font>
      <vertAlign val="subscript"/>
      <sz val="11"/>
      <name val="Calibri"/>
      <family val="2"/>
      <scheme val="minor"/>
    </font>
    <font>
      <sz val="8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/>
    <xf numFmtId="0" fontId="4" fillId="0" borderId="0" xfId="0" applyFont="1" applyFill="1" applyAlignment="1"/>
    <xf numFmtId="164" fontId="4" fillId="0" borderId="0" xfId="0" applyNumberFormat="1" applyFont="1" applyFill="1" applyAlignment="1"/>
    <xf numFmtId="164" fontId="0" fillId="2" borderId="0" xfId="0" applyNumberFormat="1" applyFill="1"/>
    <xf numFmtId="164" fontId="2" fillId="2" borderId="0" xfId="0" applyNumberFormat="1" applyFont="1" applyFill="1"/>
    <xf numFmtId="164" fontId="0" fillId="2" borderId="0" xfId="0" applyNumberFormat="1" applyFill="1" applyAlignment="1"/>
    <xf numFmtId="164" fontId="2" fillId="0" borderId="0" xfId="0" applyNumberFormat="1" applyFont="1"/>
    <xf numFmtId="164" fontId="0" fillId="0" borderId="0" xfId="0" applyNumberFormat="1" applyAlignment="1"/>
    <xf numFmtId="0" fontId="0" fillId="0" borderId="0" xfId="0" applyFill="1"/>
    <xf numFmtId="164" fontId="0" fillId="0" borderId="0" xfId="0" applyNumberFormat="1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4" fontId="5" fillId="0" borderId="0" xfId="0" applyNumberFormat="1" applyFont="1"/>
    <xf numFmtId="164" fontId="2" fillId="4" borderId="0" xfId="0" applyNumberFormat="1" applyFont="1" applyFill="1"/>
    <xf numFmtId="164" fontId="0" fillId="4" borderId="0" xfId="0" applyNumberFormat="1" applyFill="1" applyAlignment="1"/>
    <xf numFmtId="164" fontId="2" fillId="0" borderId="0" xfId="0" applyNumberFormat="1" applyFont="1" applyFill="1"/>
    <xf numFmtId="164" fontId="0" fillId="0" borderId="0" xfId="0" applyNumberFormat="1" applyFill="1" applyAlignment="1"/>
    <xf numFmtId="0" fontId="2" fillId="0" borderId="0" xfId="0" applyFont="1" applyFill="1"/>
    <xf numFmtId="0" fontId="0" fillId="5" borderId="0" xfId="0" applyFill="1"/>
    <xf numFmtId="164" fontId="0" fillId="5" borderId="0" xfId="0" applyNumberFormat="1" applyFill="1"/>
    <xf numFmtId="164" fontId="7" fillId="0" borderId="0" xfId="0" applyNumberFormat="1" applyFont="1" applyFill="1"/>
    <xf numFmtId="164" fontId="7" fillId="2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4" borderId="0" xfId="0" applyFont="1" applyFill="1"/>
    <xf numFmtId="164" fontId="0" fillId="4" borderId="0" xfId="0" applyNumberFormat="1" applyFont="1" applyFill="1"/>
    <xf numFmtId="164" fontId="0" fillId="0" borderId="0" xfId="0" applyNumberFormat="1" applyFont="1"/>
    <xf numFmtId="0" fontId="7" fillId="0" borderId="0" xfId="0" applyFont="1" applyFill="1"/>
    <xf numFmtId="164" fontId="0" fillId="10" borderId="0" xfId="0" applyNumberFormat="1" applyFill="1"/>
    <xf numFmtId="164" fontId="0" fillId="11" borderId="0" xfId="0" applyNumberFormat="1" applyFill="1"/>
    <xf numFmtId="49" fontId="0" fillId="0" borderId="0" xfId="0" applyNumberFormat="1"/>
    <xf numFmtId="164" fontId="0" fillId="0" borderId="4" xfId="0" applyNumberFormat="1" applyBorder="1"/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6" fontId="7" fillId="0" borderId="2" xfId="0" applyNumberFormat="1" applyFont="1" applyBorder="1"/>
    <xf numFmtId="0" fontId="7" fillId="0" borderId="2" xfId="0" applyFont="1" applyBorder="1"/>
    <xf numFmtId="0" fontId="11" fillId="0" borderId="2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11" xfId="0" applyBorder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0" borderId="6" xfId="0" applyNumberFormat="1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left"/>
    </xf>
    <xf numFmtId="0" fontId="0" fillId="0" borderId="7" xfId="0" applyBorder="1"/>
    <xf numFmtId="164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/>
    <xf numFmtId="164" fontId="6" fillId="0" borderId="2" xfId="0" applyNumberFormat="1" applyFon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left"/>
    </xf>
    <xf numFmtId="0" fontId="14" fillId="0" borderId="0" xfId="0" applyFont="1" applyAlignment="1">
      <alignment wrapText="1"/>
    </xf>
    <xf numFmtId="0" fontId="0" fillId="0" borderId="0" xfId="0" applyBorder="1" applyAlignment="1">
      <alignment horizontal="center"/>
    </xf>
    <xf numFmtId="164" fontId="0" fillId="0" borderId="11" xfId="0" applyNumberFormat="1" applyBorder="1" applyAlignment="1">
      <alignment horizontal="left"/>
    </xf>
    <xf numFmtId="164" fontId="0" fillId="0" borderId="10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0" fontId="0" fillId="0" borderId="0" xfId="0" applyBorder="1" applyAlignment="1">
      <alignment horizontal="center" vertical="center"/>
    </xf>
    <xf numFmtId="164" fontId="0" fillId="0" borderId="2" xfId="0" applyNumberFormat="1" applyBorder="1"/>
    <xf numFmtId="164" fontId="0" fillId="0" borderId="10" xfId="0" applyNumberFormat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/>
    </xf>
    <xf numFmtId="164" fontId="7" fillId="0" borderId="0" xfId="0" applyNumberFormat="1" applyFont="1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4" fontId="7" fillId="0" borderId="2" xfId="0" applyNumberFormat="1" applyFont="1" applyFill="1" applyBorder="1"/>
    <xf numFmtId="164" fontId="1" fillId="0" borderId="0" xfId="0" applyNumberFormat="1" applyFont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vertical="center"/>
    </xf>
    <xf numFmtId="2" fontId="0" fillId="0" borderId="2" xfId="0" applyNumberFormat="1" applyBorder="1"/>
    <xf numFmtId="0" fontId="0" fillId="0" borderId="2" xfId="0" applyNumberFormat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7" fillId="0" borderId="2" xfId="0" applyFont="1" applyBorder="1" applyAlignment="1">
      <alignment horizontal="right" vertical="center" wrapText="1"/>
    </xf>
    <xf numFmtId="0" fontId="7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right"/>
    </xf>
    <xf numFmtId="0" fontId="7" fillId="0" borderId="2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64" fontId="1" fillId="0" borderId="0" xfId="0" applyNumberFormat="1" applyFont="1" applyAlignment="1"/>
    <xf numFmtId="164" fontId="15" fillId="0" borderId="2" xfId="0" applyNumberFormat="1" applyFont="1" applyFill="1" applyBorder="1" applyAlignment="1"/>
    <xf numFmtId="0" fontId="16" fillId="0" borderId="2" xfId="0" applyFont="1" applyFill="1" applyBorder="1"/>
    <xf numFmtId="164" fontId="16" fillId="0" borderId="2" xfId="0" applyNumberFormat="1" applyFont="1" applyFill="1" applyBorder="1"/>
    <xf numFmtId="164" fontId="15" fillId="0" borderId="2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5" fontId="16" fillId="0" borderId="2" xfId="0" applyNumberFormat="1" applyFont="1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0" xfId="0" applyFont="1"/>
    <xf numFmtId="0" fontId="18" fillId="0" borderId="2" xfId="0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/>
    <xf numFmtId="0" fontId="18" fillId="0" borderId="2" xfId="0" applyFont="1" applyBorder="1" applyAlignment="1">
      <alignment horizontal="center"/>
    </xf>
    <xf numFmtId="164" fontId="16" fillId="0" borderId="2" xfId="0" applyNumberFormat="1" applyFont="1" applyBorder="1"/>
    <xf numFmtId="164" fontId="18" fillId="0" borderId="2" xfId="0" applyNumberFormat="1" applyFont="1" applyBorder="1"/>
    <xf numFmtId="0" fontId="19" fillId="0" borderId="2" xfId="0" applyFont="1" applyBorder="1" applyAlignment="1">
      <alignment horizontal="center" vertical="center"/>
    </xf>
    <xf numFmtId="0" fontId="15" fillId="0" borderId="2" xfId="0" applyFont="1" applyBorder="1"/>
    <xf numFmtId="164" fontId="15" fillId="0" borderId="2" xfId="0" applyNumberFormat="1" applyFont="1" applyBorder="1"/>
    <xf numFmtId="164" fontId="16" fillId="0" borderId="5" xfId="0" applyNumberFormat="1" applyFont="1" applyBorder="1" applyAlignment="1">
      <alignment horizontal="left"/>
    </xf>
    <xf numFmtId="164" fontId="16" fillId="0" borderId="0" xfId="0" applyNumberFormat="1" applyFont="1"/>
    <xf numFmtId="164" fontId="16" fillId="0" borderId="10" xfId="0" applyNumberFormat="1" applyFont="1" applyBorder="1" applyAlignment="1">
      <alignment horizontal="left"/>
    </xf>
    <xf numFmtId="0" fontId="18" fillId="0" borderId="2" xfId="0" applyFont="1" applyBorder="1" applyAlignment="1">
      <alignment horizontal="left" vertic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0" fillId="0" borderId="1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6" fontId="7" fillId="0" borderId="2" xfId="0" applyNumberFormat="1" applyFont="1" applyBorder="1" applyAlignment="1">
      <alignment horizontal="center" vertical="center" wrapText="1"/>
    </xf>
    <xf numFmtId="166" fontId="7" fillId="0" borderId="2" xfId="0" applyNumberFormat="1" applyFont="1" applyBorder="1" applyAlignment="1">
      <alignment horizontal="center" vertical="center"/>
    </xf>
    <xf numFmtId="164" fontId="7" fillId="12" borderId="8" xfId="0" applyNumberFormat="1" applyFont="1" applyFill="1" applyBorder="1" applyAlignment="1">
      <alignment horizontal="center"/>
    </xf>
    <xf numFmtId="164" fontId="7" fillId="12" borderId="9" xfId="0" applyNumberFormat="1" applyFont="1" applyFill="1" applyBorder="1" applyAlignment="1">
      <alignment horizontal="center"/>
    </xf>
    <xf numFmtId="164" fontId="7" fillId="12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/>
    <xf numFmtId="164" fontId="3" fillId="0" borderId="0" xfId="0" applyNumberFormat="1" applyFont="1" applyAlignment="1">
      <alignment horizontal="center"/>
    </xf>
    <xf numFmtId="0" fontId="1" fillId="0" borderId="0" xfId="0" applyFont="1" applyFill="1" applyAlignment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right"/>
    </xf>
    <xf numFmtId="0" fontId="16" fillId="0" borderId="9" xfId="0" applyFont="1" applyBorder="1" applyAlignment="1">
      <alignment horizontal="right"/>
    </xf>
    <xf numFmtId="0" fontId="16" fillId="0" borderId="2" xfId="0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opLeftCell="G26" zoomScale="90" zoomScaleNormal="90" workbookViewId="0">
      <selection activeCell="F17" sqref="F17"/>
    </sheetView>
  </sheetViews>
  <sheetFormatPr defaultRowHeight="15" x14ac:dyDescent="0.25"/>
  <cols>
    <col min="7" max="7" width="13" customWidth="1"/>
    <col min="8" max="8" width="13.28515625" customWidth="1"/>
    <col min="14" max="14" width="15.7109375" customWidth="1"/>
    <col min="15" max="15" width="12.85546875" customWidth="1"/>
    <col min="25" max="25" width="13.85546875" bestFit="1" customWidth="1"/>
    <col min="26" max="26" width="11.7109375" customWidth="1"/>
  </cols>
  <sheetData>
    <row r="1" spans="1:26" s="29" customFormat="1" ht="42.75" customHeight="1" x14ac:dyDescent="0.4">
      <c r="A1" s="158" t="s">
        <v>56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R1" s="158" t="s">
        <v>57</v>
      </c>
      <c r="S1" s="158"/>
      <c r="T1" s="158"/>
      <c r="U1" s="158"/>
      <c r="V1" s="158"/>
      <c r="W1" s="158"/>
      <c r="X1" s="158"/>
      <c r="Y1" s="158"/>
    </row>
    <row r="2" spans="1:26" s="27" customFormat="1" x14ac:dyDescent="0.25">
      <c r="A2" s="149" t="s">
        <v>48</v>
      </c>
      <c r="B2" s="149" t="s">
        <v>49</v>
      </c>
      <c r="C2" s="149" t="s">
        <v>50</v>
      </c>
      <c r="D2" s="149" t="s">
        <v>52</v>
      </c>
      <c r="E2" s="149"/>
      <c r="F2" s="149"/>
      <c r="G2" s="149"/>
      <c r="H2" s="149"/>
      <c r="I2" s="149" t="s">
        <v>53</v>
      </c>
      <c r="J2" s="149"/>
      <c r="K2" s="149"/>
      <c r="L2" s="149"/>
      <c r="M2" s="149"/>
      <c r="N2" s="149" t="s">
        <v>58</v>
      </c>
      <c r="O2" s="149" t="s">
        <v>63</v>
      </c>
      <c r="R2" s="149" t="s">
        <v>48</v>
      </c>
      <c r="S2" s="149" t="s">
        <v>49</v>
      </c>
      <c r="T2" s="149" t="s">
        <v>50</v>
      </c>
      <c r="U2" s="149" t="s">
        <v>52</v>
      </c>
      <c r="V2" s="149"/>
      <c r="W2" s="149"/>
      <c r="X2" s="149"/>
      <c r="Y2" s="149"/>
      <c r="Z2" s="149" t="s">
        <v>63</v>
      </c>
    </row>
    <row r="3" spans="1:26" s="27" customFormat="1" x14ac:dyDescent="0.25">
      <c r="A3" s="149"/>
      <c r="B3" s="149"/>
      <c r="C3" s="149"/>
      <c r="D3" s="149" t="s">
        <v>51</v>
      </c>
      <c r="E3" s="149"/>
      <c r="F3" s="149"/>
      <c r="G3" s="28"/>
      <c r="H3" s="28"/>
      <c r="I3" s="149" t="s">
        <v>51</v>
      </c>
      <c r="J3" s="149"/>
      <c r="K3" s="149"/>
      <c r="L3" s="28"/>
      <c r="M3" s="28"/>
      <c r="N3" s="149"/>
      <c r="O3" s="149"/>
      <c r="R3" s="149"/>
      <c r="S3" s="149"/>
      <c r="T3" s="149"/>
      <c r="U3" s="149" t="s">
        <v>51</v>
      </c>
      <c r="V3" s="149"/>
      <c r="W3" s="149"/>
      <c r="X3" s="28"/>
      <c r="Y3" s="149" t="s">
        <v>58</v>
      </c>
      <c r="Z3" s="149"/>
    </row>
    <row r="4" spans="1:26" s="27" customFormat="1" x14ac:dyDescent="0.25">
      <c r="A4" s="149"/>
      <c r="B4" s="149"/>
      <c r="C4" s="149"/>
      <c r="D4" s="27" t="s">
        <v>1</v>
      </c>
      <c r="E4" s="27" t="s">
        <v>2</v>
      </c>
      <c r="F4" s="27" t="s">
        <v>3</v>
      </c>
      <c r="I4" s="27" t="s">
        <v>1</v>
      </c>
      <c r="J4" s="27" t="s">
        <v>2</v>
      </c>
      <c r="K4" s="27" t="s">
        <v>3</v>
      </c>
      <c r="N4" s="149"/>
      <c r="O4" s="149"/>
      <c r="R4" s="149"/>
      <c r="S4" s="149"/>
      <c r="T4" s="149"/>
      <c r="U4" s="27" t="s">
        <v>1</v>
      </c>
      <c r="V4" s="27" t="s">
        <v>2</v>
      </c>
      <c r="W4" s="27" t="s">
        <v>3</v>
      </c>
      <c r="Y4" s="149"/>
      <c r="Z4" s="149"/>
    </row>
    <row r="5" spans="1:26" x14ac:dyDescent="0.25">
      <c r="A5" s="152" t="s">
        <v>7</v>
      </c>
      <c r="B5" s="152" t="s">
        <v>44</v>
      </c>
      <c r="C5" t="s">
        <v>54</v>
      </c>
      <c r="D5">
        <v>0</v>
      </c>
      <c r="E5">
        <v>0</v>
      </c>
      <c r="F5">
        <v>0</v>
      </c>
      <c r="G5" s="1">
        <f>D5+E5/60+F5/3600</f>
        <v>0</v>
      </c>
      <c r="H5" s="151"/>
      <c r="I5">
        <v>90</v>
      </c>
      <c r="J5">
        <v>0</v>
      </c>
      <c r="K5">
        <v>0</v>
      </c>
      <c r="L5" s="1">
        <f>I5+J5/60+K5/3600</f>
        <v>90</v>
      </c>
      <c r="M5" s="151"/>
      <c r="R5" s="147" t="s">
        <v>44</v>
      </c>
      <c r="S5" s="147" t="s">
        <v>45</v>
      </c>
      <c r="T5" s="34" t="s">
        <v>54</v>
      </c>
      <c r="U5" s="34">
        <v>0</v>
      </c>
      <c r="V5" s="34">
        <v>0</v>
      </c>
      <c r="W5" s="34">
        <v>0</v>
      </c>
      <c r="X5" s="35">
        <f>U5+V5/60+W5/3600</f>
        <v>0</v>
      </c>
      <c r="Y5" s="148"/>
      <c r="Z5" s="148"/>
    </row>
    <row r="6" spans="1:26" x14ac:dyDescent="0.25">
      <c r="A6" s="152"/>
      <c r="B6" s="152"/>
      <c r="C6" t="s">
        <v>55</v>
      </c>
      <c r="D6">
        <v>180</v>
      </c>
      <c r="E6">
        <v>0</v>
      </c>
      <c r="F6">
        <v>4</v>
      </c>
      <c r="G6" s="1">
        <f t="shared" ref="G6:G24" si="0">D6+E6/60+F6/3600</f>
        <v>180.0011111111111</v>
      </c>
      <c r="H6" s="151"/>
      <c r="I6">
        <v>269</v>
      </c>
      <c r="J6">
        <v>59</v>
      </c>
      <c r="K6">
        <v>54</v>
      </c>
      <c r="L6" s="1">
        <f t="shared" ref="L6:L24" si="1">I6+J6/60+K6/3600</f>
        <v>269.99833333333333</v>
      </c>
      <c r="M6" s="151"/>
      <c r="R6" s="147"/>
      <c r="S6" s="147"/>
      <c r="T6" s="34" t="s">
        <v>55</v>
      </c>
      <c r="U6" s="34">
        <v>180</v>
      </c>
      <c r="V6" s="34">
        <v>0</v>
      </c>
      <c r="W6" s="34">
        <v>24</v>
      </c>
      <c r="X6" s="35">
        <f t="shared" ref="X6:X20" si="2">U6+V6/60+W6/3600</f>
        <v>180.00666666666666</v>
      </c>
      <c r="Y6" s="148"/>
      <c r="Z6" s="148"/>
    </row>
    <row r="7" spans="1:26" x14ac:dyDescent="0.25">
      <c r="A7" s="152"/>
      <c r="B7" s="152" t="s">
        <v>8</v>
      </c>
      <c r="C7" t="s">
        <v>54</v>
      </c>
      <c r="D7">
        <v>87</v>
      </c>
      <c r="E7">
        <v>31</v>
      </c>
      <c r="F7">
        <v>40</v>
      </c>
      <c r="G7" s="1">
        <f t="shared" si="0"/>
        <v>87.527777777777771</v>
      </c>
      <c r="H7" s="151">
        <f>AVERAGE((IF(G8&gt;G6,(G8-G6),(G8+360-G6))),(G7-G5))</f>
        <v>87.528055555555554</v>
      </c>
      <c r="I7">
        <v>177</v>
      </c>
      <c r="J7">
        <v>31</v>
      </c>
      <c r="K7">
        <v>42</v>
      </c>
      <c r="L7" s="1">
        <f t="shared" si="1"/>
        <v>177.52833333333334</v>
      </c>
      <c r="M7" s="151">
        <f>AVERAGE((IF(L8&gt;L6,(L8-L6),(L8+360-L6))),(L7-L5))</f>
        <v>87.528611111111118</v>
      </c>
      <c r="N7" s="153">
        <f>AVERAGE(M7,H7)</f>
        <v>87.528333333333336</v>
      </c>
      <c r="O7" s="153">
        <f>N7+$I$30</f>
        <v>87.529166666666669</v>
      </c>
      <c r="R7" s="147"/>
      <c r="S7" s="147" t="s">
        <v>47</v>
      </c>
      <c r="T7" s="34" t="s">
        <v>54</v>
      </c>
      <c r="U7" s="34">
        <v>66</v>
      </c>
      <c r="V7" s="34">
        <v>11</v>
      </c>
      <c r="W7" s="34">
        <v>15</v>
      </c>
      <c r="X7" s="35">
        <f t="shared" si="2"/>
        <v>66.1875</v>
      </c>
      <c r="Y7" s="148">
        <f>AVERAGE((IF(X8&gt;X6,(X8-X6),(X8+360-X6))),(X7-X5))</f>
        <v>66.186388888888899</v>
      </c>
      <c r="Z7" s="148">
        <f>Y7+$I$33</f>
        <v>66.187129629629638</v>
      </c>
    </row>
    <row r="8" spans="1:26" x14ac:dyDescent="0.25">
      <c r="A8" s="152"/>
      <c r="B8" s="152"/>
      <c r="C8" t="s">
        <v>55</v>
      </c>
      <c r="D8">
        <v>267</v>
      </c>
      <c r="E8">
        <v>31</v>
      </c>
      <c r="F8">
        <v>46</v>
      </c>
      <c r="G8" s="1">
        <f t="shared" si="0"/>
        <v>267.52944444444444</v>
      </c>
      <c r="H8" s="151"/>
      <c r="I8">
        <v>357</v>
      </c>
      <c r="J8">
        <v>31</v>
      </c>
      <c r="K8">
        <v>38</v>
      </c>
      <c r="L8" s="1">
        <f t="shared" si="1"/>
        <v>357.52722222222224</v>
      </c>
      <c r="M8" s="151"/>
      <c r="N8" s="154"/>
      <c r="O8" s="154"/>
      <c r="R8" s="147"/>
      <c r="S8" s="147"/>
      <c r="T8" s="34" t="s">
        <v>55</v>
      </c>
      <c r="U8" s="34">
        <v>246</v>
      </c>
      <c r="V8" s="34">
        <v>11</v>
      </c>
      <c r="W8" s="34">
        <v>31</v>
      </c>
      <c r="X8" s="35">
        <f t="shared" si="2"/>
        <v>246.19194444444446</v>
      </c>
      <c r="Y8" s="148"/>
      <c r="Z8" s="148"/>
    </row>
    <row r="9" spans="1:26" ht="15" customHeight="1" x14ac:dyDescent="0.25">
      <c r="A9" s="152"/>
      <c r="B9" s="152" t="s">
        <v>42</v>
      </c>
      <c r="C9" t="s">
        <v>54</v>
      </c>
      <c r="D9">
        <v>174</v>
      </c>
      <c r="E9">
        <v>59</v>
      </c>
      <c r="F9">
        <v>2</v>
      </c>
      <c r="G9" s="1">
        <f t="shared" si="0"/>
        <v>174.98388888888888</v>
      </c>
      <c r="H9" s="151">
        <f>AVERAGE((IF(G10&gt;G8,(G10-G8),(G10+360-G8))),(G9-G7))</f>
        <v>87.456944444444446</v>
      </c>
      <c r="I9">
        <v>264</v>
      </c>
      <c r="J9">
        <v>59</v>
      </c>
      <c r="K9">
        <v>8</v>
      </c>
      <c r="L9" s="1">
        <f t="shared" si="1"/>
        <v>264.98555555555555</v>
      </c>
      <c r="M9" s="151">
        <f>AVERAGE((IF(L10&gt;L8,(L10-L8),(L10+360-L8))),(L9-L7))</f>
        <v>87.458055555555532</v>
      </c>
      <c r="N9" s="155">
        <f>AVERAGE(M9,H9)</f>
        <v>87.457499999999982</v>
      </c>
      <c r="O9" s="155">
        <f>N9+$I$31</f>
        <v>87.458032407407401</v>
      </c>
      <c r="R9" s="157" t="s">
        <v>44</v>
      </c>
      <c r="S9" s="157" t="s">
        <v>47</v>
      </c>
      <c r="T9" s="32" t="s">
        <v>54</v>
      </c>
      <c r="U9" s="32">
        <v>66</v>
      </c>
      <c r="V9" s="32">
        <v>11</v>
      </c>
      <c r="W9" s="32">
        <v>15</v>
      </c>
      <c r="X9" s="33">
        <f t="shared" si="2"/>
        <v>66.1875</v>
      </c>
      <c r="Y9" s="150"/>
      <c r="Z9" s="150"/>
    </row>
    <row r="10" spans="1:26" ht="15" customHeight="1" x14ac:dyDescent="0.25">
      <c r="A10" s="152"/>
      <c r="B10" s="152"/>
      <c r="C10" t="s">
        <v>55</v>
      </c>
      <c r="D10">
        <v>354</v>
      </c>
      <c r="E10">
        <v>59</v>
      </c>
      <c r="F10">
        <v>14</v>
      </c>
      <c r="G10" s="1">
        <f t="shared" si="0"/>
        <v>354.98722222222221</v>
      </c>
      <c r="H10" s="151"/>
      <c r="I10">
        <v>84</v>
      </c>
      <c r="J10">
        <v>59</v>
      </c>
      <c r="K10">
        <v>10</v>
      </c>
      <c r="L10" s="1">
        <f t="shared" si="1"/>
        <v>84.986111111111114</v>
      </c>
      <c r="M10" s="151"/>
      <c r="N10" s="156"/>
      <c r="O10" s="156"/>
      <c r="R10" s="157"/>
      <c r="S10" s="157"/>
      <c r="T10" s="32" t="s">
        <v>55</v>
      </c>
      <c r="U10" s="32">
        <v>246</v>
      </c>
      <c r="V10" s="32">
        <v>11</v>
      </c>
      <c r="W10" s="32">
        <v>31</v>
      </c>
      <c r="X10" s="33">
        <f t="shared" si="2"/>
        <v>246.19194444444446</v>
      </c>
      <c r="Y10" s="150"/>
      <c r="Z10" s="150"/>
    </row>
    <row r="11" spans="1:26" x14ac:dyDescent="0.25">
      <c r="A11" s="152" t="s">
        <v>8</v>
      </c>
      <c r="B11" s="152" t="s">
        <v>42</v>
      </c>
      <c r="C11" t="s">
        <v>54</v>
      </c>
      <c r="D11">
        <v>0</v>
      </c>
      <c r="E11">
        <v>0</v>
      </c>
      <c r="F11">
        <v>0</v>
      </c>
      <c r="G11" s="1">
        <f t="shared" si="0"/>
        <v>0</v>
      </c>
      <c r="H11" s="151"/>
      <c r="I11">
        <v>90</v>
      </c>
      <c r="J11">
        <v>0</v>
      </c>
      <c r="K11">
        <v>0</v>
      </c>
      <c r="L11" s="1">
        <f t="shared" si="1"/>
        <v>90</v>
      </c>
      <c r="M11" s="151"/>
      <c r="N11" s="151"/>
      <c r="O11" s="151"/>
      <c r="R11" s="157"/>
      <c r="S11" s="157" t="s">
        <v>8</v>
      </c>
      <c r="T11" s="32" t="s">
        <v>54</v>
      </c>
      <c r="U11" s="32">
        <v>119</v>
      </c>
      <c r="V11" s="32">
        <v>33</v>
      </c>
      <c r="W11" s="32">
        <v>19</v>
      </c>
      <c r="X11" s="33">
        <f t="shared" si="2"/>
        <v>119.55527777777777</v>
      </c>
      <c r="Y11" s="150">
        <f>AVERAGE((IF(X12&gt;X10,(X12-X10),(X12+360-X10))),(X11-X9))</f>
        <v>53.368055555555557</v>
      </c>
      <c r="Z11" s="150">
        <f>Y11+$I$32</f>
        <v>53.369166666666665</v>
      </c>
    </row>
    <row r="12" spans="1:26" x14ac:dyDescent="0.25">
      <c r="A12" s="152"/>
      <c r="B12" s="152"/>
      <c r="C12" t="s">
        <v>55</v>
      </c>
      <c r="D12">
        <v>180</v>
      </c>
      <c r="E12">
        <v>0</v>
      </c>
      <c r="F12">
        <v>12</v>
      </c>
      <c r="G12" s="1">
        <f t="shared" si="0"/>
        <v>180.00333333333333</v>
      </c>
      <c r="H12" s="151"/>
      <c r="I12">
        <v>269</v>
      </c>
      <c r="J12">
        <v>59</v>
      </c>
      <c r="K12">
        <v>52</v>
      </c>
      <c r="L12" s="1">
        <f t="shared" si="1"/>
        <v>269.9977777777778</v>
      </c>
      <c r="M12" s="151"/>
      <c r="N12" s="152"/>
      <c r="O12" s="152"/>
      <c r="R12" s="157"/>
      <c r="S12" s="157"/>
      <c r="T12" s="32" t="s">
        <v>55</v>
      </c>
      <c r="U12" s="32">
        <v>299</v>
      </c>
      <c r="V12" s="32">
        <v>33</v>
      </c>
      <c r="W12" s="32">
        <v>37</v>
      </c>
      <c r="X12" s="33">
        <f t="shared" si="2"/>
        <v>299.5602777777778</v>
      </c>
      <c r="Y12" s="150"/>
      <c r="Z12" s="150"/>
    </row>
    <row r="13" spans="1:26" x14ac:dyDescent="0.25">
      <c r="A13" s="152"/>
      <c r="B13" s="152" t="s">
        <v>7</v>
      </c>
      <c r="C13" t="s">
        <v>54</v>
      </c>
      <c r="D13">
        <v>35</v>
      </c>
      <c r="E13">
        <v>13</v>
      </c>
      <c r="F13">
        <v>37</v>
      </c>
      <c r="G13" s="1">
        <f t="shared" si="0"/>
        <v>35.226944444444449</v>
      </c>
      <c r="H13" s="151">
        <f>AVERAGE((IF(G14&gt;G12,(G14-G12),(G14+360-G12))),(G13-G11))</f>
        <v>35.227500000000006</v>
      </c>
      <c r="I13">
        <v>125</v>
      </c>
      <c r="J13">
        <v>13</v>
      </c>
      <c r="K13">
        <v>43</v>
      </c>
      <c r="L13" s="1">
        <f t="shared" si="1"/>
        <v>125.22861111111111</v>
      </c>
      <c r="M13" s="151">
        <f>AVERAGE((IF(L14&gt;L12,(L14-L12),(L14+360-L12))),(L13-L11))</f>
        <v>35.228055555555535</v>
      </c>
      <c r="N13" s="155">
        <f>AVERAGE(M13,H13)</f>
        <v>35.227777777777774</v>
      </c>
      <c r="O13" s="155">
        <f>N13+$I$31</f>
        <v>35.228310185185187</v>
      </c>
      <c r="R13" s="145" t="s">
        <v>45</v>
      </c>
      <c r="S13" s="145" t="s">
        <v>46</v>
      </c>
      <c r="T13" s="36" t="s">
        <v>54</v>
      </c>
      <c r="U13" s="36">
        <v>0</v>
      </c>
      <c r="V13" s="36">
        <v>0</v>
      </c>
      <c r="W13" s="36">
        <v>0</v>
      </c>
      <c r="X13" s="37">
        <f t="shared" si="2"/>
        <v>0</v>
      </c>
      <c r="Y13" s="146"/>
      <c r="Z13" s="146"/>
    </row>
    <row r="14" spans="1:26" x14ac:dyDescent="0.25">
      <c r="A14" s="152"/>
      <c r="B14" s="152"/>
      <c r="C14" t="s">
        <v>55</v>
      </c>
      <c r="D14">
        <v>215</v>
      </c>
      <c r="E14">
        <v>13</v>
      </c>
      <c r="F14">
        <v>53</v>
      </c>
      <c r="G14" s="1">
        <f t="shared" si="0"/>
        <v>215.23138888888889</v>
      </c>
      <c r="H14" s="151"/>
      <c r="I14">
        <v>305</v>
      </c>
      <c r="J14">
        <v>13</v>
      </c>
      <c r="K14">
        <v>31</v>
      </c>
      <c r="L14" s="1">
        <f t="shared" si="1"/>
        <v>305.22527777777776</v>
      </c>
      <c r="M14" s="151"/>
      <c r="N14" s="156"/>
      <c r="O14" s="156"/>
      <c r="R14" s="145"/>
      <c r="S14" s="145"/>
      <c r="T14" s="36" t="s">
        <v>55</v>
      </c>
      <c r="U14" s="36">
        <v>179</v>
      </c>
      <c r="V14" s="36">
        <v>59</v>
      </c>
      <c r="W14" s="36">
        <v>57</v>
      </c>
      <c r="X14" s="37">
        <f t="shared" si="2"/>
        <v>179.99916666666667</v>
      </c>
      <c r="Y14" s="146"/>
      <c r="Z14" s="146"/>
    </row>
    <row r="15" spans="1:26" x14ac:dyDescent="0.25">
      <c r="A15" s="152"/>
      <c r="B15" s="152" t="s">
        <v>44</v>
      </c>
      <c r="C15" t="s">
        <v>54</v>
      </c>
      <c r="D15">
        <v>74</v>
      </c>
      <c r="E15">
        <v>19</v>
      </c>
      <c r="F15">
        <v>26</v>
      </c>
      <c r="G15" s="1">
        <f t="shared" si="0"/>
        <v>74.323888888888888</v>
      </c>
      <c r="H15" s="151">
        <f>AVERAGE((IF(G16&gt;G14,(G16-G14),(G16+360-G14))),(G15-G13))</f>
        <v>39.097222222222214</v>
      </c>
      <c r="I15">
        <v>164</v>
      </c>
      <c r="J15">
        <v>19</v>
      </c>
      <c r="K15">
        <v>34</v>
      </c>
      <c r="L15" s="1">
        <f t="shared" si="1"/>
        <v>164.32611111111112</v>
      </c>
      <c r="M15" s="151">
        <f>AVERAGE((IF(L16&gt;L14,(L16-L14),(L16+360-L14))),(L15-L13))</f>
        <v>39.09833333333335</v>
      </c>
      <c r="N15" s="153">
        <f>AVERAGE(M15,H15)</f>
        <v>39.097777777777779</v>
      </c>
      <c r="O15" s="153">
        <f>N15+$I$30</f>
        <v>39.098611111111111</v>
      </c>
      <c r="R15" s="145"/>
      <c r="S15" s="145" t="s">
        <v>47</v>
      </c>
      <c r="T15" s="36" t="s">
        <v>54</v>
      </c>
      <c r="U15" s="36">
        <v>80</v>
      </c>
      <c r="V15" s="36">
        <v>9</v>
      </c>
      <c r="W15" s="36">
        <v>46</v>
      </c>
      <c r="X15" s="37">
        <f t="shared" si="2"/>
        <v>80.162777777777777</v>
      </c>
      <c r="Y15" s="146">
        <f>AVERAGE((IF(X16&gt;X14,(X16-X14),(X16+360-X14))),(X15-X13))</f>
        <v>80.162499999999994</v>
      </c>
      <c r="Z15" s="146">
        <f>Y15+$I$34</f>
        <v>80.163888888888877</v>
      </c>
    </row>
    <row r="16" spans="1:26" x14ac:dyDescent="0.25">
      <c r="A16" s="152"/>
      <c r="B16" s="152"/>
      <c r="C16" t="s">
        <v>55</v>
      </c>
      <c r="D16">
        <v>254</v>
      </c>
      <c r="E16">
        <v>19</v>
      </c>
      <c r="F16">
        <v>44</v>
      </c>
      <c r="G16" s="1">
        <f t="shared" si="0"/>
        <v>254.32888888888888</v>
      </c>
      <c r="H16" s="151"/>
      <c r="I16">
        <v>344</v>
      </c>
      <c r="J16">
        <v>19</v>
      </c>
      <c r="K16">
        <v>28</v>
      </c>
      <c r="L16" s="1">
        <f t="shared" si="1"/>
        <v>344.32444444444445</v>
      </c>
      <c r="M16" s="151"/>
      <c r="N16" s="154"/>
      <c r="O16" s="154"/>
      <c r="R16" s="145"/>
      <c r="S16" s="145"/>
      <c r="T16" s="36" t="s">
        <v>55</v>
      </c>
      <c r="U16" s="36">
        <v>260</v>
      </c>
      <c r="V16" s="36">
        <v>9</v>
      </c>
      <c r="W16" s="36">
        <v>41</v>
      </c>
      <c r="X16" s="37">
        <f t="shared" si="2"/>
        <v>260.16138888888889</v>
      </c>
      <c r="Y16" s="146"/>
      <c r="Z16" s="146"/>
    </row>
    <row r="17" spans="1:26" x14ac:dyDescent="0.25">
      <c r="A17" s="152" t="s">
        <v>44</v>
      </c>
      <c r="B17" s="152" t="s">
        <v>8</v>
      </c>
      <c r="C17" t="s">
        <v>54</v>
      </c>
      <c r="D17">
        <v>0</v>
      </c>
      <c r="E17">
        <v>0</v>
      </c>
      <c r="F17">
        <v>0</v>
      </c>
      <c r="G17" s="1">
        <f t="shared" si="0"/>
        <v>0</v>
      </c>
      <c r="H17" s="151"/>
      <c r="I17">
        <v>90</v>
      </c>
      <c r="J17">
        <v>0</v>
      </c>
      <c r="K17">
        <v>0</v>
      </c>
      <c r="L17" s="1">
        <f t="shared" si="1"/>
        <v>90</v>
      </c>
      <c r="M17" s="151"/>
      <c r="N17" s="151"/>
      <c r="O17" s="151"/>
      <c r="R17" s="147" t="s">
        <v>45</v>
      </c>
      <c r="S17" s="147" t="s">
        <v>47</v>
      </c>
      <c r="T17" s="34" t="s">
        <v>54</v>
      </c>
      <c r="U17" s="34">
        <v>80</v>
      </c>
      <c r="V17" s="34">
        <v>9</v>
      </c>
      <c r="W17" s="34">
        <v>46</v>
      </c>
      <c r="X17" s="35">
        <f t="shared" si="2"/>
        <v>80.162777777777777</v>
      </c>
      <c r="Y17" s="148"/>
      <c r="Z17" s="148"/>
    </row>
    <row r="18" spans="1:26" x14ac:dyDescent="0.25">
      <c r="A18" s="152"/>
      <c r="B18" s="152"/>
      <c r="C18" t="s">
        <v>55</v>
      </c>
      <c r="D18">
        <v>180</v>
      </c>
      <c r="E18">
        <v>0</v>
      </c>
      <c r="F18">
        <v>8</v>
      </c>
      <c r="G18" s="1">
        <f t="shared" si="0"/>
        <v>180.00222222222223</v>
      </c>
      <c r="H18" s="151"/>
      <c r="I18">
        <v>270</v>
      </c>
      <c r="J18">
        <v>0</v>
      </c>
      <c r="K18">
        <v>6</v>
      </c>
      <c r="L18" s="1">
        <f t="shared" si="1"/>
        <v>270.00166666666667</v>
      </c>
      <c r="M18" s="151"/>
      <c r="N18" s="152"/>
      <c r="O18" s="152"/>
      <c r="R18" s="147"/>
      <c r="S18" s="147"/>
      <c r="T18" s="34" t="s">
        <v>55</v>
      </c>
      <c r="U18" s="34">
        <v>260</v>
      </c>
      <c r="V18" s="34">
        <v>9</v>
      </c>
      <c r="W18" s="34">
        <v>41</v>
      </c>
      <c r="X18" s="35">
        <f t="shared" si="2"/>
        <v>260.16138888888889</v>
      </c>
      <c r="Y18" s="148"/>
      <c r="Z18" s="148"/>
    </row>
    <row r="19" spans="1:26" x14ac:dyDescent="0.25">
      <c r="A19" s="152"/>
      <c r="B19" s="152" t="s">
        <v>7</v>
      </c>
      <c r="C19" t="s">
        <v>54</v>
      </c>
      <c r="D19">
        <v>53</v>
      </c>
      <c r="E19">
        <v>22</v>
      </c>
      <c r="F19">
        <v>20</v>
      </c>
      <c r="G19" s="1">
        <f t="shared" si="0"/>
        <v>53.37222222222222</v>
      </c>
      <c r="H19" s="151">
        <f>AVERAGE((IF(G20&gt;G18,(G20-G18),(G20+360-G18))),(G19-G17))</f>
        <v>53.371944444444445</v>
      </c>
      <c r="I19">
        <v>143</v>
      </c>
      <c r="J19">
        <v>22</v>
      </c>
      <c r="K19">
        <v>13</v>
      </c>
      <c r="L19" s="1">
        <f t="shared" si="1"/>
        <v>143.37027777777777</v>
      </c>
      <c r="M19" s="151">
        <f>AVERAGE((IF(L20&gt;L18,(L20-L18),(L20+360-L18))),(L19-L17))</f>
        <v>53.370833333333323</v>
      </c>
      <c r="N19" s="153">
        <f>AVERAGE(M19,H19)</f>
        <v>53.371388888888887</v>
      </c>
      <c r="O19" s="153">
        <f>N19+$I$30</f>
        <v>53.37222222222222</v>
      </c>
      <c r="R19" s="147"/>
      <c r="S19" s="147" t="s">
        <v>44</v>
      </c>
      <c r="T19" s="34" t="s">
        <v>54</v>
      </c>
      <c r="U19" s="34">
        <v>148</v>
      </c>
      <c r="V19" s="34">
        <v>41</v>
      </c>
      <c r="W19" s="34">
        <v>45</v>
      </c>
      <c r="X19" s="35">
        <f t="shared" si="2"/>
        <v>148.69583333333333</v>
      </c>
      <c r="Y19" s="148">
        <f>AVERAGE((IF(X20&gt;X18,(X20-X18),(X20+360-X18))),(X19-X17))</f>
        <v>68.532222222222231</v>
      </c>
      <c r="Z19" s="148">
        <f>Y19+$I$33</f>
        <v>68.532962962962969</v>
      </c>
    </row>
    <row r="20" spans="1:26" x14ac:dyDescent="0.25">
      <c r="A20" s="152"/>
      <c r="B20" s="152"/>
      <c r="C20" t="s">
        <v>55</v>
      </c>
      <c r="D20">
        <v>233</v>
      </c>
      <c r="E20">
        <v>22</v>
      </c>
      <c r="F20">
        <v>26</v>
      </c>
      <c r="G20" s="1">
        <f t="shared" si="0"/>
        <v>233.3738888888889</v>
      </c>
      <c r="H20" s="151"/>
      <c r="I20">
        <v>323</v>
      </c>
      <c r="J20">
        <v>22</v>
      </c>
      <c r="K20">
        <v>23</v>
      </c>
      <c r="L20" s="1">
        <f t="shared" si="1"/>
        <v>323.37305555555554</v>
      </c>
      <c r="M20" s="151"/>
      <c r="N20" s="154"/>
      <c r="O20" s="154"/>
      <c r="R20" s="147"/>
      <c r="S20" s="147"/>
      <c r="T20" s="34" t="s">
        <v>55</v>
      </c>
      <c r="U20" s="34">
        <v>328</v>
      </c>
      <c r="V20" s="34">
        <v>41</v>
      </c>
      <c r="W20" s="34">
        <v>34</v>
      </c>
      <c r="X20" s="35">
        <f t="shared" si="2"/>
        <v>328.69277777777779</v>
      </c>
      <c r="Y20" s="148"/>
      <c r="Z20" s="148"/>
    </row>
    <row r="21" spans="1:26" x14ac:dyDescent="0.25">
      <c r="A21" s="152" t="s">
        <v>42</v>
      </c>
      <c r="B21" s="152" t="s">
        <v>7</v>
      </c>
      <c r="C21" t="s">
        <v>54</v>
      </c>
      <c r="D21">
        <v>0</v>
      </c>
      <c r="E21">
        <v>0</v>
      </c>
      <c r="F21">
        <v>0</v>
      </c>
      <c r="G21" s="1">
        <f t="shared" si="0"/>
        <v>0</v>
      </c>
      <c r="H21" s="151"/>
      <c r="I21">
        <v>90</v>
      </c>
      <c r="J21">
        <v>0</v>
      </c>
      <c r="K21">
        <v>0</v>
      </c>
      <c r="L21" s="1">
        <f t="shared" si="1"/>
        <v>90</v>
      </c>
      <c r="M21" s="151"/>
      <c r="N21" s="151"/>
      <c r="O21" s="151"/>
      <c r="R21" s="145" t="s">
        <v>46</v>
      </c>
      <c r="S21" s="145" t="s">
        <v>47</v>
      </c>
      <c r="T21" s="36" t="s">
        <v>54</v>
      </c>
      <c r="U21" s="36">
        <v>0</v>
      </c>
      <c r="V21" s="36">
        <v>0</v>
      </c>
      <c r="W21" s="36">
        <v>0</v>
      </c>
      <c r="X21" s="37">
        <f>U21+V21/60+W21/3600</f>
        <v>0</v>
      </c>
      <c r="Y21" s="146"/>
      <c r="Z21" s="146"/>
    </row>
    <row r="22" spans="1:26" x14ac:dyDescent="0.25">
      <c r="A22" s="152"/>
      <c r="B22" s="152"/>
      <c r="C22" t="s">
        <v>55</v>
      </c>
      <c r="D22">
        <v>180</v>
      </c>
      <c r="E22">
        <v>0</v>
      </c>
      <c r="F22">
        <v>4</v>
      </c>
      <c r="G22" s="1">
        <f t="shared" si="0"/>
        <v>180.0011111111111</v>
      </c>
      <c r="H22" s="151"/>
      <c r="I22">
        <v>270</v>
      </c>
      <c r="J22">
        <v>0</v>
      </c>
      <c r="K22">
        <v>18</v>
      </c>
      <c r="L22" s="1">
        <f t="shared" si="1"/>
        <v>270.005</v>
      </c>
      <c r="M22" s="151"/>
      <c r="N22" s="152"/>
      <c r="O22" s="152"/>
      <c r="R22" s="145"/>
      <c r="S22" s="145"/>
      <c r="T22" s="36" t="s">
        <v>55</v>
      </c>
      <c r="U22" s="36">
        <v>180</v>
      </c>
      <c r="V22" s="36">
        <v>0</v>
      </c>
      <c r="W22" s="36">
        <v>6</v>
      </c>
      <c r="X22" s="37">
        <f t="shared" ref="X22:X36" si="3">U22+V22/60+W22/3600</f>
        <v>180.00166666666667</v>
      </c>
      <c r="Y22" s="146"/>
      <c r="Z22" s="146"/>
    </row>
    <row r="23" spans="1:26" x14ac:dyDescent="0.25">
      <c r="A23" s="152"/>
      <c r="B23" s="152" t="s">
        <v>8</v>
      </c>
      <c r="C23" t="s">
        <v>54</v>
      </c>
      <c r="D23">
        <v>57</v>
      </c>
      <c r="E23">
        <v>18</v>
      </c>
      <c r="F23">
        <v>52</v>
      </c>
      <c r="G23" s="1">
        <f t="shared" si="0"/>
        <v>57.31444444444444</v>
      </c>
      <c r="H23" s="151">
        <f>AVERAGE((IF(G24&gt;G22,(G24-G22),(G24+360-G22))),(G23-G21))</f>
        <v>57.313749999999999</v>
      </c>
      <c r="I23">
        <v>147</v>
      </c>
      <c r="J23">
        <v>18</v>
      </c>
      <c r="K23">
        <v>48</v>
      </c>
      <c r="L23" s="1">
        <f t="shared" si="1"/>
        <v>147.31333333333333</v>
      </c>
      <c r="M23" s="151">
        <f>AVERAGE((IF(L24&gt;L22,(L24-L22),(L24+360-L22))),(L23-L21))</f>
        <v>57.3125</v>
      </c>
      <c r="N23" s="155">
        <f>AVERAGE(M23,H23)</f>
        <v>57.313124999999999</v>
      </c>
      <c r="O23" s="155">
        <f>N23+$I$31</f>
        <v>57.313657407407412</v>
      </c>
      <c r="R23" s="145"/>
      <c r="S23" s="145" t="s">
        <v>45</v>
      </c>
      <c r="T23" s="36" t="s">
        <v>54</v>
      </c>
      <c r="U23" s="36">
        <v>73</v>
      </c>
      <c r="V23" s="36">
        <v>2</v>
      </c>
      <c r="W23" s="36">
        <v>20</v>
      </c>
      <c r="X23" s="37">
        <f t="shared" si="3"/>
        <v>73.038888888888891</v>
      </c>
      <c r="Y23" s="146">
        <f>AVERAGE((IF(X24&gt;X22,(X24-X22),(X24+360-X22))),(X23-X21))</f>
        <v>73.039722222222224</v>
      </c>
      <c r="Z23" s="146">
        <f>Y23+$I$34</f>
        <v>73.041111111111107</v>
      </c>
    </row>
    <row r="24" spans="1:26" x14ac:dyDescent="0.25">
      <c r="A24" s="152"/>
      <c r="B24" s="152"/>
      <c r="C24" t="s">
        <v>55</v>
      </c>
      <c r="D24">
        <v>237</v>
      </c>
      <c r="E24">
        <v>18</v>
      </c>
      <c r="F24">
        <v>51</v>
      </c>
      <c r="G24" s="1">
        <f t="shared" si="0"/>
        <v>237.31416666666667</v>
      </c>
      <c r="H24" s="151"/>
      <c r="I24">
        <v>327</v>
      </c>
      <c r="J24">
        <v>19</v>
      </c>
      <c r="K24">
        <v>0</v>
      </c>
      <c r="L24" s="1">
        <f t="shared" si="1"/>
        <v>327.31666666666666</v>
      </c>
      <c r="M24" s="151"/>
      <c r="N24" s="156"/>
      <c r="O24" s="156"/>
      <c r="R24" s="145"/>
      <c r="S24" s="145"/>
      <c r="T24" s="36" t="s">
        <v>55</v>
      </c>
      <c r="U24" s="36">
        <v>253</v>
      </c>
      <c r="V24" s="36">
        <v>2</v>
      </c>
      <c r="W24" s="36">
        <v>32</v>
      </c>
      <c r="X24" s="37">
        <f t="shared" si="3"/>
        <v>253.04222222222222</v>
      </c>
      <c r="Y24" s="146"/>
      <c r="Z24" s="146"/>
    </row>
    <row r="25" spans="1:26" x14ac:dyDescent="0.25">
      <c r="B25" s="29"/>
      <c r="R25" s="157" t="s">
        <v>8</v>
      </c>
      <c r="S25" s="157" t="s">
        <v>44</v>
      </c>
      <c r="T25" s="32" t="s">
        <v>54</v>
      </c>
      <c r="U25" s="32">
        <v>73</v>
      </c>
      <c r="V25" s="32">
        <v>44</v>
      </c>
      <c r="W25" s="32">
        <v>12</v>
      </c>
      <c r="X25" s="33">
        <f t="shared" si="3"/>
        <v>73.736666666666665</v>
      </c>
      <c r="Y25" s="150"/>
      <c r="Z25" s="150"/>
    </row>
    <row r="26" spans="1:26" x14ac:dyDescent="0.25">
      <c r="B26" s="29"/>
      <c r="R26" s="157"/>
      <c r="S26" s="157"/>
      <c r="T26" s="32" t="s">
        <v>55</v>
      </c>
      <c r="U26" s="32">
        <v>253</v>
      </c>
      <c r="V26" s="32">
        <v>45</v>
      </c>
      <c r="W26" s="32">
        <v>0</v>
      </c>
      <c r="X26" s="33">
        <f t="shared" si="3"/>
        <v>253.75</v>
      </c>
      <c r="Y26" s="150"/>
      <c r="Z26" s="150"/>
    </row>
    <row r="27" spans="1:26" x14ac:dyDescent="0.25">
      <c r="B27" s="29"/>
      <c r="R27" s="157"/>
      <c r="S27" s="157" t="s">
        <v>47</v>
      </c>
      <c r="T27" s="32" t="s">
        <v>54</v>
      </c>
      <c r="U27" s="32">
        <v>124</v>
      </c>
      <c r="V27" s="32">
        <v>5</v>
      </c>
      <c r="W27" s="32">
        <v>1</v>
      </c>
      <c r="X27" s="33">
        <f t="shared" si="3"/>
        <v>124.08361111111111</v>
      </c>
      <c r="Y27" s="150">
        <f>AVERAGE((IF(X28&gt;X26,(X28-X26),(X28+360-X26))),(X27-X25))</f>
        <v>50.346111111111107</v>
      </c>
      <c r="Z27" s="150">
        <f>Y27+$I$32</f>
        <v>50.347222222222214</v>
      </c>
    </row>
    <row r="28" spans="1:26" x14ac:dyDescent="0.25">
      <c r="B28" s="29"/>
      <c r="R28" s="157"/>
      <c r="S28" s="157"/>
      <c r="T28" s="32" t="s">
        <v>55</v>
      </c>
      <c r="U28" s="32">
        <v>304</v>
      </c>
      <c r="V28" s="32">
        <v>5</v>
      </c>
      <c r="W28" s="32">
        <v>43</v>
      </c>
      <c r="X28" s="33">
        <f t="shared" si="3"/>
        <v>304.09527777777777</v>
      </c>
      <c r="Y28" s="150"/>
      <c r="Z28" s="150"/>
    </row>
    <row r="29" spans="1:26" x14ac:dyDescent="0.25">
      <c r="H29" t="s">
        <v>62</v>
      </c>
      <c r="I29" t="s">
        <v>61</v>
      </c>
      <c r="R29" s="157" t="s">
        <v>47</v>
      </c>
      <c r="S29" s="157" t="s">
        <v>8</v>
      </c>
      <c r="T29" s="32" t="s">
        <v>54</v>
      </c>
      <c r="U29" s="32">
        <v>0</v>
      </c>
      <c r="V29" s="32">
        <v>0</v>
      </c>
      <c r="W29" s="32">
        <v>0</v>
      </c>
      <c r="X29" s="33">
        <f t="shared" si="3"/>
        <v>0</v>
      </c>
      <c r="Y29" s="150"/>
      <c r="Z29" s="150"/>
    </row>
    <row r="30" spans="1:26" x14ac:dyDescent="0.25">
      <c r="F30" s="23" t="s">
        <v>59</v>
      </c>
      <c r="G30" s="24">
        <f>SUM(N7,N19,N15)</f>
        <v>179.9975</v>
      </c>
      <c r="H30" s="24">
        <f>G30-180</f>
        <v>-2.4999999999977263E-3</v>
      </c>
      <c r="I30" s="23">
        <f>(-H30)/3</f>
        <v>8.3333333333257542E-4</v>
      </c>
      <c r="J30" s="24">
        <f>SUM(O7,O15,O19,)</f>
        <v>180</v>
      </c>
      <c r="K30" s="13"/>
      <c r="L30" s="13"/>
      <c r="M30" s="13"/>
      <c r="R30" s="157"/>
      <c r="S30" s="157"/>
      <c r="T30" s="32" t="s">
        <v>55</v>
      </c>
      <c r="U30" s="32">
        <v>180</v>
      </c>
      <c r="V30" s="32">
        <v>0</v>
      </c>
      <c r="W30" s="32">
        <v>0</v>
      </c>
      <c r="X30" s="33">
        <f t="shared" si="3"/>
        <v>180</v>
      </c>
      <c r="Y30" s="150"/>
      <c r="Z30" s="150"/>
    </row>
    <row r="31" spans="1:26" x14ac:dyDescent="0.25">
      <c r="F31" s="30" t="s">
        <v>60</v>
      </c>
      <c r="G31" s="31">
        <f>SUM(N9,N13,N23)</f>
        <v>179.99840277777776</v>
      </c>
      <c r="H31" s="31">
        <f>G31-180</f>
        <v>-1.5972222222444543E-3</v>
      </c>
      <c r="I31" s="30">
        <f>(-H31)/3</f>
        <v>5.3240740741481807E-4</v>
      </c>
      <c r="J31" s="31">
        <f>SUM(O9,O13,O23)</f>
        <v>180</v>
      </c>
      <c r="R31" s="157"/>
      <c r="S31" s="157" t="s">
        <v>44</v>
      </c>
      <c r="T31" s="32" t="s">
        <v>54</v>
      </c>
      <c r="U31" s="32">
        <v>76</v>
      </c>
      <c r="V31" s="32">
        <v>16</v>
      </c>
      <c r="W31" s="32">
        <v>56</v>
      </c>
      <c r="X31" s="33">
        <f t="shared" si="3"/>
        <v>76.282222222222217</v>
      </c>
      <c r="Y31" s="150">
        <f>AVERAGE((IF(X32&gt;X30,(X32-X30),(X32+360-X30))),(X31-X29))</f>
        <v>76.282499999999999</v>
      </c>
      <c r="Z31" s="150">
        <f>Y31+$I$32</f>
        <v>76.283611111111114</v>
      </c>
    </row>
    <row r="32" spans="1:26" x14ac:dyDescent="0.25">
      <c r="F32" s="32" t="s">
        <v>64</v>
      </c>
      <c r="G32" s="33">
        <f>SUM(Y11,Y27,Y31)</f>
        <v>179.99666666666667</v>
      </c>
      <c r="H32" s="33">
        <f>G32-180</f>
        <v>-3.3333333333303017E-3</v>
      </c>
      <c r="I32" s="32">
        <f>(-H32)/3</f>
        <v>1.1111111111101006E-3</v>
      </c>
      <c r="J32" s="33">
        <f>SUM(Z11,Z27,Z31)</f>
        <v>180</v>
      </c>
      <c r="R32" s="157"/>
      <c r="S32" s="157"/>
      <c r="T32" s="32" t="s">
        <v>55</v>
      </c>
      <c r="U32" s="32">
        <v>256</v>
      </c>
      <c r="V32" s="32">
        <v>16</v>
      </c>
      <c r="W32" s="32">
        <v>58</v>
      </c>
      <c r="X32" s="33">
        <f t="shared" si="3"/>
        <v>256.28277777777777</v>
      </c>
      <c r="Y32" s="150"/>
      <c r="Z32" s="150"/>
    </row>
    <row r="33" spans="1:26" x14ac:dyDescent="0.25">
      <c r="F33" s="34" t="s">
        <v>65</v>
      </c>
      <c r="G33" s="35">
        <f>SUM(Y7,Y19,Y35,)</f>
        <v>179.9977777777778</v>
      </c>
      <c r="H33" s="35">
        <f>G33-180</f>
        <v>-2.2222222222012533E-3</v>
      </c>
      <c r="I33" s="34">
        <f>(-H33)/3</f>
        <v>7.4074074073375107E-4</v>
      </c>
      <c r="J33" s="35">
        <f>SUM(Z7,Z19,Z35)</f>
        <v>180</v>
      </c>
      <c r="R33" s="147" t="s">
        <v>47</v>
      </c>
      <c r="S33" s="147" t="s">
        <v>44</v>
      </c>
      <c r="T33" s="34" t="s">
        <v>54</v>
      </c>
      <c r="U33" s="34">
        <v>76</v>
      </c>
      <c r="V33" s="34">
        <v>16</v>
      </c>
      <c r="W33" s="34">
        <v>56</v>
      </c>
      <c r="X33" s="35">
        <f t="shared" si="3"/>
        <v>76.282222222222217</v>
      </c>
      <c r="Y33" s="148"/>
      <c r="Z33" s="148"/>
    </row>
    <row r="34" spans="1:26" x14ac:dyDescent="0.25">
      <c r="F34" s="36" t="s">
        <v>66</v>
      </c>
      <c r="G34" s="37">
        <f>SUM(Y15,Y23,Y39,)</f>
        <v>179.99583333333334</v>
      </c>
      <c r="H34" s="37">
        <f>G34-180</f>
        <v>-4.1666666666628771E-3</v>
      </c>
      <c r="I34" s="36">
        <f>(-H34)/3</f>
        <v>1.3888888888876256E-3</v>
      </c>
      <c r="J34" s="37">
        <f>SUM(Z15,Z23,Z39)</f>
        <v>180</v>
      </c>
      <c r="R34" s="147"/>
      <c r="S34" s="147"/>
      <c r="T34" s="34" t="s">
        <v>55</v>
      </c>
      <c r="U34" s="34">
        <v>256</v>
      </c>
      <c r="V34" s="34">
        <v>16</v>
      </c>
      <c r="W34" s="34">
        <v>58</v>
      </c>
      <c r="X34" s="35">
        <f t="shared" si="3"/>
        <v>256.28277777777777</v>
      </c>
      <c r="Y34" s="148"/>
      <c r="Z34" s="148"/>
    </row>
    <row r="35" spans="1:26" x14ac:dyDescent="0.25">
      <c r="R35" s="147"/>
      <c r="S35" s="147" t="s">
        <v>45</v>
      </c>
      <c r="T35" s="34" t="s">
        <v>54</v>
      </c>
      <c r="U35" s="34">
        <v>121</v>
      </c>
      <c r="V35" s="34">
        <v>33</v>
      </c>
      <c r="W35" s="34">
        <v>39</v>
      </c>
      <c r="X35" s="35">
        <f t="shared" si="3"/>
        <v>121.56083333333333</v>
      </c>
      <c r="Y35" s="148">
        <f>AVERAGE((IF(X36&gt;X34,(X36-X34),(X36+360-X34))),(X35-X33))</f>
        <v>45.279166666666676</v>
      </c>
      <c r="Z35" s="148">
        <f>Y35+$I$33</f>
        <v>45.279907407407407</v>
      </c>
    </row>
    <row r="36" spans="1:26" x14ac:dyDescent="0.25">
      <c r="R36" s="147"/>
      <c r="S36" s="147"/>
      <c r="T36" s="34" t="s">
        <v>55</v>
      </c>
      <c r="U36" s="34">
        <v>301</v>
      </c>
      <c r="V36" s="34">
        <v>33</v>
      </c>
      <c r="W36" s="34">
        <v>45</v>
      </c>
      <c r="X36" s="35">
        <f t="shared" si="3"/>
        <v>301.5625</v>
      </c>
      <c r="Y36" s="148"/>
      <c r="Z36" s="148"/>
    </row>
    <row r="37" spans="1:26" x14ac:dyDescent="0.25">
      <c r="R37" s="145" t="s">
        <v>47</v>
      </c>
      <c r="S37" s="145" t="s">
        <v>45</v>
      </c>
      <c r="T37" s="36" t="s">
        <v>54</v>
      </c>
      <c r="U37" s="36">
        <v>121</v>
      </c>
      <c r="V37" s="36">
        <v>33</v>
      </c>
      <c r="W37" s="36">
        <v>39</v>
      </c>
      <c r="X37" s="37">
        <f>U37+V37/60+W37/3600</f>
        <v>121.56083333333333</v>
      </c>
      <c r="Y37" s="146"/>
      <c r="Z37" s="146"/>
    </row>
    <row r="38" spans="1:26" x14ac:dyDescent="0.25">
      <c r="R38" s="145"/>
      <c r="S38" s="145"/>
      <c r="T38" s="36" t="s">
        <v>55</v>
      </c>
      <c r="U38" s="36">
        <v>301</v>
      </c>
      <c r="V38" s="36">
        <v>33</v>
      </c>
      <c r="W38" s="36">
        <v>45</v>
      </c>
      <c r="X38" s="37">
        <f>U38+V38/60+W38/3600</f>
        <v>301.5625</v>
      </c>
      <c r="Y38" s="146"/>
      <c r="Z38" s="146"/>
    </row>
    <row r="39" spans="1:26" x14ac:dyDescent="0.25">
      <c r="R39" s="145"/>
      <c r="S39" s="145" t="s">
        <v>46</v>
      </c>
      <c r="T39" s="36" t="s">
        <v>54</v>
      </c>
      <c r="U39" s="36">
        <v>148</v>
      </c>
      <c r="V39" s="36">
        <v>21</v>
      </c>
      <c r="W39" s="36">
        <v>14</v>
      </c>
      <c r="X39" s="37">
        <f>U39+V39/60+W39/3600</f>
        <v>148.35388888888889</v>
      </c>
      <c r="Y39" s="146">
        <f>AVERAGE((IF(X40&gt;X38,(X40-X38),(X40+360-X38))),(X39-X37))</f>
        <v>26.793611111111119</v>
      </c>
      <c r="Z39" s="146">
        <f>Y39+$I$34</f>
        <v>26.795000000000005</v>
      </c>
    </row>
    <row r="40" spans="1:26" x14ac:dyDescent="0.25">
      <c r="A40" s="12"/>
      <c r="B40" s="12"/>
      <c r="C40" s="12"/>
      <c r="D40" s="12"/>
      <c r="E40" s="12"/>
      <c r="R40" s="145"/>
      <c r="S40" s="145"/>
      <c r="T40" s="36" t="s">
        <v>55</v>
      </c>
      <c r="U40" s="36">
        <v>328</v>
      </c>
      <c r="V40" s="36">
        <v>21</v>
      </c>
      <c r="W40" s="36">
        <v>24</v>
      </c>
      <c r="X40" s="37">
        <f>U40+V40/60+W40/3600</f>
        <v>328.35666666666668</v>
      </c>
      <c r="Y40" s="146"/>
      <c r="Z40" s="146"/>
    </row>
    <row r="41" spans="1:26" x14ac:dyDescent="0.25">
      <c r="A41" s="12"/>
      <c r="B41" s="12"/>
      <c r="C41" s="13"/>
      <c r="D41" s="13"/>
      <c r="E41" s="12"/>
    </row>
    <row r="42" spans="1:26" x14ac:dyDescent="0.25">
      <c r="A42" s="12"/>
      <c r="B42" s="12"/>
      <c r="C42" s="13"/>
      <c r="D42" s="13"/>
      <c r="E42" s="12"/>
    </row>
    <row r="43" spans="1:26" x14ac:dyDescent="0.25">
      <c r="A43" s="12"/>
      <c r="B43" s="12"/>
      <c r="C43" s="13"/>
      <c r="D43" s="13"/>
      <c r="E43" s="12"/>
    </row>
    <row r="44" spans="1:26" x14ac:dyDescent="0.25">
      <c r="A44" s="12"/>
      <c r="B44" s="12"/>
      <c r="C44" s="13"/>
      <c r="D44" s="13"/>
      <c r="E44" s="12"/>
    </row>
    <row r="45" spans="1:26" x14ac:dyDescent="0.25">
      <c r="A45" s="12"/>
      <c r="B45" s="12"/>
      <c r="C45" s="13"/>
      <c r="D45" s="13"/>
      <c r="E45" s="12"/>
    </row>
    <row r="46" spans="1:26" x14ac:dyDescent="0.25">
      <c r="A46" s="12"/>
      <c r="B46" s="12"/>
      <c r="C46" s="13"/>
      <c r="D46" s="13"/>
      <c r="E46" s="12"/>
    </row>
    <row r="47" spans="1:26" x14ac:dyDescent="0.25">
      <c r="A47" s="12"/>
      <c r="B47" s="12"/>
      <c r="C47" s="13"/>
      <c r="D47" s="13"/>
      <c r="E47" s="12"/>
    </row>
    <row r="48" spans="1:26" x14ac:dyDescent="0.25">
      <c r="A48" s="12"/>
      <c r="B48" s="12"/>
      <c r="C48" s="13"/>
      <c r="D48" s="13"/>
      <c r="E48" s="12"/>
    </row>
    <row r="49" spans="1:5" x14ac:dyDescent="0.25">
      <c r="A49" s="12"/>
      <c r="B49" s="12"/>
      <c r="C49" s="13"/>
      <c r="D49" s="13"/>
      <c r="E49" s="12"/>
    </row>
    <row r="50" spans="1:5" x14ac:dyDescent="0.25">
      <c r="A50" s="12"/>
      <c r="B50" s="12"/>
      <c r="C50" s="13"/>
      <c r="D50" s="13"/>
      <c r="E50" s="12"/>
    </row>
    <row r="51" spans="1:5" x14ac:dyDescent="0.25">
      <c r="A51" s="12"/>
      <c r="B51" s="12"/>
      <c r="C51" s="13"/>
      <c r="D51" s="13"/>
      <c r="E51" s="12"/>
    </row>
    <row r="52" spans="1:5" x14ac:dyDescent="0.25">
      <c r="A52" s="12"/>
      <c r="B52" s="12"/>
      <c r="C52" s="13"/>
      <c r="D52" s="13"/>
      <c r="E52" s="12"/>
    </row>
    <row r="53" spans="1:5" x14ac:dyDescent="0.25">
      <c r="A53" s="12"/>
      <c r="B53" s="12"/>
      <c r="C53" s="13"/>
      <c r="D53" s="13"/>
      <c r="E53" s="12"/>
    </row>
    <row r="54" spans="1:5" x14ac:dyDescent="0.25">
      <c r="A54" s="12"/>
      <c r="B54" s="12"/>
      <c r="C54" s="13"/>
      <c r="D54" s="13"/>
      <c r="E54" s="12"/>
    </row>
    <row r="55" spans="1:5" x14ac:dyDescent="0.25">
      <c r="A55" s="12"/>
      <c r="B55" s="12"/>
      <c r="C55" s="13"/>
      <c r="D55" s="13"/>
      <c r="E55" s="12"/>
    </row>
    <row r="56" spans="1:5" x14ac:dyDescent="0.25">
      <c r="A56" s="12"/>
      <c r="B56" s="12"/>
      <c r="C56" s="13"/>
      <c r="D56" s="13"/>
      <c r="E56" s="12"/>
    </row>
    <row r="57" spans="1:5" x14ac:dyDescent="0.25">
      <c r="A57" s="12"/>
      <c r="B57" s="12"/>
      <c r="C57" s="13"/>
      <c r="D57" s="13"/>
      <c r="E57" s="12"/>
    </row>
    <row r="58" spans="1:5" x14ac:dyDescent="0.25">
      <c r="A58" s="12"/>
      <c r="B58" s="12"/>
      <c r="C58" s="13"/>
      <c r="D58" s="13"/>
      <c r="E58" s="12"/>
    </row>
    <row r="59" spans="1:5" x14ac:dyDescent="0.25">
      <c r="A59" s="12"/>
      <c r="B59" s="12"/>
      <c r="C59" s="13"/>
      <c r="D59" s="13"/>
      <c r="E59" s="12"/>
    </row>
    <row r="60" spans="1:5" x14ac:dyDescent="0.25">
      <c r="A60" s="12"/>
      <c r="B60" s="12"/>
      <c r="C60" s="12"/>
      <c r="D60" s="12"/>
      <c r="E60" s="12"/>
    </row>
  </sheetData>
  <mergeCells count="133">
    <mergeCell ref="A1:O1"/>
    <mergeCell ref="A2:A4"/>
    <mergeCell ref="B2:B4"/>
    <mergeCell ref="C2:C4"/>
    <mergeCell ref="D3:F3"/>
    <mergeCell ref="D2:H2"/>
    <mergeCell ref="I3:K3"/>
    <mergeCell ref="H7:H8"/>
    <mergeCell ref="R2:R4"/>
    <mergeCell ref="N2:N4"/>
    <mergeCell ref="N7:N8"/>
    <mergeCell ref="R1:Y1"/>
    <mergeCell ref="O7:O8"/>
    <mergeCell ref="I2:M2"/>
    <mergeCell ref="M5:M6"/>
    <mergeCell ref="M7:M8"/>
    <mergeCell ref="A5:A10"/>
    <mergeCell ref="H9:H10"/>
    <mergeCell ref="U2:Y2"/>
    <mergeCell ref="T2:T4"/>
    <mergeCell ref="S2:S4"/>
    <mergeCell ref="B5:B6"/>
    <mergeCell ref="B7:B8"/>
    <mergeCell ref="O2:O4"/>
    <mergeCell ref="Y7:Y8"/>
    <mergeCell ref="M9:M10"/>
    <mergeCell ref="M11:M12"/>
    <mergeCell ref="N9:N10"/>
    <mergeCell ref="N11:N12"/>
    <mergeCell ref="B9:B10"/>
    <mergeCell ref="H5:H6"/>
    <mergeCell ref="Y5:Y6"/>
    <mergeCell ref="S7:S8"/>
    <mergeCell ref="N15:N16"/>
    <mergeCell ref="B21:B22"/>
    <mergeCell ref="B23:B24"/>
    <mergeCell ref="A17:A20"/>
    <mergeCell ref="A21:A24"/>
    <mergeCell ref="B17:B18"/>
    <mergeCell ref="M13:M14"/>
    <mergeCell ref="M15:M16"/>
    <mergeCell ref="M17:M18"/>
    <mergeCell ref="H15:H16"/>
    <mergeCell ref="A11:A16"/>
    <mergeCell ref="B11:B12"/>
    <mergeCell ref="B13:B14"/>
    <mergeCell ref="B15:B16"/>
    <mergeCell ref="H19:H20"/>
    <mergeCell ref="B19:B20"/>
    <mergeCell ref="H17:H18"/>
    <mergeCell ref="N13:N14"/>
    <mergeCell ref="N17:N18"/>
    <mergeCell ref="M23:M24"/>
    <mergeCell ref="M19:M20"/>
    <mergeCell ref="M21:M22"/>
    <mergeCell ref="H11:H12"/>
    <mergeCell ref="H13:H14"/>
    <mergeCell ref="O21:O22"/>
    <mergeCell ref="O23:O24"/>
    <mergeCell ref="H21:H22"/>
    <mergeCell ref="H23:H24"/>
    <mergeCell ref="N19:N20"/>
    <mergeCell ref="N21:N22"/>
    <mergeCell ref="N23:N24"/>
    <mergeCell ref="R29:R32"/>
    <mergeCell ref="S29:S30"/>
    <mergeCell ref="R21:R24"/>
    <mergeCell ref="S21:S22"/>
    <mergeCell ref="Y21:Y22"/>
    <mergeCell ref="S23:S24"/>
    <mergeCell ref="Y23:Y24"/>
    <mergeCell ref="R25:R28"/>
    <mergeCell ref="S25:S26"/>
    <mergeCell ref="Y25:Y26"/>
    <mergeCell ref="S27:S28"/>
    <mergeCell ref="Y27:Y28"/>
    <mergeCell ref="O17:O18"/>
    <mergeCell ref="O19:O20"/>
    <mergeCell ref="R17:R20"/>
    <mergeCell ref="S17:S18"/>
    <mergeCell ref="O9:O10"/>
    <mergeCell ref="O11:O12"/>
    <mergeCell ref="O13:O14"/>
    <mergeCell ref="O15:O16"/>
    <mergeCell ref="Z2:Z4"/>
    <mergeCell ref="Z7:Z8"/>
    <mergeCell ref="Z9:Z10"/>
    <mergeCell ref="Z11:Z12"/>
    <mergeCell ref="Z13:Z14"/>
    <mergeCell ref="Z15:Z16"/>
    <mergeCell ref="Z5:Z6"/>
    <mergeCell ref="R13:R16"/>
    <mergeCell ref="S13:S14"/>
    <mergeCell ref="R9:R12"/>
    <mergeCell ref="S9:S10"/>
    <mergeCell ref="Y9:Y10"/>
    <mergeCell ref="S11:S12"/>
    <mergeCell ref="Y11:Y12"/>
    <mergeCell ref="R5:R8"/>
    <mergeCell ref="S5:S6"/>
    <mergeCell ref="S15:S16"/>
    <mergeCell ref="Y15:Y16"/>
    <mergeCell ref="Y3:Y4"/>
    <mergeCell ref="Z25:Z26"/>
    <mergeCell ref="Z27:Z28"/>
    <mergeCell ref="Z29:Z30"/>
    <mergeCell ref="Z31:Z32"/>
    <mergeCell ref="Z33:Z34"/>
    <mergeCell ref="Z35:Z36"/>
    <mergeCell ref="Y13:Y14"/>
    <mergeCell ref="Z17:Z18"/>
    <mergeCell ref="Z19:Z20"/>
    <mergeCell ref="Z21:Z22"/>
    <mergeCell ref="Z23:Z24"/>
    <mergeCell ref="Y35:Y36"/>
    <mergeCell ref="Y17:Y18"/>
    <mergeCell ref="S19:S20"/>
    <mergeCell ref="Y19:Y20"/>
    <mergeCell ref="Y29:Y30"/>
    <mergeCell ref="S31:S32"/>
    <mergeCell ref="Y31:Y32"/>
    <mergeCell ref="U3:W3"/>
    <mergeCell ref="R37:R40"/>
    <mergeCell ref="S37:S38"/>
    <mergeCell ref="Y37:Y38"/>
    <mergeCell ref="S39:S40"/>
    <mergeCell ref="Y39:Y40"/>
    <mergeCell ref="R33:R36"/>
    <mergeCell ref="S33:S34"/>
    <mergeCell ref="Y33:Y34"/>
    <mergeCell ref="Z37:Z38"/>
    <mergeCell ref="Z39:Z40"/>
    <mergeCell ref="S35:S3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D2E1-5063-4222-8E40-8E803B3E0B98}">
  <dimension ref="C5:P24"/>
  <sheetViews>
    <sheetView topLeftCell="B1" workbookViewId="0">
      <selection activeCell="K21" sqref="K21"/>
    </sheetView>
  </sheetViews>
  <sheetFormatPr defaultRowHeight="15" x14ac:dyDescent="0.25"/>
  <cols>
    <col min="5" max="5" width="9.5703125" bestFit="1" customWidth="1"/>
    <col min="6" max="6" width="12" bestFit="1" customWidth="1"/>
    <col min="7" max="7" width="10" customWidth="1"/>
    <col min="8" max="8" width="10.42578125" customWidth="1"/>
    <col min="9" max="9" width="9.140625" style="1"/>
    <col min="10" max="10" width="10.5703125" style="1" bestFit="1" customWidth="1"/>
    <col min="14" max="15" width="9.140625" style="1"/>
  </cols>
  <sheetData>
    <row r="5" spans="3:16" x14ac:dyDescent="0.25">
      <c r="D5" t="s">
        <v>4</v>
      </c>
      <c r="E5">
        <v>0</v>
      </c>
      <c r="I5" s="1">
        <v>1000</v>
      </c>
      <c r="J5" s="1">
        <v>1000</v>
      </c>
      <c r="M5">
        <v>0</v>
      </c>
      <c r="N5" s="1">
        <v>1000</v>
      </c>
      <c r="O5" s="1">
        <v>1000</v>
      </c>
      <c r="P5" t="s">
        <v>4</v>
      </c>
    </row>
    <row r="6" spans="3:16" x14ac:dyDescent="0.25">
      <c r="C6" t="s">
        <v>4</v>
      </c>
      <c r="D6" t="s">
        <v>5</v>
      </c>
      <c r="E6" s="2">
        <v>62.161999999999999</v>
      </c>
      <c r="F6" s="2">
        <v>313.39805555555552</v>
      </c>
      <c r="G6">
        <f>E6*COS(RADIANS(F6))</f>
        <v>42.709201047977373</v>
      </c>
      <c r="H6" s="2">
        <f>E6*SIN(RADIANS(F6))</f>
        <v>-45.16678414325564</v>
      </c>
      <c r="I6" s="1">
        <f>I5+G6</f>
        <v>1042.7092010479773</v>
      </c>
      <c r="J6" s="1">
        <f>J5+H6</f>
        <v>954.83321585674435</v>
      </c>
      <c r="M6">
        <v>1</v>
      </c>
      <c r="N6" s="1">
        <v>1042.7092010479773</v>
      </c>
      <c r="O6" s="1">
        <v>954.83321585674435</v>
      </c>
      <c r="P6" t="s">
        <v>5</v>
      </c>
    </row>
    <row r="7" spans="3:16" x14ac:dyDescent="0.25">
      <c r="C7" t="s">
        <v>5</v>
      </c>
      <c r="D7" t="s">
        <v>6</v>
      </c>
      <c r="E7" s="2">
        <v>62.585000000000001</v>
      </c>
      <c r="F7" s="2">
        <v>300.7786111111111</v>
      </c>
      <c r="G7">
        <f t="shared" ref="G7:G24" si="0">E7*COS(RADIANS(F7))</f>
        <v>32.026132250845706</v>
      </c>
      <c r="H7" s="2">
        <f t="shared" ref="H7:H24" si="1">E7*SIN(RADIANS(F7))</f>
        <v>-53.769964460201578</v>
      </c>
      <c r="I7" s="1">
        <f>I6+G7</f>
        <v>1074.735333298823</v>
      </c>
      <c r="J7" s="1">
        <f t="shared" ref="J7:J24" si="2">J6+H7</f>
        <v>901.0632513965428</v>
      </c>
      <c r="M7">
        <v>2</v>
      </c>
      <c r="N7" s="1">
        <v>1074.735333298823</v>
      </c>
      <c r="O7" s="1">
        <v>901.0632513965428</v>
      </c>
      <c r="P7" t="s">
        <v>6</v>
      </c>
    </row>
    <row r="8" spans="3:16" x14ac:dyDescent="0.25">
      <c r="C8" t="s">
        <v>6</v>
      </c>
      <c r="D8" t="s">
        <v>7</v>
      </c>
      <c r="E8" s="2">
        <v>37.128</v>
      </c>
      <c r="F8" s="2">
        <v>348.78444444444443</v>
      </c>
      <c r="G8">
        <f t="shared" si="0"/>
        <v>36.418943765618842</v>
      </c>
      <c r="H8" s="2">
        <f t="shared" si="1"/>
        <v>-7.2214208433446494</v>
      </c>
      <c r="I8" s="1">
        <f>I7+G8</f>
        <v>1111.1542770644419</v>
      </c>
      <c r="J8" s="1">
        <f t="shared" si="2"/>
        <v>893.84183055319818</v>
      </c>
      <c r="M8">
        <v>1000</v>
      </c>
      <c r="N8" s="1">
        <v>1111.1542770644419</v>
      </c>
      <c r="O8" s="1">
        <v>893.84183055319818</v>
      </c>
      <c r="P8" t="s">
        <v>7</v>
      </c>
    </row>
    <row r="9" spans="3:16" x14ac:dyDescent="0.25">
      <c r="C9" t="s">
        <v>7</v>
      </c>
      <c r="D9" t="s">
        <v>8</v>
      </c>
      <c r="E9" s="2">
        <v>62.500999999999998</v>
      </c>
      <c r="F9" s="2">
        <v>348.78444444444443</v>
      </c>
      <c r="G9">
        <f t="shared" si="0"/>
        <v>61.307379990706288</v>
      </c>
      <c r="H9" s="2">
        <f t="shared" si="1"/>
        <v>-12.156486321102237</v>
      </c>
      <c r="I9" s="1">
        <f t="shared" ref="I9:I24" si="3">I8+G9</f>
        <v>1172.4616570551482</v>
      </c>
      <c r="J9" s="1">
        <f t="shared" si="2"/>
        <v>881.68534423209599</v>
      </c>
      <c r="M9">
        <v>1001</v>
      </c>
      <c r="N9" s="1">
        <v>1172.4616570551482</v>
      </c>
      <c r="O9" s="1">
        <v>881.68534423209599</v>
      </c>
      <c r="P9" t="s">
        <v>8</v>
      </c>
    </row>
    <row r="10" spans="3:16" x14ac:dyDescent="0.25">
      <c r="C10" t="s">
        <v>8</v>
      </c>
      <c r="D10" t="s">
        <v>9</v>
      </c>
      <c r="E10" s="2">
        <v>25.824999999999999</v>
      </c>
      <c r="F10" s="2">
        <v>348.78444444444443</v>
      </c>
      <c r="G10">
        <f t="shared" si="0"/>
        <v>25.331804103294186</v>
      </c>
      <c r="H10" s="2">
        <f t="shared" si="1"/>
        <v>-5.0229797802029612</v>
      </c>
      <c r="I10" s="1">
        <f t="shared" si="3"/>
        <v>1197.7934611584424</v>
      </c>
      <c r="J10" s="1">
        <f t="shared" si="2"/>
        <v>876.66236445189304</v>
      </c>
      <c r="M10">
        <v>3</v>
      </c>
      <c r="N10" s="1">
        <v>1197.7934611584424</v>
      </c>
      <c r="O10" s="1">
        <v>876.66236445189304</v>
      </c>
      <c r="P10" t="s">
        <v>9</v>
      </c>
    </row>
    <row r="11" spans="3:16" x14ac:dyDescent="0.25">
      <c r="C11" t="s">
        <v>9</v>
      </c>
      <c r="D11" t="s">
        <v>10</v>
      </c>
      <c r="E11" s="2">
        <v>91.346999999999994</v>
      </c>
      <c r="F11" s="2">
        <v>61.174166666666679</v>
      </c>
      <c r="G11">
        <f t="shared" si="0"/>
        <v>44.042840167665325</v>
      </c>
      <c r="H11" s="2">
        <f t="shared" si="1"/>
        <v>80.028136545626779</v>
      </c>
      <c r="I11" s="1">
        <f t="shared" si="3"/>
        <v>1241.8363013261078</v>
      </c>
      <c r="J11" s="1">
        <f t="shared" si="2"/>
        <v>956.69050099751985</v>
      </c>
      <c r="M11">
        <v>4</v>
      </c>
      <c r="N11" s="1">
        <v>1241.8363013261078</v>
      </c>
      <c r="O11" s="1">
        <v>956.69050099751985</v>
      </c>
      <c r="P11" t="s">
        <v>10</v>
      </c>
    </row>
    <row r="12" spans="3:16" x14ac:dyDescent="0.25">
      <c r="C12" t="s">
        <v>10</v>
      </c>
      <c r="D12" t="s">
        <v>11</v>
      </c>
      <c r="E12" s="2">
        <v>61.966000000000001</v>
      </c>
      <c r="F12" s="2">
        <v>25.971388888888896</v>
      </c>
      <c r="G12">
        <f t="shared" si="0"/>
        <v>55.708229544811843</v>
      </c>
      <c r="H12" s="2">
        <f t="shared" si="1"/>
        <v>27.136291511231825</v>
      </c>
      <c r="I12" s="1">
        <f t="shared" si="3"/>
        <v>1297.5445308709195</v>
      </c>
      <c r="J12" s="1">
        <f t="shared" si="2"/>
        <v>983.82679250875162</v>
      </c>
      <c r="M12">
        <v>5</v>
      </c>
      <c r="N12" s="1">
        <v>1297.5445308709195</v>
      </c>
      <c r="O12" s="1">
        <v>983.82679250875162</v>
      </c>
      <c r="P12" t="s">
        <v>11</v>
      </c>
    </row>
    <row r="13" spans="3:16" x14ac:dyDescent="0.25">
      <c r="C13" t="s">
        <v>11</v>
      </c>
      <c r="D13" t="s">
        <v>12</v>
      </c>
      <c r="E13" s="2">
        <v>65.433999999999997</v>
      </c>
      <c r="F13" s="2">
        <v>344.58555555555557</v>
      </c>
      <c r="G13">
        <f t="shared" si="0"/>
        <v>63.080236031699812</v>
      </c>
      <c r="H13" s="2">
        <f t="shared" si="1"/>
        <v>-17.392302268102402</v>
      </c>
      <c r="I13" s="1">
        <f t="shared" si="3"/>
        <v>1360.6247669026193</v>
      </c>
      <c r="J13" s="1">
        <f t="shared" si="2"/>
        <v>966.43449024064921</v>
      </c>
      <c r="M13">
        <v>6</v>
      </c>
      <c r="N13" s="1">
        <v>1360.6247669026193</v>
      </c>
      <c r="O13" s="1">
        <v>966.43449024064921</v>
      </c>
      <c r="P13" t="s">
        <v>12</v>
      </c>
    </row>
    <row r="14" spans="3:16" x14ac:dyDescent="0.25">
      <c r="C14" t="s">
        <v>12</v>
      </c>
      <c r="D14" t="s">
        <v>13</v>
      </c>
      <c r="E14">
        <v>41.22</v>
      </c>
      <c r="F14">
        <v>8.744166666666672</v>
      </c>
      <c r="G14">
        <f t="shared" si="0"/>
        <v>40.740899658058616</v>
      </c>
      <c r="H14" s="2">
        <f t="shared" si="1"/>
        <v>6.2663781446701261</v>
      </c>
      <c r="I14" s="1">
        <f t="shared" si="3"/>
        <v>1401.3656665606779</v>
      </c>
      <c r="J14" s="1">
        <f t="shared" si="2"/>
        <v>972.70086838531938</v>
      </c>
      <c r="M14">
        <v>7</v>
      </c>
      <c r="N14" s="1">
        <v>1401.3656665606779</v>
      </c>
      <c r="O14" s="1">
        <v>972.70086838531938</v>
      </c>
      <c r="P14" t="s">
        <v>13</v>
      </c>
    </row>
    <row r="15" spans="3:16" x14ac:dyDescent="0.25">
      <c r="C15" t="s">
        <v>13</v>
      </c>
      <c r="D15" t="s">
        <v>14</v>
      </c>
      <c r="E15">
        <v>39.67</v>
      </c>
      <c r="F15">
        <v>18.816944444444449</v>
      </c>
      <c r="G15">
        <f t="shared" si="0"/>
        <v>37.549793730342039</v>
      </c>
      <c r="H15" s="2">
        <f t="shared" si="1"/>
        <v>12.795385527945841</v>
      </c>
      <c r="I15" s="1">
        <f t="shared" si="3"/>
        <v>1438.9154602910201</v>
      </c>
      <c r="J15" s="1">
        <f t="shared" si="2"/>
        <v>985.49625391326526</v>
      </c>
      <c r="M15">
        <v>8</v>
      </c>
      <c r="N15" s="1">
        <v>1438.9154602910201</v>
      </c>
      <c r="O15" s="1">
        <v>985.49625391326526</v>
      </c>
      <c r="P15" t="s">
        <v>14</v>
      </c>
    </row>
    <row r="16" spans="3:16" x14ac:dyDescent="0.25">
      <c r="C16" t="s">
        <v>14</v>
      </c>
      <c r="D16" t="s">
        <v>15</v>
      </c>
      <c r="E16">
        <v>52.747</v>
      </c>
      <c r="F16">
        <v>74.994722222222222</v>
      </c>
      <c r="G16">
        <f t="shared" si="0"/>
        <v>13.656621324340898</v>
      </c>
      <c r="H16" s="2">
        <f t="shared" si="1"/>
        <v>50.948431801219918</v>
      </c>
      <c r="I16" s="1">
        <f t="shared" si="3"/>
        <v>1452.572081615361</v>
      </c>
      <c r="J16" s="1">
        <f t="shared" si="2"/>
        <v>1036.4446857144851</v>
      </c>
      <c r="M16">
        <v>9</v>
      </c>
      <c r="N16" s="1">
        <v>1452.572081615361</v>
      </c>
      <c r="O16" s="1">
        <v>1036.4446857144851</v>
      </c>
      <c r="P16" t="s">
        <v>15</v>
      </c>
    </row>
    <row r="17" spans="3:16" x14ac:dyDescent="0.25">
      <c r="C17" t="s">
        <v>15</v>
      </c>
      <c r="D17" t="s">
        <v>16</v>
      </c>
      <c r="E17">
        <v>28.292000000000002</v>
      </c>
      <c r="F17">
        <v>148.07555555555555</v>
      </c>
      <c r="G17">
        <f t="shared" si="0"/>
        <v>-24.012726345524765</v>
      </c>
      <c r="H17" s="2">
        <f t="shared" si="1"/>
        <v>14.960823421688422</v>
      </c>
      <c r="I17" s="1">
        <f t="shared" si="3"/>
        <v>1428.5593552698363</v>
      </c>
      <c r="J17" s="1">
        <f t="shared" si="2"/>
        <v>1051.4055091361736</v>
      </c>
      <c r="M17">
        <v>10</v>
      </c>
      <c r="N17" s="1">
        <v>1428.5593552698363</v>
      </c>
      <c r="O17" s="1">
        <v>1051.4055091361736</v>
      </c>
      <c r="P17" t="s">
        <v>16</v>
      </c>
    </row>
    <row r="18" spans="3:16" x14ac:dyDescent="0.25">
      <c r="C18" t="s">
        <v>16</v>
      </c>
      <c r="D18" t="s">
        <v>17</v>
      </c>
      <c r="E18">
        <v>66.935000000000002</v>
      </c>
      <c r="F18">
        <v>135.78944444444448</v>
      </c>
      <c r="G18">
        <f t="shared" si="0"/>
        <v>-47.977813699996595</v>
      </c>
      <c r="H18" s="2">
        <f t="shared" si="1"/>
        <v>46.673585865759442</v>
      </c>
      <c r="I18" s="1">
        <f t="shared" si="3"/>
        <v>1380.5815415698396</v>
      </c>
      <c r="J18" s="1">
        <f t="shared" si="2"/>
        <v>1098.079095001933</v>
      </c>
      <c r="M18">
        <v>11</v>
      </c>
      <c r="N18" s="1">
        <v>1380.5815415698396</v>
      </c>
      <c r="O18" s="1">
        <v>1098.079095001933</v>
      </c>
      <c r="P18" t="s">
        <v>17</v>
      </c>
    </row>
    <row r="19" spans="3:16" x14ac:dyDescent="0.25">
      <c r="C19" t="s">
        <v>17</v>
      </c>
      <c r="D19" t="s">
        <v>20</v>
      </c>
      <c r="E19">
        <v>12.675000000000001</v>
      </c>
      <c r="F19">
        <v>78.382222222222254</v>
      </c>
      <c r="G19">
        <f t="shared" si="0"/>
        <v>2.5525150097256359</v>
      </c>
      <c r="H19" s="2">
        <f t="shared" si="1"/>
        <v>12.415324890035111</v>
      </c>
      <c r="I19" s="1">
        <f t="shared" si="3"/>
        <v>1383.1340565795651</v>
      </c>
      <c r="J19" s="1">
        <f t="shared" si="2"/>
        <v>1110.4944198919682</v>
      </c>
      <c r="M19">
        <v>200</v>
      </c>
      <c r="N19" s="1">
        <v>1383.1340565795651</v>
      </c>
      <c r="O19" s="1">
        <v>1110.4944198919682</v>
      </c>
      <c r="P19" t="s">
        <v>20</v>
      </c>
    </row>
    <row r="20" spans="3:16" x14ac:dyDescent="0.25">
      <c r="C20" t="s">
        <v>306</v>
      </c>
      <c r="D20" t="s">
        <v>21</v>
      </c>
      <c r="E20">
        <v>6.35</v>
      </c>
      <c r="F20">
        <v>78.382222222222254</v>
      </c>
      <c r="G20">
        <f t="shared" si="0"/>
        <v>1.2787747780479515</v>
      </c>
      <c r="H20" s="2">
        <f t="shared" si="1"/>
        <v>6.2199063551655183</v>
      </c>
      <c r="I20" s="1">
        <f t="shared" si="3"/>
        <v>1384.4128313576132</v>
      </c>
      <c r="J20" s="1">
        <f t="shared" si="2"/>
        <v>1116.7143262471336</v>
      </c>
      <c r="M20">
        <v>2000</v>
      </c>
      <c r="N20" s="1">
        <v>1384.4128313576132</v>
      </c>
      <c r="O20" s="1">
        <v>1116.7143262471336</v>
      </c>
      <c r="P20" t="s">
        <v>21</v>
      </c>
    </row>
    <row r="21" spans="3:16" x14ac:dyDescent="0.25">
      <c r="C21" t="s">
        <v>307</v>
      </c>
      <c r="D21" t="s">
        <v>22</v>
      </c>
      <c r="E21">
        <v>6</v>
      </c>
      <c r="F21">
        <v>78.382222222222254</v>
      </c>
      <c r="G21">
        <f t="shared" si="0"/>
        <v>1.2082911288642062</v>
      </c>
      <c r="H21" s="2">
        <f t="shared" si="1"/>
        <v>5.8770768710225374</v>
      </c>
      <c r="I21" s="1">
        <f t="shared" si="3"/>
        <v>1385.6211224864774</v>
      </c>
      <c r="J21" s="1">
        <f t="shared" si="2"/>
        <v>1122.5914031181562</v>
      </c>
      <c r="M21">
        <v>2001</v>
      </c>
      <c r="N21" s="1">
        <v>1385.6211224864774</v>
      </c>
      <c r="O21" s="1">
        <v>1122.5914031181562</v>
      </c>
      <c r="P21" t="s">
        <v>22</v>
      </c>
    </row>
    <row r="22" spans="3:16" x14ac:dyDescent="0.25">
      <c r="C22" t="s">
        <v>308</v>
      </c>
      <c r="D22" t="s">
        <v>23</v>
      </c>
      <c r="E22">
        <v>6</v>
      </c>
      <c r="F22">
        <v>78.382222222222254</v>
      </c>
      <c r="G22">
        <f t="shared" si="0"/>
        <v>1.2082911288642062</v>
      </c>
      <c r="H22" s="2">
        <f t="shared" si="1"/>
        <v>5.8770768710225374</v>
      </c>
      <c r="I22" s="1">
        <f t="shared" si="3"/>
        <v>1386.8294136153415</v>
      </c>
      <c r="J22" s="1">
        <f t="shared" si="2"/>
        <v>1128.4684799891788</v>
      </c>
      <c r="M22">
        <v>201</v>
      </c>
      <c r="N22" s="1">
        <v>1386.8294136153415</v>
      </c>
      <c r="O22" s="1">
        <v>1128.4684799891788</v>
      </c>
      <c r="P22" t="s">
        <v>23</v>
      </c>
    </row>
    <row r="23" spans="3:16" x14ac:dyDescent="0.25">
      <c r="C23" t="s">
        <v>18</v>
      </c>
      <c r="D23" t="s">
        <v>23</v>
      </c>
      <c r="E23">
        <v>22.091000000000001</v>
      </c>
      <c r="F23">
        <v>78.382222222222254</v>
      </c>
      <c r="G23">
        <f t="shared" si="0"/>
        <v>4.4487265546231969</v>
      </c>
      <c r="H23" s="2">
        <f t="shared" si="1"/>
        <v>21.638417526293146</v>
      </c>
      <c r="I23" s="1">
        <f t="shared" si="3"/>
        <v>1391.2781401699647</v>
      </c>
      <c r="J23" s="1">
        <f t="shared" si="2"/>
        <v>1150.1068975154719</v>
      </c>
      <c r="M23">
        <v>12</v>
      </c>
      <c r="N23" s="1">
        <v>1391.2781401699647</v>
      </c>
      <c r="O23" s="1">
        <v>1150.1068975154719</v>
      </c>
      <c r="P23" t="s">
        <v>18</v>
      </c>
    </row>
    <row r="24" spans="3:16" x14ac:dyDescent="0.25">
      <c r="C24" t="s">
        <v>18</v>
      </c>
      <c r="D24" t="s">
        <v>19</v>
      </c>
      <c r="E24">
        <v>16.302</v>
      </c>
      <c r="F24">
        <v>131.85833333333338</v>
      </c>
      <c r="G24">
        <f t="shared" si="0"/>
        <v>-10.87817951703051</v>
      </c>
      <c r="H24" s="2">
        <f t="shared" si="1"/>
        <v>12.141680871908051</v>
      </c>
      <c r="I24" s="1">
        <f t="shared" si="3"/>
        <v>1380.3999606529342</v>
      </c>
      <c r="J24" s="1">
        <f t="shared" si="2"/>
        <v>1162.2485783873799</v>
      </c>
      <c r="M24">
        <v>13</v>
      </c>
      <c r="N24" s="1">
        <v>1380.3999606529342</v>
      </c>
      <c r="O24" s="1">
        <v>1162.2485783873799</v>
      </c>
      <c r="P2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8EC1-1171-4BD2-8A06-765A992D8B46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zoomScale="85" zoomScaleNormal="85" workbookViewId="0">
      <selection activeCell="J5" sqref="J5"/>
    </sheetView>
  </sheetViews>
  <sheetFormatPr defaultRowHeight="15" x14ac:dyDescent="0.25"/>
  <cols>
    <col min="3" max="4" width="9.140625" customWidth="1"/>
    <col min="6" max="6" width="16.140625" customWidth="1"/>
    <col min="8" max="8" width="11.7109375" customWidth="1"/>
    <col min="10" max="10" width="16.28515625" customWidth="1"/>
    <col min="11" max="11" width="14" customWidth="1"/>
  </cols>
  <sheetData>
    <row r="1" spans="1:14" ht="15" customHeight="1" x14ac:dyDescent="0.25"/>
    <row r="2" spans="1:14" x14ac:dyDescent="0.25">
      <c r="C2" s="152" t="s">
        <v>73</v>
      </c>
      <c r="D2" s="152"/>
      <c r="E2" s="29"/>
      <c r="F2" s="29"/>
      <c r="G2" s="29"/>
      <c r="H2" s="152" t="s">
        <v>84</v>
      </c>
      <c r="I2" s="29"/>
      <c r="J2" s="152" t="s">
        <v>87</v>
      </c>
      <c r="K2" s="152"/>
    </row>
    <row r="3" spans="1:14" x14ac:dyDescent="0.25">
      <c r="B3" s="29"/>
      <c r="C3" s="152"/>
      <c r="D3" s="152"/>
      <c r="E3" s="29"/>
      <c r="F3" s="159" t="s">
        <v>88</v>
      </c>
      <c r="G3" s="29"/>
      <c r="H3" s="152"/>
      <c r="I3" s="29"/>
      <c r="J3" s="152"/>
      <c r="K3" s="152"/>
    </row>
    <row r="4" spans="1:14" x14ac:dyDescent="0.25">
      <c r="F4" s="159"/>
      <c r="J4" s="1"/>
      <c r="K4" s="1"/>
    </row>
    <row r="5" spans="1:14" x14ac:dyDescent="0.25">
      <c r="A5">
        <v>1</v>
      </c>
      <c r="B5" t="s">
        <v>75</v>
      </c>
      <c r="C5" s="7">
        <v>74.197000000000003</v>
      </c>
      <c r="D5" s="7">
        <v>74.204999999999998</v>
      </c>
      <c r="F5">
        <v>74.200999999999993</v>
      </c>
      <c r="J5" s="7">
        <v>74.200999999999993</v>
      </c>
      <c r="K5" s="1"/>
    </row>
    <row r="6" spans="1:14" x14ac:dyDescent="0.25">
      <c r="A6">
        <v>2</v>
      </c>
      <c r="B6" t="s">
        <v>77</v>
      </c>
      <c r="C6" s="7">
        <v>42.845999999999997</v>
      </c>
      <c r="D6" s="7">
        <v>42.841999999999999</v>
      </c>
      <c r="F6">
        <v>42.844000000000001</v>
      </c>
      <c r="J6" s="7">
        <v>42.844000000000001</v>
      </c>
      <c r="K6" s="13"/>
      <c r="M6" t="s">
        <v>90</v>
      </c>
      <c r="N6" t="s">
        <v>91</v>
      </c>
    </row>
    <row r="7" spans="1:14" x14ac:dyDescent="0.25">
      <c r="A7">
        <v>3</v>
      </c>
      <c r="B7" t="s">
        <v>67</v>
      </c>
      <c r="C7" s="7">
        <v>62.499000000000002</v>
      </c>
      <c r="F7">
        <v>62.500999999999998</v>
      </c>
      <c r="H7" s="1">
        <v>62.500999999999998</v>
      </c>
      <c r="J7" s="7">
        <v>62.512</v>
      </c>
      <c r="K7" s="42">
        <v>62.49</v>
      </c>
      <c r="M7">
        <v>62.500999999999998</v>
      </c>
      <c r="N7" s="44" t="s">
        <v>89</v>
      </c>
    </row>
    <row r="8" spans="1:14" x14ac:dyDescent="0.25">
      <c r="A8">
        <v>4</v>
      </c>
      <c r="B8" t="s">
        <v>76</v>
      </c>
      <c r="C8" s="7">
        <v>49.106000000000002</v>
      </c>
      <c r="D8" s="7">
        <v>49.107999999999997</v>
      </c>
      <c r="F8">
        <v>49.106999999999999</v>
      </c>
      <c r="J8" s="42">
        <v>49.106999999999999</v>
      </c>
      <c r="K8" s="21"/>
    </row>
    <row r="9" spans="1:14" x14ac:dyDescent="0.25">
      <c r="A9">
        <v>5</v>
      </c>
      <c r="B9" t="s">
        <v>74</v>
      </c>
      <c r="D9" s="7">
        <v>77.793999999999997</v>
      </c>
      <c r="F9">
        <v>77.793999999999997</v>
      </c>
      <c r="J9" s="42">
        <v>77.793999999999997</v>
      </c>
      <c r="K9" s="21"/>
    </row>
    <row r="10" spans="1:14" x14ac:dyDescent="0.25">
      <c r="A10">
        <v>6</v>
      </c>
      <c r="B10" t="s">
        <v>78</v>
      </c>
      <c r="D10" s="7">
        <v>64.262</v>
      </c>
      <c r="F10">
        <v>64.262</v>
      </c>
      <c r="J10" s="33">
        <v>64.262</v>
      </c>
      <c r="K10" s="1"/>
    </row>
    <row r="11" spans="1:14" x14ac:dyDescent="0.25">
      <c r="A11">
        <v>7</v>
      </c>
      <c r="B11" t="s">
        <v>79</v>
      </c>
      <c r="D11" s="7">
        <v>61.654000000000003</v>
      </c>
      <c r="F11">
        <v>61.654000000000003</v>
      </c>
      <c r="J11" s="33">
        <v>61.654000000000003</v>
      </c>
      <c r="K11" s="13"/>
    </row>
    <row r="12" spans="1:14" x14ac:dyDescent="0.25">
      <c r="A12">
        <v>8</v>
      </c>
      <c r="B12" t="s">
        <v>80</v>
      </c>
      <c r="C12" s="7">
        <v>47.070999999999998</v>
      </c>
      <c r="D12" s="7">
        <v>47.076000000000001</v>
      </c>
      <c r="F12">
        <v>47.073999999999998</v>
      </c>
      <c r="J12" s="43">
        <v>47.073999999999998</v>
      </c>
      <c r="K12" s="13"/>
    </row>
    <row r="13" spans="1:14" x14ac:dyDescent="0.25">
      <c r="A13">
        <v>9</v>
      </c>
      <c r="B13" t="s">
        <v>81</v>
      </c>
      <c r="D13" s="7">
        <v>60.61</v>
      </c>
      <c r="F13">
        <v>60.61</v>
      </c>
      <c r="J13" s="43">
        <v>60.61</v>
      </c>
      <c r="K13" s="13"/>
    </row>
    <row r="14" spans="1:14" x14ac:dyDescent="0.25">
      <c r="A14">
        <v>10</v>
      </c>
      <c r="B14" t="s">
        <v>82</v>
      </c>
      <c r="C14" s="7">
        <v>62.390999999999998</v>
      </c>
      <c r="D14" s="7">
        <v>62.476999999999997</v>
      </c>
      <c r="F14">
        <v>62.433999999999997</v>
      </c>
      <c r="J14" s="37">
        <v>62.433999999999997</v>
      </c>
      <c r="K14" s="1"/>
    </row>
    <row r="15" spans="1:14" x14ac:dyDescent="0.25">
      <c r="A15">
        <v>11</v>
      </c>
      <c r="B15" t="s">
        <v>83</v>
      </c>
      <c r="C15" s="7">
        <v>28.582000000000001</v>
      </c>
      <c r="D15" s="7">
        <v>28.547000000000001</v>
      </c>
      <c r="F15">
        <v>28.565000000000001</v>
      </c>
      <c r="J15" s="37">
        <v>28.565000000000001</v>
      </c>
      <c r="K15" s="1"/>
    </row>
    <row r="35" spans="1:1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</row>
  </sheetData>
  <mergeCells count="4">
    <mergeCell ref="F3:F4"/>
    <mergeCell ref="C2:D3"/>
    <mergeCell ref="H2:H3"/>
    <mergeCell ref="J2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D09E-3912-451B-B590-D8FE24B25248}">
  <dimension ref="B2:P158"/>
  <sheetViews>
    <sheetView topLeftCell="A26" workbookViewId="0">
      <selection activeCell="J137" sqref="J137"/>
    </sheetView>
  </sheetViews>
  <sheetFormatPr defaultRowHeight="15" x14ac:dyDescent="0.25"/>
  <cols>
    <col min="2" max="2" width="13.5703125" bestFit="1" customWidth="1"/>
    <col min="10" max="10" width="9.42578125" customWidth="1"/>
  </cols>
  <sheetData>
    <row r="2" spans="2:16" x14ac:dyDescent="0.25">
      <c r="B2" s="176" t="s">
        <v>160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</row>
    <row r="3" spans="2:16" x14ac:dyDescent="0.25"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</row>
    <row r="5" spans="2:16" x14ac:dyDescent="0.25">
      <c r="B5" s="177" t="s">
        <v>158</v>
      </c>
      <c r="C5" s="177"/>
      <c r="D5" s="177"/>
      <c r="E5" s="177"/>
      <c r="F5" s="177"/>
      <c r="G5" s="177"/>
      <c r="H5" s="177"/>
      <c r="I5" s="49"/>
      <c r="J5" s="49"/>
      <c r="K5" s="49"/>
      <c r="L5" s="49"/>
      <c r="M5" s="49"/>
      <c r="N5" s="49"/>
      <c r="O5" s="49"/>
      <c r="P5" s="49"/>
    </row>
    <row r="6" spans="2:16" x14ac:dyDescent="0.25">
      <c r="B6" s="166" t="s">
        <v>127</v>
      </c>
      <c r="C6" s="167" t="s">
        <v>97</v>
      </c>
      <c r="D6" s="167"/>
      <c r="E6" s="167"/>
      <c r="F6" s="166" t="s">
        <v>128</v>
      </c>
      <c r="G6" s="167" t="s">
        <v>129</v>
      </c>
      <c r="H6" s="167" t="s">
        <v>98</v>
      </c>
      <c r="I6" s="167"/>
      <c r="J6" s="167"/>
      <c r="K6" s="166" t="s">
        <v>130</v>
      </c>
      <c r="L6" s="167" t="s">
        <v>131</v>
      </c>
      <c r="M6" s="167" t="s">
        <v>132</v>
      </c>
      <c r="N6" s="167" t="s">
        <v>133</v>
      </c>
      <c r="O6" s="166" t="s">
        <v>134</v>
      </c>
      <c r="P6" s="182" t="s">
        <v>135</v>
      </c>
    </row>
    <row r="7" spans="2:16" x14ac:dyDescent="0.25">
      <c r="B7" s="166"/>
      <c r="C7" s="51" t="s">
        <v>120</v>
      </c>
      <c r="D7" s="51" t="s">
        <v>121</v>
      </c>
      <c r="E7" s="51" t="s">
        <v>122</v>
      </c>
      <c r="F7" s="167"/>
      <c r="G7" s="167"/>
      <c r="H7" s="51" t="s">
        <v>120</v>
      </c>
      <c r="I7" s="51" t="s">
        <v>121</v>
      </c>
      <c r="J7" s="51" t="s">
        <v>122</v>
      </c>
      <c r="K7" s="167"/>
      <c r="L7" s="167"/>
      <c r="M7" s="167"/>
      <c r="N7" s="167"/>
      <c r="O7" s="167"/>
      <c r="P7" s="183"/>
    </row>
    <row r="8" spans="2:16" x14ac:dyDescent="0.25">
      <c r="B8" s="52" t="s">
        <v>146</v>
      </c>
      <c r="C8" s="53">
        <v>1.2450000000000001</v>
      </c>
      <c r="D8" s="53">
        <v>1.2150000000000001</v>
      </c>
      <c r="E8" s="53">
        <v>1.1850000000000001</v>
      </c>
      <c r="F8" s="53">
        <f t="shared" ref="F8" si="0">(C8+D8+E8)/3</f>
        <v>1.2150000000000001</v>
      </c>
      <c r="G8" s="53">
        <f t="shared" ref="G8" si="1">C8-E8</f>
        <v>6.0000000000000053E-2</v>
      </c>
      <c r="H8" s="184"/>
      <c r="I8" s="185"/>
      <c r="J8" s="185"/>
      <c r="K8" s="185"/>
      <c r="L8" s="185"/>
      <c r="M8" s="185"/>
      <c r="N8" s="186"/>
      <c r="O8" s="53">
        <f t="shared" ref="O8" si="2">(G8+L8)</f>
        <v>6.0000000000000053E-2</v>
      </c>
      <c r="P8" s="54">
        <f>O8*100</f>
        <v>6.0000000000000053</v>
      </c>
    </row>
    <row r="9" spans="2:16" x14ac:dyDescent="0.25">
      <c r="B9" s="52" t="s">
        <v>106</v>
      </c>
      <c r="C9" s="53">
        <v>1.1950000000000001</v>
      </c>
      <c r="D9" s="53">
        <v>1.1559999999999999</v>
      </c>
      <c r="E9" s="53">
        <v>1.1180000000000001</v>
      </c>
      <c r="F9" s="53">
        <f t="shared" ref="F9:F18" si="3">(C9+D9+E9)/3</f>
        <v>1.1563333333333334</v>
      </c>
      <c r="G9" s="53">
        <f t="shared" ref="G9:G18" si="4">C9-E9</f>
        <v>7.6999999999999957E-2</v>
      </c>
      <c r="H9" s="53">
        <v>0.66500000000000004</v>
      </c>
      <c r="I9" s="53">
        <v>0.63700000000000001</v>
      </c>
      <c r="J9" s="53">
        <v>0.60499999999999998</v>
      </c>
      <c r="K9" s="53">
        <f>(H9+I9+J9)/3</f>
        <v>0.63566666666666671</v>
      </c>
      <c r="L9" s="53">
        <f>H9-J9</f>
        <v>6.0000000000000053E-2</v>
      </c>
      <c r="M9" s="55">
        <f>IF(SIGN(F8-K9)=1,F8-K9,"")</f>
        <v>0.57933333333333337</v>
      </c>
      <c r="N9" s="53" t="str">
        <f>IF(SIGN(F8-K9)=-1,ABS(F8-K9),"")</f>
        <v/>
      </c>
      <c r="O9" s="53">
        <f t="shared" ref="O9:O19" si="5">(G9+L9)</f>
        <v>0.13700000000000001</v>
      </c>
      <c r="P9" s="54">
        <f t="shared" ref="P9:P19" si="6">O9*100</f>
        <v>13.700000000000001</v>
      </c>
    </row>
    <row r="10" spans="2:16" x14ac:dyDescent="0.25">
      <c r="B10" s="52" t="s">
        <v>110</v>
      </c>
      <c r="C10" s="53">
        <v>1.9159999999999999</v>
      </c>
      <c r="D10" s="53">
        <v>1.903</v>
      </c>
      <c r="E10" s="53">
        <v>1.8879999999999999</v>
      </c>
      <c r="F10" s="53">
        <f t="shared" si="3"/>
        <v>1.9023333333333332</v>
      </c>
      <c r="G10" s="53">
        <f t="shared" si="4"/>
        <v>2.8000000000000025E-2</v>
      </c>
      <c r="H10" s="53">
        <v>0.98199999999999998</v>
      </c>
      <c r="I10" s="53">
        <v>0.94699999999999995</v>
      </c>
      <c r="J10" s="53">
        <v>0.91200000000000003</v>
      </c>
      <c r="K10" s="53">
        <f t="shared" ref="K10:K19" si="7">(H10+I10+J10)/3</f>
        <v>0.94699999999999995</v>
      </c>
      <c r="L10" s="53">
        <f t="shared" ref="L10:L19" si="8">H10-J10</f>
        <v>6.9999999999999951E-2</v>
      </c>
      <c r="M10" s="55">
        <f t="shared" ref="M10:M19" si="9">IF(SIGN(F9-K10)=1,F9-K10,"")</f>
        <v>0.20933333333333348</v>
      </c>
      <c r="N10" s="53" t="str">
        <f t="shared" ref="N10:N19" si="10">IF(SIGN(F9-K10)=-1,ABS(F9-K10),"")</f>
        <v/>
      </c>
      <c r="O10" s="53">
        <f t="shared" si="5"/>
        <v>9.7999999999999976E-2</v>
      </c>
      <c r="P10" s="54">
        <f t="shared" si="6"/>
        <v>9.7999999999999972</v>
      </c>
    </row>
    <row r="11" spans="2:16" x14ac:dyDescent="0.25">
      <c r="B11" s="52" t="s">
        <v>111</v>
      </c>
      <c r="C11" s="53">
        <v>1.752</v>
      </c>
      <c r="D11" s="53">
        <v>1.7290000000000001</v>
      </c>
      <c r="E11" s="53">
        <v>1.7010000000000001</v>
      </c>
      <c r="F11" s="53">
        <f t="shared" si="3"/>
        <v>1.7273333333333334</v>
      </c>
      <c r="G11" s="53">
        <f t="shared" si="4"/>
        <v>5.0999999999999934E-2</v>
      </c>
      <c r="H11" s="53">
        <v>0.65400000000000003</v>
      </c>
      <c r="I11" s="53">
        <v>0.64100000000000001</v>
      </c>
      <c r="J11" s="53">
        <v>0.627</v>
      </c>
      <c r="K11" s="53">
        <f t="shared" si="7"/>
        <v>0.64066666666666661</v>
      </c>
      <c r="L11" s="53">
        <f t="shared" si="8"/>
        <v>2.7000000000000024E-2</v>
      </c>
      <c r="M11" s="55">
        <f t="shared" si="9"/>
        <v>1.2616666666666667</v>
      </c>
      <c r="N11" s="53" t="str">
        <f t="shared" si="10"/>
        <v/>
      </c>
      <c r="O11" s="53">
        <f t="shared" si="5"/>
        <v>7.7999999999999958E-2</v>
      </c>
      <c r="P11" s="54">
        <f t="shared" si="6"/>
        <v>7.7999999999999954</v>
      </c>
    </row>
    <row r="12" spans="2:16" x14ac:dyDescent="0.25">
      <c r="B12" s="52" t="s">
        <v>117</v>
      </c>
      <c r="C12" s="53">
        <v>1.865</v>
      </c>
      <c r="D12" s="53">
        <v>1.835</v>
      </c>
      <c r="E12" s="53">
        <v>1.8049999999999999</v>
      </c>
      <c r="F12" s="53">
        <f t="shared" si="3"/>
        <v>1.835</v>
      </c>
      <c r="G12" s="53">
        <f t="shared" si="4"/>
        <v>6.0000000000000053E-2</v>
      </c>
      <c r="H12" s="53">
        <v>0.74299999999999999</v>
      </c>
      <c r="I12" s="53">
        <v>0.72099999999999997</v>
      </c>
      <c r="J12" s="53">
        <v>0.69499999999999995</v>
      </c>
      <c r="K12" s="53">
        <f t="shared" si="7"/>
        <v>0.71966666666666657</v>
      </c>
      <c r="L12" s="53">
        <f t="shared" si="8"/>
        <v>4.8000000000000043E-2</v>
      </c>
      <c r="M12" s="55">
        <f t="shared" si="9"/>
        <v>1.0076666666666667</v>
      </c>
      <c r="N12" s="53" t="str">
        <f t="shared" si="10"/>
        <v/>
      </c>
      <c r="O12" s="53">
        <f t="shared" si="5"/>
        <v>0.1080000000000001</v>
      </c>
      <c r="P12" s="54">
        <f t="shared" si="6"/>
        <v>10.80000000000001</v>
      </c>
    </row>
    <row r="13" spans="2:16" x14ac:dyDescent="0.25">
      <c r="B13" s="52" t="s">
        <v>136</v>
      </c>
      <c r="C13" s="53">
        <v>1.53</v>
      </c>
      <c r="D13" s="53">
        <v>1.5069999999999999</v>
      </c>
      <c r="E13" s="53">
        <v>1.4850000000000001</v>
      </c>
      <c r="F13" s="53">
        <f t="shared" si="3"/>
        <v>1.5073333333333334</v>
      </c>
      <c r="G13" s="53">
        <f t="shared" si="4"/>
        <v>4.4999999999999929E-2</v>
      </c>
      <c r="H13" s="53">
        <v>0.98099999999999998</v>
      </c>
      <c r="I13" s="53">
        <v>0.96299999999999997</v>
      </c>
      <c r="J13" s="53">
        <v>0.94499999999999995</v>
      </c>
      <c r="K13" s="53">
        <f t="shared" si="7"/>
        <v>0.96299999999999997</v>
      </c>
      <c r="L13" s="53">
        <f t="shared" si="8"/>
        <v>3.6000000000000032E-2</v>
      </c>
      <c r="M13" s="55">
        <f t="shared" si="9"/>
        <v>0.872</v>
      </c>
      <c r="N13" s="53" t="str">
        <f t="shared" si="10"/>
        <v/>
      </c>
      <c r="O13" s="53">
        <f t="shared" si="5"/>
        <v>8.0999999999999961E-2</v>
      </c>
      <c r="P13" s="54">
        <f t="shared" si="6"/>
        <v>8.0999999999999961</v>
      </c>
    </row>
    <row r="14" spans="2:16" x14ac:dyDescent="0.25">
      <c r="B14" s="52" t="s">
        <v>137</v>
      </c>
      <c r="C14" s="53">
        <v>1.5</v>
      </c>
      <c r="D14" s="53">
        <v>1.43</v>
      </c>
      <c r="E14" s="53">
        <v>1.36</v>
      </c>
      <c r="F14" s="53">
        <f t="shared" si="3"/>
        <v>1.43</v>
      </c>
      <c r="G14" s="53">
        <f t="shared" si="4"/>
        <v>0.1399999999999999</v>
      </c>
      <c r="H14" s="53">
        <v>1.081</v>
      </c>
      <c r="I14" s="53">
        <v>1.0589999999999999</v>
      </c>
      <c r="J14" s="53">
        <v>1.038</v>
      </c>
      <c r="K14" s="53">
        <f t="shared" si="7"/>
        <v>1.0593333333333332</v>
      </c>
      <c r="L14" s="53">
        <f t="shared" si="8"/>
        <v>4.2999999999999927E-2</v>
      </c>
      <c r="M14" s="55">
        <f t="shared" si="9"/>
        <v>0.44800000000000018</v>
      </c>
      <c r="N14" s="53" t="str">
        <f t="shared" si="10"/>
        <v/>
      </c>
      <c r="O14" s="53">
        <f t="shared" si="5"/>
        <v>0.18299999999999983</v>
      </c>
      <c r="P14" s="54">
        <f t="shared" si="6"/>
        <v>18.299999999999983</v>
      </c>
    </row>
    <row r="15" spans="2:16" x14ac:dyDescent="0.25">
      <c r="B15" s="52" t="s">
        <v>138</v>
      </c>
      <c r="C15" s="53">
        <v>1.397</v>
      </c>
      <c r="D15" s="53">
        <v>1.3280000000000001</v>
      </c>
      <c r="E15" s="53">
        <v>1.26</v>
      </c>
      <c r="F15" s="53">
        <f t="shared" si="3"/>
        <v>1.3283333333333334</v>
      </c>
      <c r="G15" s="53">
        <f t="shared" si="4"/>
        <v>0.13700000000000001</v>
      </c>
      <c r="H15" s="53">
        <v>1.26</v>
      </c>
      <c r="I15" s="53">
        <v>1.19</v>
      </c>
      <c r="J15" s="53">
        <v>1.121</v>
      </c>
      <c r="K15" s="53">
        <f t="shared" si="7"/>
        <v>1.1903333333333335</v>
      </c>
      <c r="L15" s="53">
        <f t="shared" si="8"/>
        <v>0.13900000000000001</v>
      </c>
      <c r="M15" s="55">
        <f t="shared" si="9"/>
        <v>0.23966666666666647</v>
      </c>
      <c r="N15" s="53" t="str">
        <f t="shared" si="10"/>
        <v/>
      </c>
      <c r="O15" s="53">
        <f t="shared" si="5"/>
        <v>0.27600000000000002</v>
      </c>
      <c r="P15" s="54">
        <f t="shared" si="6"/>
        <v>27.6</v>
      </c>
    </row>
    <row r="16" spans="2:16" x14ac:dyDescent="0.25">
      <c r="B16" s="52" t="s">
        <v>139</v>
      </c>
      <c r="C16" s="53">
        <v>1.355</v>
      </c>
      <c r="D16" s="53">
        <v>1.2849999999999999</v>
      </c>
      <c r="E16" s="53">
        <v>1.2150000000000001</v>
      </c>
      <c r="F16" s="53">
        <f t="shared" si="3"/>
        <v>1.2849999999999999</v>
      </c>
      <c r="G16" s="53">
        <f t="shared" si="4"/>
        <v>0.1399999999999999</v>
      </c>
      <c r="H16" s="53">
        <v>1.0049999999999999</v>
      </c>
      <c r="I16" s="53">
        <v>0.93500000000000005</v>
      </c>
      <c r="J16" s="53">
        <v>0.86399999999999999</v>
      </c>
      <c r="K16" s="53">
        <f t="shared" si="7"/>
        <v>0.93466666666666665</v>
      </c>
      <c r="L16" s="53">
        <f t="shared" si="8"/>
        <v>0.1409999999999999</v>
      </c>
      <c r="M16" s="55">
        <f t="shared" si="9"/>
        <v>0.39366666666666672</v>
      </c>
      <c r="N16" s="53" t="str">
        <f t="shared" si="10"/>
        <v/>
      </c>
      <c r="O16" s="53">
        <f t="shared" si="5"/>
        <v>0.28099999999999981</v>
      </c>
      <c r="P16" s="54">
        <f t="shared" si="6"/>
        <v>28.09999999999998</v>
      </c>
    </row>
    <row r="17" spans="2:16" x14ac:dyDescent="0.25">
      <c r="B17" s="52" t="s">
        <v>140</v>
      </c>
      <c r="C17" s="53">
        <v>1.4430000000000001</v>
      </c>
      <c r="D17" s="53">
        <v>1.407</v>
      </c>
      <c r="E17" s="53">
        <v>1.375</v>
      </c>
      <c r="F17" s="53">
        <f t="shared" si="3"/>
        <v>1.4083333333333332</v>
      </c>
      <c r="G17" s="53">
        <f t="shared" si="4"/>
        <v>6.800000000000006E-2</v>
      </c>
      <c r="H17" s="53">
        <v>1.633</v>
      </c>
      <c r="I17" s="53">
        <v>1.5580000000000001</v>
      </c>
      <c r="J17" s="53">
        <v>1.4850000000000001</v>
      </c>
      <c r="K17" s="53">
        <f t="shared" si="7"/>
        <v>1.5586666666666666</v>
      </c>
      <c r="L17" s="53">
        <f t="shared" si="8"/>
        <v>0.14799999999999991</v>
      </c>
      <c r="M17" s="55" t="str">
        <f t="shared" si="9"/>
        <v/>
      </c>
      <c r="N17" s="53">
        <f t="shared" si="10"/>
        <v>0.27366666666666672</v>
      </c>
      <c r="O17" s="53">
        <f t="shared" si="5"/>
        <v>0.21599999999999997</v>
      </c>
      <c r="P17" s="54">
        <f t="shared" si="6"/>
        <v>21.599999999999998</v>
      </c>
    </row>
    <row r="18" spans="2:16" x14ac:dyDescent="0.25">
      <c r="B18" s="52" t="s">
        <v>141</v>
      </c>
      <c r="C18" s="53">
        <v>1.389</v>
      </c>
      <c r="D18" s="53">
        <v>1.2330000000000001</v>
      </c>
      <c r="E18" s="53">
        <v>1.2789999999999999</v>
      </c>
      <c r="F18" s="53">
        <f t="shared" si="3"/>
        <v>1.3003333333333333</v>
      </c>
      <c r="G18" s="53">
        <f t="shared" si="4"/>
        <v>0.1100000000000001</v>
      </c>
      <c r="H18" s="53">
        <v>0.68600000000000005</v>
      </c>
      <c r="I18" s="53">
        <v>0.65</v>
      </c>
      <c r="J18" s="53">
        <v>0.61699999999999999</v>
      </c>
      <c r="K18" s="53">
        <f t="shared" si="7"/>
        <v>0.65100000000000002</v>
      </c>
      <c r="L18" s="53">
        <f t="shared" si="8"/>
        <v>6.9000000000000061E-2</v>
      </c>
      <c r="M18" s="55">
        <f t="shared" si="9"/>
        <v>0.75733333333333319</v>
      </c>
      <c r="N18" s="53" t="str">
        <f t="shared" si="10"/>
        <v/>
      </c>
      <c r="O18" s="53">
        <f t="shared" si="5"/>
        <v>0.17900000000000016</v>
      </c>
      <c r="P18" s="54">
        <f t="shared" si="6"/>
        <v>17.900000000000016</v>
      </c>
    </row>
    <row r="19" spans="2:16" x14ac:dyDescent="0.25">
      <c r="B19" s="52" t="s">
        <v>142</v>
      </c>
      <c r="C19" s="184"/>
      <c r="D19" s="185"/>
      <c r="E19" s="185"/>
      <c r="F19" s="185"/>
      <c r="G19" s="186"/>
      <c r="H19" s="53">
        <v>1.956</v>
      </c>
      <c r="I19" s="53">
        <v>1.8979999999999999</v>
      </c>
      <c r="J19" s="53">
        <v>1.845</v>
      </c>
      <c r="K19" s="53">
        <f t="shared" si="7"/>
        <v>1.8996666666666666</v>
      </c>
      <c r="L19" s="53">
        <f t="shared" si="8"/>
        <v>0.11099999999999999</v>
      </c>
      <c r="M19" s="55" t="str">
        <f t="shared" si="9"/>
        <v/>
      </c>
      <c r="N19" s="53">
        <f t="shared" si="10"/>
        <v>0.59933333333333327</v>
      </c>
      <c r="O19" s="53">
        <f t="shared" si="5"/>
        <v>0.11099999999999999</v>
      </c>
      <c r="P19" s="54">
        <f t="shared" si="6"/>
        <v>11.099999999999998</v>
      </c>
    </row>
    <row r="20" spans="2:16" x14ac:dyDescent="0.25">
      <c r="B20" s="56" t="s">
        <v>147</v>
      </c>
      <c r="C20" s="55"/>
      <c r="D20" s="55"/>
      <c r="E20" s="55"/>
      <c r="F20" s="53">
        <f>SUM(F8:F18)</f>
        <v>16.095333333333333</v>
      </c>
      <c r="G20" s="55"/>
      <c r="H20" s="55"/>
      <c r="I20" s="55"/>
      <c r="J20" s="55"/>
      <c r="K20" s="53">
        <f>SUM(K9:K19)</f>
        <v>11.199666666666666</v>
      </c>
      <c r="L20" s="55"/>
      <c r="M20" s="53">
        <f>SUM(M9:M19)</f>
        <v>5.7686666666666664</v>
      </c>
      <c r="N20" s="53">
        <f>SUM(N9:N19)</f>
        <v>0.873</v>
      </c>
      <c r="O20" s="53"/>
      <c r="P20" s="53">
        <f>SUM(P8:P19)</f>
        <v>180.79999999999998</v>
      </c>
    </row>
    <row r="22" spans="2:16" x14ac:dyDescent="0.25">
      <c r="C22" s="179" t="s">
        <v>148</v>
      </c>
      <c r="D22" s="179"/>
    </row>
    <row r="23" spans="2:16" x14ac:dyDescent="0.25">
      <c r="C23" s="161" t="s">
        <v>149</v>
      </c>
      <c r="D23" s="178"/>
      <c r="E23" s="57">
        <f>F20-K20</f>
        <v>4.8956666666666671</v>
      </c>
    </row>
    <row r="24" spans="2:16" x14ac:dyDescent="0.25">
      <c r="C24" s="161" t="s">
        <v>150</v>
      </c>
      <c r="D24" s="178"/>
      <c r="E24" s="57">
        <f>M20-N20</f>
        <v>4.8956666666666662</v>
      </c>
    </row>
    <row r="26" spans="2:16" x14ac:dyDescent="0.25">
      <c r="B26" s="177" t="s">
        <v>159</v>
      </c>
      <c r="C26" s="177"/>
      <c r="D26" s="177"/>
      <c r="E26" s="177"/>
      <c r="F26" s="177"/>
      <c r="G26" s="177"/>
      <c r="H26" s="177"/>
    </row>
    <row r="27" spans="2:16" x14ac:dyDescent="0.25">
      <c r="B27" s="166" t="s">
        <v>127</v>
      </c>
      <c r="C27" s="167" t="s">
        <v>97</v>
      </c>
      <c r="D27" s="167"/>
      <c r="E27" s="167"/>
      <c r="F27" s="166" t="s">
        <v>128</v>
      </c>
      <c r="G27" s="167" t="s">
        <v>129</v>
      </c>
      <c r="H27" s="167" t="s">
        <v>98</v>
      </c>
      <c r="I27" s="167"/>
      <c r="J27" s="167"/>
      <c r="K27" s="166" t="s">
        <v>130</v>
      </c>
      <c r="L27" s="167" t="s">
        <v>131</v>
      </c>
      <c r="M27" s="167" t="s">
        <v>132</v>
      </c>
      <c r="N27" s="167" t="s">
        <v>133</v>
      </c>
      <c r="O27" s="166" t="s">
        <v>134</v>
      </c>
      <c r="P27" s="182" t="s">
        <v>135</v>
      </c>
    </row>
    <row r="28" spans="2:16" x14ac:dyDescent="0.25">
      <c r="B28" s="166"/>
      <c r="C28" s="51" t="s">
        <v>120</v>
      </c>
      <c r="D28" s="51" t="s">
        <v>121</v>
      </c>
      <c r="E28" s="51" t="s">
        <v>122</v>
      </c>
      <c r="F28" s="167"/>
      <c r="G28" s="167"/>
      <c r="H28" s="51" t="s">
        <v>120</v>
      </c>
      <c r="I28" s="51" t="s">
        <v>121</v>
      </c>
      <c r="J28" s="51" t="s">
        <v>122</v>
      </c>
      <c r="K28" s="167"/>
      <c r="L28" s="167"/>
      <c r="M28" s="167"/>
      <c r="N28" s="167"/>
      <c r="O28" s="167"/>
      <c r="P28" s="183"/>
    </row>
    <row r="29" spans="2:16" x14ac:dyDescent="0.25">
      <c r="B29" s="52" t="s">
        <v>143</v>
      </c>
      <c r="C29" s="53">
        <v>1.99</v>
      </c>
      <c r="D29" s="53">
        <v>1.9410000000000001</v>
      </c>
      <c r="E29" s="53">
        <v>1.89</v>
      </c>
      <c r="F29" s="53">
        <f t="shared" ref="F29" si="11">(C29+D29+E29)/3</f>
        <v>1.9403333333333332</v>
      </c>
      <c r="G29" s="53">
        <f t="shared" ref="G29" si="12">C29-E29</f>
        <v>0.10000000000000009</v>
      </c>
      <c r="H29" s="184"/>
      <c r="I29" s="185"/>
      <c r="J29" s="185"/>
      <c r="K29" s="185"/>
      <c r="L29" s="185"/>
      <c r="M29" s="185"/>
      <c r="N29" s="186"/>
      <c r="O29" s="53">
        <f t="shared" ref="O29" si="13">(G29+L29)</f>
        <v>0.10000000000000009</v>
      </c>
      <c r="P29" s="54">
        <f>O29*100</f>
        <v>10.000000000000009</v>
      </c>
    </row>
    <row r="30" spans="2:16" x14ac:dyDescent="0.25">
      <c r="B30" s="52" t="s">
        <v>106</v>
      </c>
      <c r="C30" s="53">
        <v>0.71399999999999997</v>
      </c>
      <c r="D30" s="53">
        <v>0.67800000000000005</v>
      </c>
      <c r="E30" s="53">
        <v>0.64300000000000002</v>
      </c>
      <c r="F30" s="53">
        <f t="shared" ref="F30:F41" si="14">(C30+D30+E30)/3</f>
        <v>0.67833333333333334</v>
      </c>
      <c r="G30" s="53">
        <f t="shared" ref="G30:G41" si="15">C30-E30</f>
        <v>7.0999999999999952E-2</v>
      </c>
      <c r="H30" s="53">
        <v>1.484</v>
      </c>
      <c r="I30" s="53">
        <v>1.4339999999999999</v>
      </c>
      <c r="J30" s="53">
        <v>1.38</v>
      </c>
      <c r="K30" s="53">
        <f>(H30+I30+J30)/3</f>
        <v>1.4326666666666668</v>
      </c>
      <c r="L30" s="53">
        <f>H30-J30</f>
        <v>0.10400000000000009</v>
      </c>
      <c r="M30" s="55">
        <f>IF(SIGN(F29-K30)=1,F29-K30,"")</f>
        <v>0.50766666666666649</v>
      </c>
      <c r="N30" s="53" t="str">
        <f>IF(SIGN(F29-K30)=-1,ABS(F29-K30),"")</f>
        <v/>
      </c>
      <c r="O30" s="53">
        <f t="shared" ref="O30:O42" si="16">(G30+L30)</f>
        <v>0.17500000000000004</v>
      </c>
      <c r="P30" s="54">
        <f t="shared" ref="P30:P42" si="17">O30*100</f>
        <v>17.500000000000004</v>
      </c>
    </row>
    <row r="31" spans="2:16" x14ac:dyDescent="0.25">
      <c r="B31" s="52" t="s">
        <v>110</v>
      </c>
      <c r="C31" s="53">
        <v>1.345</v>
      </c>
      <c r="D31" s="53">
        <v>1.3</v>
      </c>
      <c r="E31" s="53">
        <v>1.256</v>
      </c>
      <c r="F31" s="53">
        <f t="shared" si="14"/>
        <v>1.3003333333333333</v>
      </c>
      <c r="G31" s="53">
        <f t="shared" si="15"/>
        <v>8.8999999999999968E-2</v>
      </c>
      <c r="H31" s="53">
        <v>1.4470000000000001</v>
      </c>
      <c r="I31" s="53">
        <v>1.4079999999999999</v>
      </c>
      <c r="J31" s="53">
        <v>1.3680000000000001</v>
      </c>
      <c r="K31" s="53">
        <f t="shared" ref="K31:K42" si="18">(H31+I31+J31)/3</f>
        <v>1.4076666666666666</v>
      </c>
      <c r="L31" s="53">
        <f t="shared" ref="L31:L42" si="19">H31-J31</f>
        <v>7.8999999999999959E-2</v>
      </c>
      <c r="M31" s="55" t="str">
        <f t="shared" ref="M31:M42" si="20">IF(SIGN(F30-K31)=1,F30-K31,"")</f>
        <v/>
      </c>
      <c r="N31" s="53">
        <f t="shared" ref="N31:N42" si="21">IF(SIGN(F30-K31)=-1,ABS(F30-K31),"")</f>
        <v>0.72933333333333328</v>
      </c>
      <c r="O31" s="53">
        <f t="shared" si="16"/>
        <v>0.16799999999999993</v>
      </c>
      <c r="P31" s="54">
        <f t="shared" si="17"/>
        <v>16.799999999999994</v>
      </c>
    </row>
    <row r="32" spans="2:16" x14ac:dyDescent="0.25">
      <c r="B32" s="52" t="s">
        <v>111</v>
      </c>
      <c r="C32" s="53">
        <v>1.2789999999999999</v>
      </c>
      <c r="D32" s="53">
        <v>1.25</v>
      </c>
      <c r="E32" s="53">
        <v>1.181</v>
      </c>
      <c r="F32" s="53">
        <f t="shared" si="14"/>
        <v>1.2366666666666666</v>
      </c>
      <c r="G32" s="53">
        <f t="shared" si="15"/>
        <v>9.7999999999999865E-2</v>
      </c>
      <c r="H32" s="53">
        <v>1.077</v>
      </c>
      <c r="I32" s="53">
        <v>1.0309999999999999</v>
      </c>
      <c r="J32" s="53">
        <v>0.98499999999999999</v>
      </c>
      <c r="K32" s="53">
        <f t="shared" si="18"/>
        <v>1.0309999999999999</v>
      </c>
      <c r="L32" s="53">
        <f t="shared" si="19"/>
        <v>9.1999999999999971E-2</v>
      </c>
      <c r="M32" s="55">
        <f t="shared" si="20"/>
        <v>0.26933333333333342</v>
      </c>
      <c r="N32" s="53" t="str">
        <f t="shared" si="21"/>
        <v/>
      </c>
      <c r="O32" s="53">
        <f t="shared" si="16"/>
        <v>0.18999999999999984</v>
      </c>
      <c r="P32" s="54">
        <f t="shared" si="17"/>
        <v>18.999999999999982</v>
      </c>
    </row>
    <row r="33" spans="2:16" x14ac:dyDescent="0.25">
      <c r="B33" s="52" t="s">
        <v>117</v>
      </c>
      <c r="C33" s="53">
        <v>0.94599999999999995</v>
      </c>
      <c r="D33" s="53">
        <v>0.90500000000000003</v>
      </c>
      <c r="E33" s="53">
        <v>0.86899999999999999</v>
      </c>
      <c r="F33" s="53">
        <f t="shared" si="14"/>
        <v>0.90666666666666662</v>
      </c>
      <c r="G33" s="53">
        <f t="shared" si="15"/>
        <v>7.6999999999999957E-2</v>
      </c>
      <c r="H33" s="53">
        <v>1.2749999999999999</v>
      </c>
      <c r="I33" s="53">
        <v>1.226</v>
      </c>
      <c r="J33" s="53">
        <v>1.175</v>
      </c>
      <c r="K33" s="53">
        <f t="shared" si="18"/>
        <v>1.2253333333333334</v>
      </c>
      <c r="L33" s="53">
        <f t="shared" si="19"/>
        <v>9.9999999999999867E-2</v>
      </c>
      <c r="M33" s="55">
        <f t="shared" si="20"/>
        <v>1.1333333333333195E-2</v>
      </c>
      <c r="N33" s="53" t="str">
        <f t="shared" si="21"/>
        <v/>
      </c>
      <c r="O33" s="53">
        <f t="shared" si="16"/>
        <v>0.17699999999999982</v>
      </c>
      <c r="P33" s="54">
        <f t="shared" si="17"/>
        <v>17.699999999999982</v>
      </c>
    </row>
    <row r="34" spans="2:16" x14ac:dyDescent="0.25">
      <c r="B34" s="52" t="s">
        <v>136</v>
      </c>
      <c r="C34" s="53">
        <v>1.109</v>
      </c>
      <c r="D34" s="53">
        <v>1.0349999999999999</v>
      </c>
      <c r="E34" s="53">
        <v>0.96699999999999997</v>
      </c>
      <c r="F34" s="53">
        <f t="shared" si="14"/>
        <v>1.0370000000000001</v>
      </c>
      <c r="G34" s="53">
        <f t="shared" si="15"/>
        <v>0.14200000000000002</v>
      </c>
      <c r="H34" s="53">
        <v>1.2549999999999999</v>
      </c>
      <c r="I34" s="53">
        <v>1.218</v>
      </c>
      <c r="J34" s="53">
        <v>1.18</v>
      </c>
      <c r="K34" s="53">
        <f t="shared" si="18"/>
        <v>1.2176666666666665</v>
      </c>
      <c r="L34" s="53">
        <f t="shared" si="19"/>
        <v>7.4999999999999956E-2</v>
      </c>
      <c r="M34" s="55" t="str">
        <f t="shared" si="20"/>
        <v/>
      </c>
      <c r="N34" s="53">
        <f t="shared" si="21"/>
        <v>0.31099999999999983</v>
      </c>
      <c r="O34" s="53">
        <f t="shared" si="16"/>
        <v>0.21699999999999997</v>
      </c>
      <c r="P34" s="54">
        <f t="shared" si="17"/>
        <v>21.699999999999996</v>
      </c>
    </row>
    <row r="35" spans="2:16" x14ac:dyDescent="0.25">
      <c r="B35" s="52" t="s">
        <v>137</v>
      </c>
      <c r="C35" s="53">
        <v>0.83899999999999997</v>
      </c>
      <c r="D35" s="53">
        <v>0.78700000000000003</v>
      </c>
      <c r="E35" s="53">
        <v>0.73599999999999999</v>
      </c>
      <c r="F35" s="53">
        <f t="shared" si="14"/>
        <v>0.78733333333333333</v>
      </c>
      <c r="G35" s="53">
        <f t="shared" si="15"/>
        <v>0.10299999999999998</v>
      </c>
      <c r="H35" s="53">
        <v>1.2350000000000001</v>
      </c>
      <c r="I35" s="53">
        <v>1.1659999999999999</v>
      </c>
      <c r="J35" s="53">
        <v>1.0980000000000001</v>
      </c>
      <c r="K35" s="53">
        <f t="shared" si="18"/>
        <v>1.1663333333333332</v>
      </c>
      <c r="L35" s="53">
        <f t="shared" si="19"/>
        <v>0.13700000000000001</v>
      </c>
      <c r="M35" s="55" t="str">
        <f t="shared" si="20"/>
        <v/>
      </c>
      <c r="N35" s="53">
        <f t="shared" si="21"/>
        <v>0.12933333333333308</v>
      </c>
      <c r="O35" s="53">
        <f t="shared" si="16"/>
        <v>0.24</v>
      </c>
      <c r="P35" s="54">
        <f t="shared" si="17"/>
        <v>24</v>
      </c>
    </row>
    <row r="36" spans="2:16" x14ac:dyDescent="0.25">
      <c r="B36" s="52" t="s">
        <v>138</v>
      </c>
      <c r="C36" s="53">
        <v>0.73099999999999998</v>
      </c>
      <c r="D36" s="53">
        <v>0.71299999999999997</v>
      </c>
      <c r="E36" s="53">
        <v>0.69499999999999995</v>
      </c>
      <c r="F36" s="53">
        <f t="shared" si="14"/>
        <v>0.71299999999999997</v>
      </c>
      <c r="G36" s="53">
        <f t="shared" si="15"/>
        <v>3.6000000000000032E-2</v>
      </c>
      <c r="H36" s="53">
        <v>1.804</v>
      </c>
      <c r="I36" s="53">
        <v>1.752</v>
      </c>
      <c r="J36" s="53">
        <v>1.702</v>
      </c>
      <c r="K36" s="53">
        <f t="shared" si="18"/>
        <v>1.7526666666666666</v>
      </c>
      <c r="L36" s="53">
        <f t="shared" si="19"/>
        <v>0.10200000000000009</v>
      </c>
      <c r="M36" s="55" t="str">
        <f t="shared" si="20"/>
        <v/>
      </c>
      <c r="N36" s="53">
        <f t="shared" si="21"/>
        <v>0.96533333333333327</v>
      </c>
      <c r="O36" s="53">
        <f t="shared" si="16"/>
        <v>0.13800000000000012</v>
      </c>
      <c r="P36" s="54">
        <f t="shared" si="17"/>
        <v>13.800000000000011</v>
      </c>
    </row>
    <row r="37" spans="2:16" x14ac:dyDescent="0.25">
      <c r="B37" s="52" t="s">
        <v>139</v>
      </c>
      <c r="C37" s="53">
        <v>0.74299999999999999</v>
      </c>
      <c r="D37" s="53">
        <v>0.72299999999999998</v>
      </c>
      <c r="E37" s="53">
        <v>0.70299999999999996</v>
      </c>
      <c r="F37" s="53">
        <f t="shared" si="14"/>
        <v>0.72299999999999998</v>
      </c>
      <c r="G37" s="53">
        <f t="shared" si="15"/>
        <v>4.0000000000000036E-2</v>
      </c>
      <c r="H37" s="53">
        <v>1.544</v>
      </c>
      <c r="I37" s="53">
        <v>1.524</v>
      </c>
      <c r="J37" s="53">
        <v>1.5049999999999999</v>
      </c>
      <c r="K37" s="53">
        <f t="shared" si="18"/>
        <v>1.5243333333333335</v>
      </c>
      <c r="L37" s="53">
        <f t="shared" si="19"/>
        <v>3.9000000000000146E-2</v>
      </c>
      <c r="M37" s="55" t="str">
        <f t="shared" si="20"/>
        <v/>
      </c>
      <c r="N37" s="53">
        <f t="shared" si="21"/>
        <v>0.81133333333333357</v>
      </c>
      <c r="O37" s="53">
        <f t="shared" si="16"/>
        <v>7.9000000000000181E-2</v>
      </c>
      <c r="P37" s="54">
        <f t="shared" si="17"/>
        <v>7.9000000000000181</v>
      </c>
    </row>
    <row r="38" spans="2:16" x14ac:dyDescent="0.25">
      <c r="B38" s="52" t="s">
        <v>140</v>
      </c>
      <c r="C38" s="53">
        <v>0.877</v>
      </c>
      <c r="D38" s="53">
        <v>0.86399999999999999</v>
      </c>
      <c r="E38" s="53">
        <v>0.85</v>
      </c>
      <c r="F38" s="53">
        <f t="shared" si="14"/>
        <v>0.86366666666666669</v>
      </c>
      <c r="G38" s="53">
        <f t="shared" si="15"/>
        <v>2.7000000000000024E-2</v>
      </c>
      <c r="H38" s="53">
        <v>1.825</v>
      </c>
      <c r="I38" s="53">
        <v>1.802</v>
      </c>
      <c r="J38" s="53">
        <v>1.7869999999999999</v>
      </c>
      <c r="K38" s="53">
        <f t="shared" si="18"/>
        <v>1.8046666666666666</v>
      </c>
      <c r="L38" s="53">
        <f t="shared" si="19"/>
        <v>3.8000000000000034E-2</v>
      </c>
      <c r="M38" s="55" t="str">
        <f t="shared" si="20"/>
        <v/>
      </c>
      <c r="N38" s="53">
        <f t="shared" si="21"/>
        <v>1.0816666666666666</v>
      </c>
      <c r="O38" s="53">
        <f t="shared" si="16"/>
        <v>6.5000000000000058E-2</v>
      </c>
      <c r="P38" s="54">
        <f t="shared" si="17"/>
        <v>6.5000000000000053</v>
      </c>
    </row>
    <row r="39" spans="2:16" x14ac:dyDescent="0.25">
      <c r="B39" s="52" t="s">
        <v>141</v>
      </c>
      <c r="C39" s="53">
        <v>1.0049999999999999</v>
      </c>
      <c r="D39" s="53">
        <v>0.97399999999999998</v>
      </c>
      <c r="E39" s="53">
        <v>0.94</v>
      </c>
      <c r="F39" s="53">
        <f t="shared" si="14"/>
        <v>0.97299999999999986</v>
      </c>
      <c r="G39" s="53">
        <f t="shared" si="15"/>
        <v>6.4999999999999947E-2</v>
      </c>
      <c r="H39" s="53">
        <v>1.8380000000000001</v>
      </c>
      <c r="I39" s="53">
        <v>1.821</v>
      </c>
      <c r="J39" s="53">
        <v>1.8069999999999999</v>
      </c>
      <c r="K39" s="53">
        <f t="shared" si="18"/>
        <v>1.8219999999999998</v>
      </c>
      <c r="L39" s="53">
        <f t="shared" si="19"/>
        <v>3.1000000000000139E-2</v>
      </c>
      <c r="M39" s="55" t="str">
        <f t="shared" si="20"/>
        <v/>
      </c>
      <c r="N39" s="53">
        <f t="shared" si="21"/>
        <v>0.95833333333333315</v>
      </c>
      <c r="O39" s="53">
        <f t="shared" si="16"/>
        <v>9.6000000000000085E-2</v>
      </c>
      <c r="P39" s="54">
        <f t="shared" si="17"/>
        <v>9.6000000000000085</v>
      </c>
    </row>
    <row r="40" spans="2:16" x14ac:dyDescent="0.25">
      <c r="B40" s="52" t="s">
        <v>144</v>
      </c>
      <c r="C40" s="53">
        <v>1.129</v>
      </c>
      <c r="D40" s="53">
        <v>1.091</v>
      </c>
      <c r="E40" s="53">
        <v>1.054</v>
      </c>
      <c r="F40" s="53">
        <f t="shared" si="14"/>
        <v>1.0913333333333333</v>
      </c>
      <c r="G40" s="53">
        <f t="shared" si="15"/>
        <v>7.4999999999999956E-2</v>
      </c>
      <c r="H40" s="53">
        <v>1.5720000000000001</v>
      </c>
      <c r="I40" s="53">
        <v>1.538</v>
      </c>
      <c r="J40" s="53">
        <v>1.5049999999999999</v>
      </c>
      <c r="K40" s="53">
        <f t="shared" si="18"/>
        <v>1.5383333333333333</v>
      </c>
      <c r="L40" s="53">
        <f t="shared" si="19"/>
        <v>6.7000000000000171E-2</v>
      </c>
      <c r="M40" s="55" t="str">
        <f t="shared" si="20"/>
        <v/>
      </c>
      <c r="N40" s="53">
        <f t="shared" si="21"/>
        <v>0.56533333333333347</v>
      </c>
      <c r="O40" s="53">
        <f t="shared" si="16"/>
        <v>0.14200000000000013</v>
      </c>
      <c r="P40" s="54">
        <f t="shared" si="17"/>
        <v>14.200000000000014</v>
      </c>
    </row>
    <row r="41" spans="2:16" x14ac:dyDescent="0.25">
      <c r="B41" s="52" t="s">
        <v>145</v>
      </c>
      <c r="C41" s="53">
        <v>0.86799999999999999</v>
      </c>
      <c r="D41" s="53">
        <v>0.85699999999999998</v>
      </c>
      <c r="E41" s="53">
        <v>0.84</v>
      </c>
      <c r="F41" s="53">
        <f t="shared" si="14"/>
        <v>0.85499999999999998</v>
      </c>
      <c r="G41" s="53">
        <f t="shared" si="15"/>
        <v>2.8000000000000025E-2</v>
      </c>
      <c r="H41" s="53">
        <v>0.98099999999999998</v>
      </c>
      <c r="I41" s="53">
        <v>0.94699999999999995</v>
      </c>
      <c r="J41" s="53">
        <v>0.91400000000000003</v>
      </c>
      <c r="K41" s="53">
        <f t="shared" si="18"/>
        <v>0.94733333333333336</v>
      </c>
      <c r="L41" s="53">
        <f t="shared" si="19"/>
        <v>6.6999999999999948E-2</v>
      </c>
      <c r="M41" s="55">
        <f t="shared" si="20"/>
        <v>0.14399999999999991</v>
      </c>
      <c r="N41" s="53" t="str">
        <f t="shared" si="21"/>
        <v/>
      </c>
      <c r="O41" s="53">
        <f t="shared" si="16"/>
        <v>9.4999999999999973E-2</v>
      </c>
      <c r="P41" s="54">
        <f t="shared" si="17"/>
        <v>9.4999999999999964</v>
      </c>
    </row>
    <row r="42" spans="2:16" x14ac:dyDescent="0.25">
      <c r="B42" s="52" t="s">
        <v>146</v>
      </c>
      <c r="C42" s="184"/>
      <c r="D42" s="185"/>
      <c r="E42" s="185"/>
      <c r="F42" s="185"/>
      <c r="G42" s="186"/>
      <c r="H42" s="53">
        <v>1.1539999999999999</v>
      </c>
      <c r="I42" s="53">
        <v>1.1439999999999999</v>
      </c>
      <c r="J42" s="53">
        <v>1.1339999999999999</v>
      </c>
      <c r="K42" s="53">
        <f t="shared" si="18"/>
        <v>1.1439999999999999</v>
      </c>
      <c r="L42" s="53">
        <f t="shared" si="19"/>
        <v>2.0000000000000018E-2</v>
      </c>
      <c r="M42" s="55" t="str">
        <f t="shared" si="20"/>
        <v/>
      </c>
      <c r="N42" s="53">
        <f t="shared" si="21"/>
        <v>0.28899999999999992</v>
      </c>
      <c r="O42" s="53">
        <f t="shared" si="16"/>
        <v>2.0000000000000018E-2</v>
      </c>
      <c r="P42" s="54">
        <f t="shared" si="17"/>
        <v>2.0000000000000018</v>
      </c>
    </row>
    <row r="43" spans="2:16" x14ac:dyDescent="0.25">
      <c r="B43" s="56" t="s">
        <v>147</v>
      </c>
      <c r="C43" s="55"/>
      <c r="D43" s="55"/>
      <c r="E43" s="55"/>
      <c r="F43" s="53">
        <f>SUM(F29:F41)</f>
        <v>13.105666666666666</v>
      </c>
      <c r="G43" s="55"/>
      <c r="H43" s="55"/>
      <c r="I43" s="55"/>
      <c r="J43" s="55"/>
      <c r="K43" s="53">
        <f>SUM(K30:K42)</f>
        <v>18.013999999999996</v>
      </c>
      <c r="L43" s="55"/>
      <c r="M43" s="53">
        <f>SUM(M30:M42)</f>
        <v>0.93233333333333301</v>
      </c>
      <c r="N43" s="53">
        <f>SUM(N30:N42)</f>
        <v>5.8406666666666656</v>
      </c>
      <c r="O43" s="53"/>
      <c r="P43" s="53">
        <f>SUM(P29:P42)</f>
        <v>190.20000000000002</v>
      </c>
    </row>
    <row r="45" spans="2:16" x14ac:dyDescent="0.25">
      <c r="C45" s="179" t="s">
        <v>148</v>
      </c>
      <c r="D45" s="179"/>
      <c r="F45" s="47"/>
      <c r="G45" s="161" t="s">
        <v>151</v>
      </c>
      <c r="H45" s="178"/>
      <c r="I45" s="178"/>
      <c r="J45" s="57">
        <f>(E23-E46)/2</f>
        <v>4.9019999999999984</v>
      </c>
      <c r="K45" s="48"/>
      <c r="L45" s="180" t="s">
        <v>155</v>
      </c>
      <c r="M45" s="181"/>
      <c r="N45" s="45" t="s">
        <v>156</v>
      </c>
      <c r="O45" s="58">
        <f>J45</f>
        <v>4.9019999999999984</v>
      </c>
    </row>
    <row r="46" spans="2:16" x14ac:dyDescent="0.25">
      <c r="C46" s="161" t="s">
        <v>149</v>
      </c>
      <c r="D46" s="178"/>
      <c r="E46" s="58">
        <f>F43-K43</f>
        <v>-4.9083333333333297</v>
      </c>
      <c r="F46" s="47"/>
      <c r="G46" s="161" t="s">
        <v>152</v>
      </c>
      <c r="H46" s="178"/>
      <c r="I46" s="178"/>
      <c r="J46" s="57">
        <f>ABS(E23+E47)</f>
        <v>1.2666666666665272E-2</v>
      </c>
      <c r="K46" s="48"/>
      <c r="L46" s="59"/>
      <c r="M46" s="60" t="s">
        <v>153</v>
      </c>
      <c r="N46" s="61" t="s">
        <v>157</v>
      </c>
      <c r="O46" s="62">
        <f>O45</f>
        <v>4.9019999999999984</v>
      </c>
    </row>
    <row r="47" spans="2:16" x14ac:dyDescent="0.25">
      <c r="C47" s="161" t="s">
        <v>150</v>
      </c>
      <c r="D47" s="178"/>
      <c r="E47" s="57">
        <f>M43-N43</f>
        <v>-4.9083333333333323</v>
      </c>
      <c r="G47" s="160" t="s">
        <v>154</v>
      </c>
      <c r="H47" s="160"/>
      <c r="I47" s="161"/>
      <c r="J47" s="57">
        <f>(24*SQRT((P13+P20)/1000))/1000</f>
        <v>1.043103062980835E-2</v>
      </c>
      <c r="K47" s="1"/>
      <c r="L47" s="63"/>
      <c r="M47" s="64" t="s">
        <v>153</v>
      </c>
      <c r="N47" s="65">
        <f>VALUE(LEFT(N46,LEN(N46)-1))-O46</f>
        <v>1304.866</v>
      </c>
      <c r="O47" s="66"/>
    </row>
    <row r="53" spans="2:12" x14ac:dyDescent="0.25">
      <c r="B53" s="176" t="s">
        <v>190</v>
      </c>
      <c r="C53" s="176"/>
      <c r="D53" s="176"/>
      <c r="E53" s="176"/>
      <c r="F53" s="176"/>
      <c r="G53" s="176"/>
      <c r="H53" s="176"/>
      <c r="I53" s="176"/>
      <c r="J53" s="176"/>
    </row>
    <row r="54" spans="2:12" x14ac:dyDescent="0.25">
      <c r="B54" s="176"/>
      <c r="C54" s="176"/>
      <c r="D54" s="176"/>
      <c r="E54" s="176"/>
      <c r="F54" s="176"/>
      <c r="G54" s="176"/>
      <c r="H54" s="176"/>
      <c r="I54" s="176"/>
      <c r="J54" s="176"/>
    </row>
    <row r="55" spans="2:12" x14ac:dyDescent="0.25">
      <c r="D55" s="1"/>
      <c r="E55" s="1"/>
      <c r="F55" s="1"/>
      <c r="G55" s="1"/>
      <c r="H55" s="1"/>
    </row>
    <row r="56" spans="2:12" ht="45" x14ac:dyDescent="0.25">
      <c r="B56" s="50" t="s">
        <v>161</v>
      </c>
      <c r="C56" s="50" t="s">
        <v>162</v>
      </c>
      <c r="D56" s="67" t="s">
        <v>97</v>
      </c>
      <c r="E56" s="67" t="s">
        <v>98</v>
      </c>
      <c r="F56" s="67" t="s">
        <v>132</v>
      </c>
      <c r="G56" s="67" t="s">
        <v>133</v>
      </c>
      <c r="H56" s="67" t="s">
        <v>163</v>
      </c>
      <c r="I56" s="67" t="s">
        <v>164</v>
      </c>
      <c r="J56" s="68" t="s">
        <v>165</v>
      </c>
    </row>
    <row r="57" spans="2:12" x14ac:dyDescent="0.25">
      <c r="B57" s="55"/>
      <c r="C57" s="52" t="s">
        <v>7</v>
      </c>
      <c r="D57" s="53">
        <v>0.86399999999999999</v>
      </c>
      <c r="E57" s="53"/>
      <c r="F57" s="53"/>
      <c r="G57" s="53"/>
      <c r="H57" s="53">
        <f>N47</f>
        <v>1304.866</v>
      </c>
      <c r="I57" s="53">
        <f>-L57/$L$67*$I$70</f>
        <v>0</v>
      </c>
      <c r="J57" s="53">
        <f>H57+I57</f>
        <v>1304.866</v>
      </c>
      <c r="L57">
        <v>0</v>
      </c>
    </row>
    <row r="58" spans="2:12" x14ac:dyDescent="0.25">
      <c r="B58" s="52" t="s">
        <v>106</v>
      </c>
      <c r="C58" s="52"/>
      <c r="D58" s="53">
        <v>0.96799999999999997</v>
      </c>
      <c r="E58" s="53">
        <v>1.6879999999999999</v>
      </c>
      <c r="F58" s="53" t="str">
        <f>IF(SIGN(D57-E58)=1,D57-E58,"")</f>
        <v/>
      </c>
      <c r="G58" s="53">
        <f>IF(SIGN(D57-E58)=-1,ABS(D57-E58),"")</f>
        <v>0.82399999999999995</v>
      </c>
      <c r="H58" s="53">
        <f>H57+IF(F58&lt;&gt;"",F58,-G58)</f>
        <v>1304.0419999999999</v>
      </c>
      <c r="I58" s="53">
        <f t="shared" ref="I58:I67" si="22">-L58/$L$67*$I$70</f>
        <v>-2.0000000001800801E-4</v>
      </c>
      <c r="J58" s="53">
        <f t="shared" ref="J58:J67" si="23">H58+I58</f>
        <v>1304.0418</v>
      </c>
      <c r="L58">
        <v>1</v>
      </c>
    </row>
    <row r="59" spans="2:12" x14ac:dyDescent="0.25">
      <c r="B59" s="52" t="s">
        <v>110</v>
      </c>
      <c r="C59" s="52"/>
      <c r="D59" s="53">
        <v>1.1499999999999999</v>
      </c>
      <c r="E59" s="53">
        <v>1.65</v>
      </c>
      <c r="F59" s="53" t="str">
        <f t="shared" ref="F59:F67" si="24">IF(SIGN(D58-E59)=1,D58-E59,"")</f>
        <v/>
      </c>
      <c r="G59" s="53">
        <f t="shared" ref="G59:G67" si="25">IF(SIGN(D58-E59)=-1,ABS(D58-E59),"")</f>
        <v>0.68199999999999994</v>
      </c>
      <c r="H59" s="53">
        <f t="shared" ref="H59:H67" si="26">H58+IF(F59&lt;&gt;"",F59,-G59)</f>
        <v>1303.3599999999999</v>
      </c>
      <c r="I59" s="53">
        <f t="shared" si="22"/>
        <v>-4.0000000003601602E-4</v>
      </c>
      <c r="J59" s="53">
        <f t="shared" si="23"/>
        <v>1303.3595999999998</v>
      </c>
      <c r="L59">
        <v>2</v>
      </c>
    </row>
    <row r="60" spans="2:12" x14ac:dyDescent="0.25">
      <c r="B60" s="52" t="s">
        <v>111</v>
      </c>
      <c r="C60" s="52"/>
      <c r="D60" s="53">
        <v>0.85099999999999998</v>
      </c>
      <c r="E60" s="53">
        <v>1.7629999999999999</v>
      </c>
      <c r="F60" s="53" t="str">
        <f t="shared" si="24"/>
        <v/>
      </c>
      <c r="G60" s="53">
        <f t="shared" si="25"/>
        <v>0.61299999999999999</v>
      </c>
      <c r="H60" s="53">
        <f t="shared" si="26"/>
        <v>1302.7469999999998</v>
      </c>
      <c r="I60" s="53">
        <f t="shared" si="22"/>
        <v>-6.0000000005402401E-4</v>
      </c>
      <c r="J60" s="53">
        <f t="shared" si="23"/>
        <v>1302.7463999999998</v>
      </c>
      <c r="L60">
        <v>3</v>
      </c>
    </row>
    <row r="61" spans="2:12" x14ac:dyDescent="0.25">
      <c r="B61" s="52" t="s">
        <v>117</v>
      </c>
      <c r="C61" s="52"/>
      <c r="D61" s="53">
        <v>1.1240000000000001</v>
      </c>
      <c r="E61" s="53">
        <v>1.855</v>
      </c>
      <c r="F61" s="53" t="str">
        <f t="shared" si="24"/>
        <v/>
      </c>
      <c r="G61" s="53">
        <f t="shared" si="25"/>
        <v>1.004</v>
      </c>
      <c r="H61" s="53">
        <f t="shared" si="26"/>
        <v>1301.7429999999999</v>
      </c>
      <c r="I61" s="53">
        <f t="shared" si="22"/>
        <v>-8.0000000007203205E-4</v>
      </c>
      <c r="J61" s="53">
        <f t="shared" si="23"/>
        <v>1301.7421999999999</v>
      </c>
      <c r="L61">
        <v>4</v>
      </c>
    </row>
    <row r="62" spans="2:12" x14ac:dyDescent="0.25">
      <c r="B62" s="52"/>
      <c r="C62" s="52" t="s">
        <v>42</v>
      </c>
      <c r="D62" s="53">
        <v>1.607</v>
      </c>
      <c r="E62" s="53">
        <v>1.627</v>
      </c>
      <c r="F62" s="53" t="str">
        <f t="shared" si="24"/>
        <v/>
      </c>
      <c r="G62" s="53">
        <f t="shared" si="25"/>
        <v>0.50299999999999989</v>
      </c>
      <c r="H62" s="53">
        <f t="shared" si="26"/>
        <v>1301.24</v>
      </c>
      <c r="I62" s="53">
        <f t="shared" si="22"/>
        <v>-1.00000000009004E-3</v>
      </c>
      <c r="J62" s="53">
        <f t="shared" si="23"/>
        <v>1301.239</v>
      </c>
      <c r="L62">
        <v>5</v>
      </c>
    </row>
    <row r="63" spans="2:12" x14ac:dyDescent="0.25">
      <c r="B63" s="52" t="s">
        <v>136</v>
      </c>
      <c r="C63" s="52"/>
      <c r="D63" s="53">
        <v>1.804</v>
      </c>
      <c r="E63" s="53">
        <v>1.032</v>
      </c>
      <c r="F63" s="53">
        <f t="shared" si="24"/>
        <v>0.57499999999999996</v>
      </c>
      <c r="G63" s="53" t="str">
        <f t="shared" si="25"/>
        <v/>
      </c>
      <c r="H63" s="53">
        <f t="shared" si="26"/>
        <v>1301.8150000000001</v>
      </c>
      <c r="I63" s="53">
        <f t="shared" si="22"/>
        <v>-1.200000000108048E-3</v>
      </c>
      <c r="J63" s="53">
        <f t="shared" si="23"/>
        <v>1301.8137999999999</v>
      </c>
      <c r="L63">
        <v>6</v>
      </c>
    </row>
    <row r="64" spans="2:12" x14ac:dyDescent="0.25">
      <c r="B64" s="52" t="s">
        <v>137</v>
      </c>
      <c r="C64" s="52"/>
      <c r="D64" s="53">
        <v>1.72</v>
      </c>
      <c r="E64" s="53">
        <v>1.0049999999999999</v>
      </c>
      <c r="F64" s="53">
        <f t="shared" si="24"/>
        <v>0.79900000000000015</v>
      </c>
      <c r="G64" s="53" t="str">
        <f t="shared" si="25"/>
        <v/>
      </c>
      <c r="H64" s="53">
        <f t="shared" si="26"/>
        <v>1302.614</v>
      </c>
      <c r="I64" s="53">
        <f t="shared" si="22"/>
        <v>-1.4000000001260558E-3</v>
      </c>
      <c r="J64" s="53">
        <f t="shared" si="23"/>
        <v>1302.6125999999999</v>
      </c>
      <c r="L64">
        <v>7</v>
      </c>
    </row>
    <row r="65" spans="2:12" x14ac:dyDescent="0.25">
      <c r="B65" s="52" t="s">
        <v>138</v>
      </c>
      <c r="C65" s="52"/>
      <c r="D65" s="53">
        <v>1.518</v>
      </c>
      <c r="E65" s="53">
        <v>0.97199999999999998</v>
      </c>
      <c r="F65" s="53">
        <f t="shared" si="24"/>
        <v>0.748</v>
      </c>
      <c r="G65" s="53" t="str">
        <f t="shared" si="25"/>
        <v/>
      </c>
      <c r="H65" s="53">
        <f t="shared" si="26"/>
        <v>1303.3620000000001</v>
      </c>
      <c r="I65" s="53">
        <f t="shared" si="22"/>
        <v>-1.6000000001440641E-3</v>
      </c>
      <c r="J65" s="53">
        <f t="shared" si="23"/>
        <v>1303.3604</v>
      </c>
      <c r="L65">
        <v>8</v>
      </c>
    </row>
    <row r="66" spans="2:12" x14ac:dyDescent="0.25">
      <c r="B66" s="52" t="s">
        <v>139</v>
      </c>
      <c r="C66" s="52"/>
      <c r="D66" s="53">
        <v>1.901</v>
      </c>
      <c r="E66" s="53">
        <v>1.0189999999999999</v>
      </c>
      <c r="F66" s="53">
        <f t="shared" si="24"/>
        <v>0.49900000000000011</v>
      </c>
      <c r="G66" s="53" t="str">
        <f t="shared" si="25"/>
        <v/>
      </c>
      <c r="H66" s="53">
        <f t="shared" si="26"/>
        <v>1303.8610000000001</v>
      </c>
      <c r="I66" s="53">
        <f t="shared" si="22"/>
        <v>-1.8000000001620719E-3</v>
      </c>
      <c r="J66" s="53">
        <f t="shared" si="23"/>
        <v>1303.8591999999999</v>
      </c>
      <c r="L66">
        <v>9</v>
      </c>
    </row>
    <row r="67" spans="2:12" x14ac:dyDescent="0.25">
      <c r="B67" s="52"/>
      <c r="C67" s="52" t="s">
        <v>7</v>
      </c>
      <c r="D67" s="53"/>
      <c r="E67" s="53">
        <v>0.89400000000000002</v>
      </c>
      <c r="F67" s="53">
        <f t="shared" si="24"/>
        <v>1.0070000000000001</v>
      </c>
      <c r="G67" s="53" t="str">
        <f t="shared" si="25"/>
        <v/>
      </c>
      <c r="H67" s="53">
        <f t="shared" si="26"/>
        <v>1304.8680000000002</v>
      </c>
      <c r="I67" s="53">
        <f t="shared" si="22"/>
        <v>-2.00000000018008E-3</v>
      </c>
      <c r="J67" s="53">
        <f t="shared" si="23"/>
        <v>1304.866</v>
      </c>
      <c r="L67">
        <v>10</v>
      </c>
    </row>
    <row r="68" spans="2:12" x14ac:dyDescent="0.25">
      <c r="B68" s="56" t="s">
        <v>147</v>
      </c>
      <c r="C68" s="69"/>
      <c r="D68" s="70">
        <f>SUM(D57:D67)</f>
        <v>13.507000000000001</v>
      </c>
      <c r="E68" s="70">
        <f>SUM(E57:E67)</f>
        <v>13.505000000000001</v>
      </c>
      <c r="F68" s="70">
        <f>SUM(F57:F67)</f>
        <v>3.6280000000000001</v>
      </c>
      <c r="G68" s="70">
        <f>SUM(G57:G67)</f>
        <v>3.6259999999999994</v>
      </c>
      <c r="H68" s="70"/>
      <c r="I68" s="69"/>
      <c r="J68" s="69"/>
    </row>
    <row r="70" spans="2:12" x14ac:dyDescent="0.25">
      <c r="C70" t="s">
        <v>148</v>
      </c>
      <c r="F70" s="1"/>
      <c r="G70" s="160" t="s">
        <v>152</v>
      </c>
      <c r="H70" s="161"/>
      <c r="I70" s="57">
        <f>H67-H57</f>
        <v>2.00000000018008E-3</v>
      </c>
    </row>
    <row r="71" spans="2:12" x14ac:dyDescent="0.25">
      <c r="C71" s="161" t="s">
        <v>149</v>
      </c>
      <c r="D71" s="178"/>
      <c r="E71" s="58">
        <f>D68-E68</f>
        <v>2.0000000000006679E-3</v>
      </c>
      <c r="F71" s="1"/>
      <c r="G71" s="160" t="s">
        <v>191</v>
      </c>
      <c r="H71" s="161"/>
      <c r="I71" s="57" t="s">
        <v>192</v>
      </c>
    </row>
    <row r="72" spans="2:12" x14ac:dyDescent="0.25">
      <c r="C72" s="161" t="s">
        <v>150</v>
      </c>
      <c r="D72" s="178"/>
      <c r="E72" s="57">
        <f>F68-G68</f>
        <v>2.0000000000006679E-3</v>
      </c>
      <c r="F72" s="1"/>
      <c r="G72" s="160" t="s">
        <v>154</v>
      </c>
      <c r="H72" s="161"/>
      <c r="I72" s="57">
        <f>24 * SQRT(LEFT(I71,LEN(I71)-2)/1000)/1000</f>
        <v>7.0254030489360535E-3</v>
      </c>
    </row>
    <row r="76" spans="2:12" ht="45" x14ac:dyDescent="0.25">
      <c r="B76" s="50" t="s">
        <v>161</v>
      </c>
      <c r="C76" s="50" t="s">
        <v>162</v>
      </c>
      <c r="D76" s="67" t="s">
        <v>97</v>
      </c>
      <c r="E76" s="67" t="s">
        <v>98</v>
      </c>
      <c r="F76" s="67" t="s">
        <v>132</v>
      </c>
      <c r="G76" s="67" t="s">
        <v>133</v>
      </c>
      <c r="H76" s="67" t="s">
        <v>163</v>
      </c>
      <c r="I76" s="67" t="s">
        <v>164</v>
      </c>
      <c r="J76" s="68" t="s">
        <v>165</v>
      </c>
    </row>
    <row r="77" spans="2:12" x14ac:dyDescent="0.25">
      <c r="B77" s="55"/>
      <c r="C77" s="52" t="s">
        <v>7</v>
      </c>
      <c r="D77" s="53">
        <v>1.1839999999999999</v>
      </c>
      <c r="F77" s="53"/>
      <c r="G77" s="53"/>
      <c r="H77" s="53">
        <f>N47</f>
        <v>1304.866</v>
      </c>
      <c r="I77" s="53">
        <f>-L77/$L$67*$I$70</f>
        <v>0</v>
      </c>
      <c r="J77" s="53">
        <f>H77+I77</f>
        <v>1304.866</v>
      </c>
      <c r="L77">
        <v>0</v>
      </c>
    </row>
    <row r="78" spans="2:12" x14ac:dyDescent="0.25">
      <c r="B78" s="52" t="s">
        <v>106</v>
      </c>
      <c r="C78" s="52"/>
      <c r="D78" s="53">
        <v>1.1870000000000001</v>
      </c>
      <c r="E78" s="53">
        <v>1.724</v>
      </c>
      <c r="F78" s="53" t="str">
        <f>IF(SIGN(D77-E78)=1,D77-E78,"")</f>
        <v/>
      </c>
      <c r="G78" s="53">
        <f>IF(SIGN(D77-E78)=-1,ABS(D77-E78),"")</f>
        <v>0.54</v>
      </c>
      <c r="H78" s="53">
        <f>H77+IF(F78&lt;&gt;"",F78,-G78)</f>
        <v>1304.326</v>
      </c>
      <c r="I78" s="53">
        <f>-L78/$L$105*$I$108</f>
        <v>3.9642857141838504E-4</v>
      </c>
      <c r="J78" s="53">
        <f t="shared" ref="J78" si="27">H78+I78</f>
        <v>1304.3263964285713</v>
      </c>
      <c r="L78">
        <v>1</v>
      </c>
    </row>
    <row r="79" spans="2:12" x14ac:dyDescent="0.25">
      <c r="B79" s="52" t="s">
        <v>110</v>
      </c>
      <c r="C79" s="52"/>
      <c r="D79" s="53">
        <v>0.99199999999999999</v>
      </c>
      <c r="E79" s="53">
        <v>1.6719999999999999</v>
      </c>
      <c r="F79" s="53" t="str">
        <f t="shared" ref="F79:F105" si="28">IF(SIGN(D78-E79)=1,D78-E79,"")</f>
        <v/>
      </c>
      <c r="G79" s="53">
        <f t="shared" ref="G79:G105" si="29">IF(SIGN(D78-E79)=-1,ABS(D78-E79),"")</f>
        <v>0.48499999999999988</v>
      </c>
      <c r="H79" s="53">
        <f t="shared" ref="H79:H105" si="30">H78+IF(F79&lt;&gt;"",F79,-G79)</f>
        <v>1303.8410000000001</v>
      </c>
      <c r="I79" s="53">
        <f t="shared" ref="I79:I105" si="31">-L79/$L$105*$I$108</f>
        <v>7.9285714283677008E-4</v>
      </c>
      <c r="J79" s="53">
        <f t="shared" ref="J79:J105" si="32">H79+I79</f>
        <v>1303.841792857143</v>
      </c>
      <c r="L79">
        <v>2</v>
      </c>
    </row>
    <row r="80" spans="2:12" x14ac:dyDescent="0.25">
      <c r="B80" s="52" t="s">
        <v>111</v>
      </c>
      <c r="C80" s="52"/>
      <c r="D80" s="53">
        <v>1.742</v>
      </c>
      <c r="E80" s="53">
        <v>1.498</v>
      </c>
      <c r="F80" s="53" t="str">
        <f t="shared" si="28"/>
        <v/>
      </c>
      <c r="G80" s="53">
        <f t="shared" si="29"/>
        <v>0.50600000000000001</v>
      </c>
      <c r="H80" s="53">
        <f t="shared" si="30"/>
        <v>1303.335</v>
      </c>
      <c r="I80" s="53">
        <f t="shared" si="31"/>
        <v>1.1892857142551552E-3</v>
      </c>
      <c r="J80" s="53">
        <f t="shared" si="32"/>
        <v>1303.3361892857142</v>
      </c>
      <c r="L80">
        <v>3</v>
      </c>
    </row>
    <row r="81" spans="2:12" x14ac:dyDescent="0.25">
      <c r="B81" s="52" t="s">
        <v>117</v>
      </c>
      <c r="C81" s="52"/>
      <c r="D81" s="53">
        <v>1.5960000000000001</v>
      </c>
      <c r="E81" s="53">
        <v>1.393</v>
      </c>
      <c r="F81" s="53">
        <f t="shared" si="28"/>
        <v>0.34899999999999998</v>
      </c>
      <c r="G81" s="53" t="str">
        <f t="shared" si="29"/>
        <v/>
      </c>
      <c r="H81" s="53">
        <f t="shared" si="30"/>
        <v>1303.684</v>
      </c>
      <c r="I81" s="53">
        <f t="shared" si="31"/>
        <v>1.5857142856735402E-3</v>
      </c>
      <c r="J81" s="53">
        <f t="shared" si="32"/>
        <v>1303.6855857142857</v>
      </c>
      <c r="L81">
        <v>4</v>
      </c>
    </row>
    <row r="82" spans="2:12" x14ac:dyDescent="0.25">
      <c r="B82" s="52" t="s">
        <v>136</v>
      </c>
      <c r="C82" s="52"/>
      <c r="D82" s="53">
        <v>1.6759999999999999</v>
      </c>
      <c r="E82" s="53">
        <v>1.377</v>
      </c>
      <c r="F82" s="53">
        <f t="shared" si="28"/>
        <v>0.21900000000000008</v>
      </c>
      <c r="G82" s="53" t="str">
        <f t="shared" si="29"/>
        <v/>
      </c>
      <c r="H82" s="53">
        <f t="shared" si="30"/>
        <v>1303.903</v>
      </c>
      <c r="I82" s="53">
        <f t="shared" si="31"/>
        <v>1.9821428570919253E-3</v>
      </c>
      <c r="J82" s="53">
        <f t="shared" si="32"/>
        <v>1303.9049821428571</v>
      </c>
      <c r="L82">
        <v>5</v>
      </c>
    </row>
    <row r="83" spans="2:12" x14ac:dyDescent="0.25">
      <c r="B83" s="52"/>
      <c r="C83" s="52" t="s">
        <v>44</v>
      </c>
      <c r="D83" s="53">
        <v>1.1739999999999999</v>
      </c>
      <c r="E83" s="53">
        <v>1.089</v>
      </c>
      <c r="F83" s="53">
        <f t="shared" si="28"/>
        <v>0.58699999999999997</v>
      </c>
      <c r="G83" s="53" t="str">
        <f t="shared" si="29"/>
        <v/>
      </c>
      <c r="H83" s="53">
        <f t="shared" si="30"/>
        <v>1304.49</v>
      </c>
      <c r="I83" s="53">
        <f t="shared" si="31"/>
        <v>2.3785714285103105E-3</v>
      </c>
      <c r="J83" s="53">
        <f t="shared" si="32"/>
        <v>1304.4923785714286</v>
      </c>
      <c r="L83">
        <v>6</v>
      </c>
    </row>
    <row r="84" spans="2:12" x14ac:dyDescent="0.25">
      <c r="B84" s="52" t="s">
        <v>137</v>
      </c>
      <c r="C84" s="52"/>
      <c r="D84" s="53">
        <v>0.97599999999999998</v>
      </c>
      <c r="E84" s="53">
        <v>1.6950000000000001</v>
      </c>
      <c r="F84" s="53" t="str">
        <f t="shared" si="28"/>
        <v/>
      </c>
      <c r="G84" s="53">
        <f t="shared" si="29"/>
        <v>0.52100000000000013</v>
      </c>
      <c r="H84" s="53">
        <f t="shared" si="30"/>
        <v>1303.9690000000001</v>
      </c>
      <c r="I84" s="53">
        <f t="shared" si="31"/>
        <v>2.7749999999286956E-3</v>
      </c>
      <c r="J84" s="53">
        <f t="shared" si="32"/>
        <v>1303.971775</v>
      </c>
      <c r="L84">
        <v>7</v>
      </c>
    </row>
    <row r="85" spans="2:12" x14ac:dyDescent="0.25">
      <c r="B85" s="52" t="s">
        <v>138</v>
      </c>
      <c r="C85" s="52"/>
      <c r="D85" s="53">
        <v>1.4259999999999999</v>
      </c>
      <c r="E85" s="53">
        <v>1.6020000000000001</v>
      </c>
      <c r="F85" s="53" t="str">
        <f t="shared" si="28"/>
        <v/>
      </c>
      <c r="G85" s="53">
        <f t="shared" si="29"/>
        <v>0.62600000000000011</v>
      </c>
      <c r="H85" s="53">
        <f t="shared" si="30"/>
        <v>1303.3430000000001</v>
      </c>
      <c r="I85" s="53">
        <f t="shared" si="31"/>
        <v>3.1714285713470803E-3</v>
      </c>
      <c r="J85" s="53">
        <f t="shared" si="32"/>
        <v>1303.3461714285713</v>
      </c>
      <c r="L85">
        <v>8</v>
      </c>
    </row>
    <row r="86" spans="2:12" x14ac:dyDescent="0.25">
      <c r="B86" s="52" t="s">
        <v>139</v>
      </c>
      <c r="C86" s="52"/>
      <c r="D86" s="53">
        <v>1.9390000000000001</v>
      </c>
      <c r="E86" s="53">
        <v>1.335</v>
      </c>
      <c r="F86" s="53">
        <f t="shared" si="28"/>
        <v>9.099999999999997E-2</v>
      </c>
      <c r="G86" s="53" t="str">
        <f t="shared" si="29"/>
        <v/>
      </c>
      <c r="H86" s="53">
        <f t="shared" si="30"/>
        <v>1303.434</v>
      </c>
      <c r="I86" s="53">
        <f t="shared" si="31"/>
        <v>3.5678571427654659E-3</v>
      </c>
      <c r="J86" s="53">
        <f t="shared" si="32"/>
        <v>1303.4375678571428</v>
      </c>
      <c r="L86">
        <v>9</v>
      </c>
    </row>
    <row r="87" spans="2:12" x14ac:dyDescent="0.25">
      <c r="B87" s="52" t="s">
        <v>140</v>
      </c>
      <c r="C87" s="52"/>
      <c r="D87" s="53">
        <v>1.2629999999999999</v>
      </c>
      <c r="E87" s="53">
        <v>1.744</v>
      </c>
      <c r="F87" s="53">
        <f t="shared" si="28"/>
        <v>0.19500000000000006</v>
      </c>
      <c r="G87" s="53" t="str">
        <f t="shared" si="29"/>
        <v/>
      </c>
      <c r="H87" s="53">
        <f t="shared" si="30"/>
        <v>1303.6289999999999</v>
      </c>
      <c r="I87" s="53">
        <f t="shared" si="31"/>
        <v>3.9642857141838506E-3</v>
      </c>
      <c r="J87" s="53">
        <f t="shared" si="32"/>
        <v>1303.632964285714</v>
      </c>
      <c r="L87">
        <v>10</v>
      </c>
    </row>
    <row r="88" spans="2:12" x14ac:dyDescent="0.25">
      <c r="B88" s="52"/>
      <c r="C88" s="52" t="s">
        <v>45</v>
      </c>
      <c r="D88" s="53">
        <v>1.143</v>
      </c>
      <c r="E88" s="53">
        <v>1.42</v>
      </c>
      <c r="F88" s="53" t="str">
        <f t="shared" si="28"/>
        <v/>
      </c>
      <c r="G88" s="53">
        <f t="shared" si="29"/>
        <v>0.15700000000000003</v>
      </c>
      <c r="H88" s="53">
        <f t="shared" si="30"/>
        <v>1303.472</v>
      </c>
      <c r="I88" s="53">
        <f t="shared" si="31"/>
        <v>4.3607142856022362E-3</v>
      </c>
      <c r="J88" s="53">
        <f t="shared" si="32"/>
        <v>1303.4763607142856</v>
      </c>
      <c r="L88">
        <v>11</v>
      </c>
    </row>
    <row r="89" spans="2:12" x14ac:dyDescent="0.25">
      <c r="B89" s="52" t="s">
        <v>141</v>
      </c>
      <c r="C89" s="52"/>
      <c r="D89" s="53">
        <v>1.1180000000000001</v>
      </c>
      <c r="E89" s="53">
        <v>1.855</v>
      </c>
      <c r="F89" s="53" t="str">
        <f t="shared" si="28"/>
        <v/>
      </c>
      <c r="G89" s="53">
        <f t="shared" si="29"/>
        <v>0.71199999999999997</v>
      </c>
      <c r="H89" s="53">
        <f t="shared" si="30"/>
        <v>1302.76</v>
      </c>
      <c r="I89" s="53">
        <f t="shared" si="31"/>
        <v>4.7571428570206209E-3</v>
      </c>
      <c r="J89" s="53">
        <f t="shared" si="32"/>
        <v>1302.764757142857</v>
      </c>
      <c r="L89">
        <v>12</v>
      </c>
    </row>
    <row r="90" spans="2:12" x14ac:dyDescent="0.25">
      <c r="B90" s="52" t="s">
        <v>144</v>
      </c>
      <c r="C90" s="52"/>
      <c r="D90" s="53">
        <v>1.1879999999999999</v>
      </c>
      <c r="E90" s="53">
        <v>1.631</v>
      </c>
      <c r="F90" s="53" t="str">
        <f t="shared" si="28"/>
        <v/>
      </c>
      <c r="G90" s="53">
        <f t="shared" si="29"/>
        <v>0.5129999999999999</v>
      </c>
      <c r="H90" s="53">
        <f t="shared" si="30"/>
        <v>1302.2470000000001</v>
      </c>
      <c r="I90" s="53">
        <f t="shared" si="31"/>
        <v>5.1535714284390065E-3</v>
      </c>
      <c r="J90" s="53">
        <f t="shared" si="32"/>
        <v>1302.2521535714286</v>
      </c>
      <c r="L90">
        <v>13</v>
      </c>
    </row>
    <row r="91" spans="2:12" x14ac:dyDescent="0.25">
      <c r="B91" s="52" t="s">
        <v>145</v>
      </c>
      <c r="C91" s="52"/>
      <c r="D91" s="53">
        <v>1.181</v>
      </c>
      <c r="E91" s="53">
        <v>1.806</v>
      </c>
      <c r="F91" s="53" t="str">
        <f t="shared" si="28"/>
        <v/>
      </c>
      <c r="G91" s="53">
        <f t="shared" si="29"/>
        <v>0.6180000000000001</v>
      </c>
      <c r="H91" s="53">
        <f t="shared" si="30"/>
        <v>1301.6290000000001</v>
      </c>
      <c r="I91" s="53">
        <f t="shared" si="31"/>
        <v>5.5499999998573912E-3</v>
      </c>
      <c r="J91" s="53">
        <f t="shared" si="32"/>
        <v>1301.63455</v>
      </c>
      <c r="L91">
        <v>14</v>
      </c>
    </row>
    <row r="92" spans="2:12" x14ac:dyDescent="0.25">
      <c r="B92" s="52"/>
      <c r="C92" s="52" t="s">
        <v>46</v>
      </c>
      <c r="D92" s="53">
        <v>1.262</v>
      </c>
      <c r="E92" s="53">
        <v>1.2829999999999999</v>
      </c>
      <c r="F92" s="53" t="str">
        <f t="shared" si="28"/>
        <v/>
      </c>
      <c r="G92" s="53">
        <f t="shared" si="29"/>
        <v>0.10199999999999987</v>
      </c>
      <c r="H92" s="53">
        <f t="shared" si="30"/>
        <v>1301.527</v>
      </c>
      <c r="I92" s="53">
        <f t="shared" si="31"/>
        <v>5.9464285712757759E-3</v>
      </c>
      <c r="J92" s="53">
        <f t="shared" si="32"/>
        <v>1301.5329464285712</v>
      </c>
      <c r="L92">
        <v>15</v>
      </c>
    </row>
    <row r="93" spans="2:12" x14ac:dyDescent="0.25">
      <c r="B93" s="52" t="s">
        <v>166</v>
      </c>
      <c r="C93" s="52"/>
      <c r="D93" s="53">
        <v>1.7509999999999999</v>
      </c>
      <c r="E93" s="53">
        <v>1.0840000000000001</v>
      </c>
      <c r="F93" s="53">
        <f t="shared" si="28"/>
        <v>0.17799999999999994</v>
      </c>
      <c r="G93" s="53" t="str">
        <f t="shared" si="29"/>
        <v/>
      </c>
      <c r="H93" s="53">
        <f t="shared" si="30"/>
        <v>1301.7050000000002</v>
      </c>
      <c r="I93" s="53">
        <f t="shared" si="31"/>
        <v>6.3428571426941607E-3</v>
      </c>
      <c r="J93" s="53">
        <f t="shared" si="32"/>
        <v>1301.7113428571429</v>
      </c>
      <c r="L93">
        <v>16</v>
      </c>
    </row>
    <row r="94" spans="2:12" x14ac:dyDescent="0.25">
      <c r="B94" s="52" t="s">
        <v>167</v>
      </c>
      <c r="C94" s="52"/>
      <c r="D94" s="53">
        <v>1.4810000000000001</v>
      </c>
      <c r="E94" s="53">
        <v>1.2170000000000001</v>
      </c>
      <c r="F94" s="53">
        <f t="shared" si="28"/>
        <v>0.53399999999999981</v>
      </c>
      <c r="G94" s="53" t="str">
        <f t="shared" si="29"/>
        <v/>
      </c>
      <c r="H94" s="53">
        <f t="shared" si="30"/>
        <v>1302.2390000000003</v>
      </c>
      <c r="I94" s="53">
        <f t="shared" si="31"/>
        <v>6.7392857141125462E-3</v>
      </c>
      <c r="J94" s="53">
        <f t="shared" si="32"/>
        <v>1302.2457392857143</v>
      </c>
      <c r="L94">
        <v>17</v>
      </c>
    </row>
    <row r="95" spans="2:12" x14ac:dyDescent="0.25">
      <c r="B95" s="52" t="s">
        <v>168</v>
      </c>
      <c r="C95" s="52"/>
      <c r="D95" s="53">
        <v>1.643</v>
      </c>
      <c r="E95" s="53">
        <v>0.72099999999999997</v>
      </c>
      <c r="F95" s="53">
        <f t="shared" si="28"/>
        <v>0.76000000000000012</v>
      </c>
      <c r="G95" s="53" t="str">
        <f t="shared" si="29"/>
        <v/>
      </c>
      <c r="H95" s="53">
        <f t="shared" si="30"/>
        <v>1302.9990000000003</v>
      </c>
      <c r="I95" s="53">
        <f t="shared" si="31"/>
        <v>7.1357142855309318E-3</v>
      </c>
      <c r="J95" s="53">
        <f t="shared" si="32"/>
        <v>1303.0061357142858</v>
      </c>
      <c r="L95">
        <v>18</v>
      </c>
    </row>
    <row r="96" spans="2:12" x14ac:dyDescent="0.25">
      <c r="B96" s="52" t="s">
        <v>169</v>
      </c>
      <c r="C96" s="52"/>
      <c r="D96" s="53">
        <v>1.4339999999999999</v>
      </c>
      <c r="E96" s="53">
        <v>1.1830000000000001</v>
      </c>
      <c r="F96" s="53">
        <f t="shared" si="28"/>
        <v>0.45999999999999996</v>
      </c>
      <c r="G96" s="53" t="str">
        <f t="shared" si="29"/>
        <v/>
      </c>
      <c r="H96" s="53">
        <f t="shared" si="30"/>
        <v>1303.4590000000003</v>
      </c>
      <c r="I96" s="53">
        <f t="shared" si="31"/>
        <v>7.5321428569493174E-3</v>
      </c>
      <c r="J96" s="53">
        <f t="shared" si="32"/>
        <v>1303.4665321428572</v>
      </c>
      <c r="L96">
        <v>19</v>
      </c>
    </row>
    <row r="97" spans="2:12" x14ac:dyDescent="0.25">
      <c r="B97" s="52" t="s">
        <v>170</v>
      </c>
      <c r="C97" s="52"/>
      <c r="D97" s="53">
        <v>1.212</v>
      </c>
      <c r="E97" s="53">
        <v>1.1001000000000001</v>
      </c>
      <c r="F97" s="53">
        <f t="shared" si="28"/>
        <v>0.33389999999999986</v>
      </c>
      <c r="G97" s="53" t="str">
        <f t="shared" si="29"/>
        <v/>
      </c>
      <c r="H97" s="53">
        <f t="shared" si="30"/>
        <v>1303.7929000000004</v>
      </c>
      <c r="I97" s="53">
        <f t="shared" si="31"/>
        <v>7.9285714283677013E-3</v>
      </c>
      <c r="J97" s="53">
        <f t="shared" si="32"/>
        <v>1303.8008285714288</v>
      </c>
      <c r="L97">
        <v>20</v>
      </c>
    </row>
    <row r="98" spans="2:12" x14ac:dyDescent="0.25">
      <c r="B98" s="52" t="s">
        <v>171</v>
      </c>
      <c r="C98" s="52"/>
      <c r="D98" s="53">
        <v>1.6419999999999999</v>
      </c>
      <c r="E98" s="53">
        <v>1.7350000000000001</v>
      </c>
      <c r="F98" s="53" t="str">
        <f t="shared" si="28"/>
        <v/>
      </c>
      <c r="G98" s="53">
        <f t="shared" si="29"/>
        <v>0.52300000000000013</v>
      </c>
      <c r="H98" s="53">
        <f t="shared" si="30"/>
        <v>1303.2699000000005</v>
      </c>
      <c r="I98" s="53">
        <f t="shared" si="31"/>
        <v>8.3249999997860868E-3</v>
      </c>
      <c r="J98" s="53">
        <f t="shared" si="32"/>
        <v>1303.2782250000002</v>
      </c>
      <c r="L98">
        <v>21</v>
      </c>
    </row>
    <row r="99" spans="2:12" x14ac:dyDescent="0.25">
      <c r="B99" s="52" t="s">
        <v>172</v>
      </c>
      <c r="C99" s="52"/>
      <c r="D99" s="53">
        <v>1.6970000000000001</v>
      </c>
      <c r="E99" s="53">
        <v>0.97499999999999998</v>
      </c>
      <c r="F99" s="53">
        <f t="shared" si="28"/>
        <v>0.66699999999999993</v>
      </c>
      <c r="G99" s="53" t="str">
        <f t="shared" si="29"/>
        <v/>
      </c>
      <c r="H99" s="53">
        <f t="shared" si="30"/>
        <v>1303.9369000000004</v>
      </c>
      <c r="I99" s="53">
        <f t="shared" si="31"/>
        <v>8.7214285712044724E-3</v>
      </c>
      <c r="J99" s="53">
        <f t="shared" si="32"/>
        <v>1303.9456214285715</v>
      </c>
      <c r="L99">
        <v>22</v>
      </c>
    </row>
    <row r="100" spans="2:12" x14ac:dyDescent="0.25">
      <c r="B100" s="52" t="s">
        <v>173</v>
      </c>
      <c r="C100" s="52"/>
      <c r="D100" s="53">
        <v>0.91800000000000004</v>
      </c>
      <c r="E100" s="92">
        <v>1.1539999999999999</v>
      </c>
      <c r="F100" s="53">
        <f t="shared" si="28"/>
        <v>0.54300000000000015</v>
      </c>
      <c r="G100" s="53" t="str">
        <f t="shared" si="29"/>
        <v/>
      </c>
      <c r="H100" s="53">
        <f t="shared" si="30"/>
        <v>1304.4799000000003</v>
      </c>
      <c r="I100" s="53">
        <f t="shared" si="31"/>
        <v>9.1178571426228563E-3</v>
      </c>
      <c r="J100" s="53">
        <f t="shared" si="32"/>
        <v>1304.4890178571429</v>
      </c>
      <c r="L100">
        <v>23</v>
      </c>
    </row>
    <row r="101" spans="2:12" x14ac:dyDescent="0.25">
      <c r="B101" s="52" t="s">
        <v>174</v>
      </c>
      <c r="C101" s="52"/>
      <c r="D101" s="53">
        <v>1.181</v>
      </c>
      <c r="E101" s="53">
        <v>1.7210000000000001</v>
      </c>
      <c r="F101" s="53" t="str">
        <f t="shared" si="28"/>
        <v/>
      </c>
      <c r="G101" s="53">
        <f t="shared" si="29"/>
        <v>0.80300000000000005</v>
      </c>
      <c r="H101" s="53">
        <f t="shared" si="30"/>
        <v>1303.6769000000002</v>
      </c>
      <c r="I101" s="53">
        <f t="shared" si="31"/>
        <v>9.5142857140412419E-3</v>
      </c>
      <c r="J101" s="53">
        <f t="shared" si="32"/>
        <v>1303.6864142857141</v>
      </c>
      <c r="L101">
        <v>24</v>
      </c>
    </row>
    <row r="102" spans="2:12" x14ac:dyDescent="0.25">
      <c r="B102" s="52" t="s">
        <v>175</v>
      </c>
      <c r="C102" s="52"/>
      <c r="D102" s="53">
        <v>1.1220000000000001</v>
      </c>
      <c r="E102" s="53">
        <v>1.319</v>
      </c>
      <c r="F102" s="53" t="str">
        <f t="shared" si="28"/>
        <v/>
      </c>
      <c r="G102" s="53">
        <f t="shared" si="29"/>
        <v>0.1379999999999999</v>
      </c>
      <c r="H102" s="53">
        <f t="shared" si="30"/>
        <v>1303.5389000000002</v>
      </c>
      <c r="I102" s="53">
        <f t="shared" si="31"/>
        <v>9.9107142854596274E-3</v>
      </c>
      <c r="J102" s="53">
        <f t="shared" si="32"/>
        <v>1303.5488107142858</v>
      </c>
      <c r="L102">
        <v>25</v>
      </c>
    </row>
    <row r="103" spans="2:12" x14ac:dyDescent="0.25">
      <c r="B103" s="52" t="s">
        <v>176</v>
      </c>
      <c r="C103" s="52"/>
      <c r="D103" s="53">
        <v>1.8660000000000001</v>
      </c>
      <c r="E103" s="53">
        <v>1.542</v>
      </c>
      <c r="F103" s="53" t="str">
        <f t="shared" si="28"/>
        <v/>
      </c>
      <c r="G103" s="53">
        <f t="shared" si="29"/>
        <v>0.41999999999999993</v>
      </c>
      <c r="H103" s="53">
        <f t="shared" si="30"/>
        <v>1303.1189000000002</v>
      </c>
      <c r="I103" s="53">
        <f t="shared" si="31"/>
        <v>1.0307142856878013E-2</v>
      </c>
      <c r="J103" s="53">
        <f t="shared" si="32"/>
        <v>1303.129207142857</v>
      </c>
      <c r="L103">
        <v>26</v>
      </c>
    </row>
    <row r="104" spans="2:12" x14ac:dyDescent="0.25">
      <c r="B104" s="52" t="s">
        <v>177</v>
      </c>
      <c r="C104" s="52"/>
      <c r="D104" s="53">
        <v>1.756</v>
      </c>
      <c r="E104" s="53">
        <v>1.081</v>
      </c>
      <c r="F104" s="53">
        <f t="shared" si="28"/>
        <v>0.78500000000000014</v>
      </c>
      <c r="G104" s="53" t="str">
        <f t="shared" si="29"/>
        <v/>
      </c>
      <c r="H104" s="53">
        <f t="shared" si="30"/>
        <v>1303.9039000000002</v>
      </c>
      <c r="I104" s="53">
        <f t="shared" si="31"/>
        <v>1.0703571428296397E-2</v>
      </c>
      <c r="J104" s="53">
        <f t="shared" si="32"/>
        <v>1303.9146035714286</v>
      </c>
      <c r="L104">
        <v>27</v>
      </c>
    </row>
    <row r="105" spans="2:12" x14ac:dyDescent="0.25">
      <c r="B105" s="52"/>
      <c r="C105" s="52" t="s">
        <v>7</v>
      </c>
      <c r="D105" s="53"/>
      <c r="E105" s="53">
        <v>0.80500000000000005</v>
      </c>
      <c r="F105" s="53">
        <f t="shared" si="28"/>
        <v>0.95099999999999996</v>
      </c>
      <c r="G105" s="53" t="str">
        <f t="shared" si="29"/>
        <v/>
      </c>
      <c r="H105" s="53">
        <f t="shared" si="30"/>
        <v>1304.8549000000003</v>
      </c>
      <c r="I105" s="53">
        <f t="shared" si="31"/>
        <v>1.1099999999714782E-2</v>
      </c>
      <c r="J105" s="53">
        <f t="shared" si="32"/>
        <v>1304.866</v>
      </c>
      <c r="L105">
        <v>28</v>
      </c>
    </row>
    <row r="106" spans="2:12" x14ac:dyDescent="0.25">
      <c r="B106" s="56" t="s">
        <v>147</v>
      </c>
      <c r="C106" s="69"/>
      <c r="D106" s="70">
        <f>SUM(D77:D105)</f>
        <v>38.75</v>
      </c>
      <c r="E106" s="70">
        <f>SUM(E77:E105)</f>
        <v>38.761100000000006</v>
      </c>
      <c r="F106" s="70">
        <f t="shared" ref="F106:G106" si="33">SUM(F77:F105)</f>
        <v>6.6528999999999998</v>
      </c>
      <c r="G106" s="70">
        <f t="shared" si="33"/>
        <v>6.6639999999999988</v>
      </c>
      <c r="H106" s="53"/>
      <c r="I106" s="53"/>
      <c r="J106" s="53"/>
    </row>
    <row r="108" spans="2:12" x14ac:dyDescent="0.25">
      <c r="C108" t="s">
        <v>148</v>
      </c>
      <c r="F108" s="1"/>
      <c r="G108" s="160" t="s">
        <v>152</v>
      </c>
      <c r="H108" s="161"/>
      <c r="I108" s="57">
        <f>H105-H77</f>
        <v>-1.1099999999714782E-2</v>
      </c>
    </row>
    <row r="109" spans="2:12" x14ac:dyDescent="0.25">
      <c r="C109" s="161" t="s">
        <v>149</v>
      </c>
      <c r="D109" s="178"/>
      <c r="E109" s="58">
        <f>D106-E106</f>
        <v>-1.1100000000006105E-2</v>
      </c>
      <c r="F109" s="1"/>
      <c r="G109" s="160" t="s">
        <v>191</v>
      </c>
      <c r="H109" s="161"/>
      <c r="I109" s="57" t="s">
        <v>193</v>
      </c>
    </row>
    <row r="110" spans="2:12" x14ac:dyDescent="0.25">
      <c r="C110" s="161" t="s">
        <v>150</v>
      </c>
      <c r="D110" s="178"/>
      <c r="E110" s="57">
        <f>F106-G106</f>
        <v>-1.1099999999999E-2</v>
      </c>
      <c r="F110" s="1"/>
      <c r="G110" s="160" t="s">
        <v>154</v>
      </c>
      <c r="H110" s="161"/>
      <c r="I110" s="57">
        <f>24 * SQRT(LEFT(I109,LEN(I109)-2)/1000)/1000</f>
        <v>1.1987801800163364E-2</v>
      </c>
    </row>
    <row r="111" spans="2:12" x14ac:dyDescent="0.25">
      <c r="C111" s="71"/>
      <c r="D111" s="71"/>
      <c r="E111" s="72"/>
      <c r="F111" s="1"/>
      <c r="G111" s="71"/>
      <c r="H111" s="71"/>
      <c r="I111" s="72"/>
    </row>
    <row r="112" spans="2:12" x14ac:dyDescent="0.25">
      <c r="C112" s="71"/>
      <c r="D112" s="71"/>
      <c r="E112" s="72"/>
      <c r="F112" s="1"/>
      <c r="G112" s="71"/>
      <c r="H112" s="71"/>
      <c r="I112" s="72"/>
    </row>
    <row r="113" spans="2:16" ht="15" customHeight="1" x14ac:dyDescent="0.55000000000000004">
      <c r="B113" s="176" t="s">
        <v>119</v>
      </c>
      <c r="C113" s="176"/>
      <c r="D113" s="176"/>
      <c r="E113" s="176"/>
      <c r="F113" s="176"/>
      <c r="G113" s="176"/>
      <c r="H113" s="176"/>
      <c r="I113" s="176"/>
      <c r="J113" s="176"/>
      <c r="K113" s="73"/>
      <c r="L113" s="73"/>
      <c r="M113" s="73"/>
      <c r="N113" s="73"/>
      <c r="O113" s="73"/>
      <c r="P113" s="73"/>
    </row>
    <row r="114" spans="2:16" ht="15" customHeight="1" x14ac:dyDescent="0.55000000000000004">
      <c r="B114" s="176"/>
      <c r="C114" s="176"/>
      <c r="D114" s="176"/>
      <c r="E114" s="176"/>
      <c r="F114" s="176"/>
      <c r="G114" s="176"/>
      <c r="H114" s="176"/>
      <c r="I114" s="176"/>
      <c r="J114" s="176"/>
      <c r="K114" s="73"/>
      <c r="L114" s="73"/>
      <c r="M114" s="73"/>
      <c r="N114" s="73"/>
      <c r="O114" s="73"/>
      <c r="P114" s="73"/>
    </row>
    <row r="115" spans="2:16" x14ac:dyDescent="0.25">
      <c r="C115" s="71"/>
      <c r="D115" s="71"/>
      <c r="E115" s="72"/>
      <c r="F115" s="1"/>
      <c r="G115" s="71"/>
      <c r="H115" s="71"/>
      <c r="I115" s="72"/>
    </row>
    <row r="116" spans="2:16" ht="15" customHeight="1" x14ac:dyDescent="0.25">
      <c r="B116" s="177" t="s">
        <v>197</v>
      </c>
      <c r="C116" s="177"/>
      <c r="D116" s="177"/>
      <c r="E116" s="177"/>
      <c r="F116" s="177"/>
      <c r="G116" s="177"/>
      <c r="H116" s="177"/>
      <c r="I116" s="72"/>
    </row>
    <row r="117" spans="2:16" ht="15" customHeight="1" x14ac:dyDescent="0.25">
      <c r="B117" s="166" t="s">
        <v>194</v>
      </c>
      <c r="C117" s="167" t="s">
        <v>195</v>
      </c>
      <c r="D117" s="167"/>
      <c r="E117" s="167"/>
      <c r="F117" s="166" t="s">
        <v>237</v>
      </c>
      <c r="G117" s="168" t="s">
        <v>196</v>
      </c>
      <c r="H117" s="169"/>
      <c r="I117" s="75"/>
    </row>
    <row r="118" spans="2:16" x14ac:dyDescent="0.25">
      <c r="B118" s="166"/>
      <c r="C118" s="51" t="s">
        <v>120</v>
      </c>
      <c r="D118" s="51" t="s">
        <v>121</v>
      </c>
      <c r="E118" s="51" t="s">
        <v>122</v>
      </c>
      <c r="F118" s="167"/>
      <c r="G118" s="170"/>
      <c r="H118" s="171"/>
      <c r="I118" s="75"/>
    </row>
    <row r="119" spans="2:16" x14ac:dyDescent="0.25">
      <c r="B119" s="78" t="s">
        <v>7</v>
      </c>
      <c r="C119" s="45">
        <v>1.6890000000000001</v>
      </c>
      <c r="D119" s="45">
        <v>1.665</v>
      </c>
      <c r="E119" s="45">
        <v>1.6439999999999999</v>
      </c>
      <c r="F119" s="76">
        <f>(C119+D119+E119)/3</f>
        <v>1.6660000000000001</v>
      </c>
      <c r="G119" s="172">
        <f>F120-F119</f>
        <v>-0.52000000000000024</v>
      </c>
      <c r="H119" s="173"/>
      <c r="I119" s="72"/>
    </row>
    <row r="120" spans="2:16" x14ac:dyDescent="0.25">
      <c r="B120" s="79" t="s">
        <v>8</v>
      </c>
      <c r="C120" s="46">
        <v>1.484</v>
      </c>
      <c r="D120" s="46">
        <v>1.1459999999999999</v>
      </c>
      <c r="E120" s="46">
        <v>0.80800000000000005</v>
      </c>
      <c r="F120" s="76">
        <f>(C120+D120+E120)/3</f>
        <v>1.1459999999999999</v>
      </c>
      <c r="G120" s="174"/>
      <c r="H120" s="175"/>
      <c r="I120" s="72"/>
    </row>
    <row r="121" spans="2:16" x14ac:dyDescent="0.25">
      <c r="C121" s="71"/>
      <c r="D121" s="71"/>
      <c r="E121" s="72"/>
      <c r="F121" s="1"/>
      <c r="G121" s="71"/>
      <c r="H121" s="71"/>
      <c r="I121" s="72"/>
    </row>
    <row r="122" spans="2:16" x14ac:dyDescent="0.25">
      <c r="B122" s="177" t="s">
        <v>198</v>
      </c>
      <c r="C122" s="177"/>
      <c r="D122" s="177"/>
      <c r="E122" s="177"/>
      <c r="F122" s="177"/>
      <c r="G122" s="177"/>
      <c r="H122" s="177"/>
      <c r="I122" s="72"/>
    </row>
    <row r="123" spans="2:16" x14ac:dyDescent="0.25">
      <c r="B123" s="166" t="s">
        <v>194</v>
      </c>
      <c r="C123" s="167" t="s">
        <v>195</v>
      </c>
      <c r="D123" s="167"/>
      <c r="E123" s="167"/>
      <c r="F123" s="166" t="s">
        <v>237</v>
      </c>
      <c r="G123" s="168" t="s">
        <v>196</v>
      </c>
      <c r="H123" s="169"/>
      <c r="I123" s="72"/>
    </row>
    <row r="124" spans="2:16" x14ac:dyDescent="0.25">
      <c r="B124" s="166"/>
      <c r="C124" s="51" t="s">
        <v>120</v>
      </c>
      <c r="D124" s="51" t="s">
        <v>121</v>
      </c>
      <c r="E124" s="51" t="s">
        <v>122</v>
      </c>
      <c r="F124" s="167"/>
      <c r="G124" s="170"/>
      <c r="H124" s="171"/>
      <c r="I124" s="72"/>
    </row>
    <row r="125" spans="2:16" x14ac:dyDescent="0.25">
      <c r="B125" s="78" t="s">
        <v>7</v>
      </c>
      <c r="C125" s="45">
        <v>1.3919999999999999</v>
      </c>
      <c r="D125" s="45">
        <v>1.087</v>
      </c>
      <c r="E125" s="45">
        <v>0.78100000000000003</v>
      </c>
      <c r="F125" s="76">
        <f>(C125+D125+E125)/3</f>
        <v>1.0866666666666667</v>
      </c>
      <c r="G125" s="172">
        <f>F126-F125</f>
        <v>-0.47033333333333338</v>
      </c>
      <c r="H125" s="173"/>
      <c r="I125" s="72"/>
    </row>
    <row r="126" spans="2:16" x14ac:dyDescent="0.25">
      <c r="B126" s="79" t="s">
        <v>8</v>
      </c>
      <c r="C126" s="46">
        <v>0.626</v>
      </c>
      <c r="D126" s="46">
        <v>0.61599999999999999</v>
      </c>
      <c r="E126" s="46">
        <v>0.60699999999999998</v>
      </c>
      <c r="F126" s="76">
        <f>(C126+D126+E126)/3</f>
        <v>0.61633333333333329</v>
      </c>
      <c r="G126" s="174"/>
      <c r="H126" s="175"/>
      <c r="I126" s="72"/>
    </row>
    <row r="127" spans="2:16" x14ac:dyDescent="0.25">
      <c r="B127" s="74"/>
      <c r="C127" s="71"/>
      <c r="D127" s="71"/>
      <c r="E127" s="80"/>
      <c r="F127" s="81"/>
      <c r="G127" s="82"/>
      <c r="H127" s="82"/>
      <c r="I127" s="72"/>
    </row>
    <row r="128" spans="2:16" x14ac:dyDescent="0.25">
      <c r="B128" s="160" t="s">
        <v>199</v>
      </c>
      <c r="C128" s="160"/>
      <c r="D128" s="161"/>
      <c r="E128" s="84">
        <f>(G119+G125)/2</f>
        <v>-0.49516666666666681</v>
      </c>
      <c r="F128" s="63"/>
      <c r="G128" s="82"/>
      <c r="H128" s="82"/>
      <c r="I128" s="72"/>
    </row>
    <row r="129" spans="2:12" x14ac:dyDescent="0.25">
      <c r="B129" s="162" t="s">
        <v>200</v>
      </c>
      <c r="C129" s="162"/>
      <c r="D129" s="163"/>
      <c r="E129" s="86">
        <f>N47</f>
        <v>1304.866</v>
      </c>
      <c r="F129" s="58">
        <f>+E128</f>
        <v>-0.49516666666666681</v>
      </c>
      <c r="H129" s="82"/>
      <c r="I129" s="72"/>
    </row>
    <row r="130" spans="2:12" x14ac:dyDescent="0.25">
      <c r="B130" s="164" t="s">
        <v>153</v>
      </c>
      <c r="C130" s="165"/>
      <c r="D130" s="165"/>
      <c r="E130" s="85">
        <f>E129+F129</f>
        <v>1304.3708333333334</v>
      </c>
      <c r="F130" s="66"/>
    </row>
    <row r="132" spans="2:12" ht="45" x14ac:dyDescent="0.25">
      <c r="B132" s="50" t="s">
        <v>161</v>
      </c>
      <c r="C132" s="50" t="s">
        <v>162</v>
      </c>
      <c r="D132" s="67" t="s">
        <v>97</v>
      </c>
      <c r="E132" s="67" t="s">
        <v>98</v>
      </c>
      <c r="F132" s="67" t="s">
        <v>132</v>
      </c>
      <c r="G132" s="67" t="s">
        <v>133</v>
      </c>
      <c r="H132" s="67" t="s">
        <v>163</v>
      </c>
      <c r="I132" s="67" t="s">
        <v>164</v>
      </c>
      <c r="J132" s="68" t="s">
        <v>165</v>
      </c>
    </row>
    <row r="133" spans="2:12" x14ac:dyDescent="0.25">
      <c r="B133" s="55"/>
      <c r="C133" s="52" t="s">
        <v>8</v>
      </c>
      <c r="D133" s="53">
        <v>1.63</v>
      </c>
      <c r="F133" s="53"/>
      <c r="G133" s="53"/>
      <c r="H133" s="53">
        <f>E130</f>
        <v>1304.3708333333334</v>
      </c>
      <c r="I133" s="53">
        <f>-L133/$L$142*$I$145</f>
        <v>0</v>
      </c>
      <c r="J133" s="53">
        <f>H133+I133</f>
        <v>1304.3708333333334</v>
      </c>
      <c r="L133">
        <v>0</v>
      </c>
    </row>
    <row r="134" spans="2:12" x14ac:dyDescent="0.25">
      <c r="B134" s="52" t="s">
        <v>106</v>
      </c>
      <c r="C134" s="52"/>
      <c r="D134" s="53">
        <v>1.5249999999999999</v>
      </c>
      <c r="E134" s="53">
        <v>0.77900000000000003</v>
      </c>
      <c r="F134" s="53">
        <f>IF(SIGN(D133-E134)=1,D133-E134,"")</f>
        <v>0.85099999999999987</v>
      </c>
      <c r="G134" s="53" t="str">
        <f>IF(SIGN(D133-E134)=-1,ABS(D133-E134),"")</f>
        <v/>
      </c>
      <c r="H134" s="53">
        <f>H133+IF(F134&lt;&gt;"",F134,-G134)</f>
        <v>1305.2218333333335</v>
      </c>
      <c r="I134" s="53">
        <f t="shared" ref="I134:I142" si="34">-L134/$L$142*$I$145</f>
        <v>-8.8888888889313315E-4</v>
      </c>
      <c r="J134" s="53">
        <f t="shared" ref="J134:J142" si="35">H134+I134</f>
        <v>1305.2209444444445</v>
      </c>
      <c r="L134">
        <v>1</v>
      </c>
    </row>
    <row r="135" spans="2:12" x14ac:dyDescent="0.25">
      <c r="B135" s="52" t="s">
        <v>110</v>
      </c>
      <c r="C135" s="52"/>
      <c r="D135" s="53">
        <v>0.997</v>
      </c>
      <c r="E135" s="53">
        <v>1.208</v>
      </c>
      <c r="F135" s="53">
        <f t="shared" ref="F135:F142" si="36">IF(SIGN(D134-E135)=1,D134-E135,"")</f>
        <v>0.31699999999999995</v>
      </c>
      <c r="G135" s="53" t="str">
        <f t="shared" ref="G135:G142" si="37">IF(SIGN(D134-E135)=-1,ABS(D134-E135),"")</f>
        <v/>
      </c>
      <c r="H135" s="53">
        <f t="shared" ref="H135:H142" si="38">H134+IF(F135&lt;&gt;"",F135,-G135)</f>
        <v>1305.5388333333335</v>
      </c>
      <c r="I135" s="53">
        <f t="shared" si="34"/>
        <v>-1.7777777777862663E-3</v>
      </c>
      <c r="J135" s="53">
        <f t="shared" si="35"/>
        <v>1305.5370555555558</v>
      </c>
      <c r="L135">
        <v>2</v>
      </c>
    </row>
    <row r="136" spans="2:12" x14ac:dyDescent="0.25">
      <c r="B136" s="52" t="s">
        <v>111</v>
      </c>
      <c r="C136" s="52"/>
      <c r="D136" s="53">
        <v>0.85</v>
      </c>
      <c r="E136" s="53">
        <v>1.93</v>
      </c>
      <c r="F136" s="53" t="str">
        <f t="shared" si="36"/>
        <v/>
      </c>
      <c r="G136" s="53">
        <f t="shared" si="37"/>
        <v>0.93299999999999994</v>
      </c>
      <c r="H136" s="53">
        <f t="shared" si="38"/>
        <v>1304.6058333333335</v>
      </c>
      <c r="I136" s="53">
        <f t="shared" si="34"/>
        <v>-2.6666666666793994E-3</v>
      </c>
      <c r="J136" s="53">
        <f t="shared" si="35"/>
        <v>1304.6031666666668</v>
      </c>
      <c r="L136">
        <v>3</v>
      </c>
    </row>
    <row r="137" spans="2:12" x14ac:dyDescent="0.25">
      <c r="B137" s="52"/>
      <c r="C137" s="52" t="s">
        <v>47</v>
      </c>
      <c r="D137" s="53">
        <v>0.92700000000000005</v>
      </c>
      <c r="E137" s="53">
        <v>0.78300000000000003</v>
      </c>
      <c r="F137" s="53">
        <f t="shared" si="36"/>
        <v>6.6999999999999948E-2</v>
      </c>
      <c r="G137" s="53" t="str">
        <f t="shared" si="37"/>
        <v/>
      </c>
      <c r="H137" s="53">
        <f t="shared" si="38"/>
        <v>1304.6728333333335</v>
      </c>
      <c r="I137" s="53">
        <f t="shared" si="34"/>
        <v>-3.5555555555725326E-3</v>
      </c>
      <c r="J137" s="53">
        <f t="shared" si="35"/>
        <v>1304.669277777778</v>
      </c>
      <c r="L137">
        <v>4</v>
      </c>
    </row>
    <row r="138" spans="2:12" x14ac:dyDescent="0.25">
      <c r="B138" s="52" t="s">
        <v>117</v>
      </c>
      <c r="C138" s="52"/>
      <c r="D138" s="53">
        <v>1.7170000000000001</v>
      </c>
      <c r="E138" s="53">
        <v>0.94899999999999995</v>
      </c>
      <c r="F138" s="53" t="str">
        <f t="shared" si="36"/>
        <v/>
      </c>
      <c r="G138" s="53">
        <f t="shared" si="37"/>
        <v>2.1999999999999909E-2</v>
      </c>
      <c r="H138" s="53">
        <f t="shared" si="38"/>
        <v>1304.6508333333336</v>
      </c>
      <c r="I138" s="53">
        <f t="shared" si="34"/>
        <v>-4.4444444444656662E-3</v>
      </c>
      <c r="J138" s="53">
        <f t="shared" si="35"/>
        <v>1304.6463888888891</v>
      </c>
      <c r="L138">
        <v>5</v>
      </c>
    </row>
    <row r="139" spans="2:12" x14ac:dyDescent="0.25">
      <c r="B139" s="52" t="s">
        <v>136</v>
      </c>
      <c r="C139" s="52"/>
      <c r="D139" s="53">
        <v>0.61</v>
      </c>
      <c r="E139" s="53">
        <v>0.626</v>
      </c>
      <c r="F139" s="53">
        <f t="shared" si="36"/>
        <v>1.0910000000000002</v>
      </c>
      <c r="G139" s="53" t="str">
        <f t="shared" si="37"/>
        <v/>
      </c>
      <c r="H139" s="53">
        <f t="shared" si="38"/>
        <v>1305.7418333333335</v>
      </c>
      <c r="I139" s="53">
        <f t="shared" si="34"/>
        <v>-5.3333333333587989E-3</v>
      </c>
      <c r="J139" s="53">
        <f t="shared" si="35"/>
        <v>1305.7365000000002</v>
      </c>
      <c r="L139">
        <v>6</v>
      </c>
    </row>
    <row r="140" spans="2:12" x14ac:dyDescent="0.25">
      <c r="B140" s="52" t="s">
        <v>137</v>
      </c>
      <c r="C140" s="52"/>
      <c r="D140" s="53">
        <v>0.89500000000000002</v>
      </c>
      <c r="E140" s="53">
        <v>1.579</v>
      </c>
      <c r="F140" s="53" t="str">
        <f t="shared" si="36"/>
        <v/>
      </c>
      <c r="G140" s="53">
        <f t="shared" si="37"/>
        <v>0.96899999999999997</v>
      </c>
      <c r="H140" s="53">
        <f t="shared" si="38"/>
        <v>1304.7728333333334</v>
      </c>
      <c r="I140" s="53">
        <f t="shared" si="34"/>
        <v>-6.2222222222519325E-3</v>
      </c>
      <c r="J140" s="53">
        <f t="shared" si="35"/>
        <v>1304.7666111111112</v>
      </c>
      <c r="L140">
        <v>7</v>
      </c>
    </row>
    <row r="141" spans="2:12" x14ac:dyDescent="0.25">
      <c r="B141" s="52" t="s">
        <v>138</v>
      </c>
      <c r="C141" s="52"/>
      <c r="D141" s="53">
        <v>0.872</v>
      </c>
      <c r="E141" s="53">
        <v>1.5029999999999999</v>
      </c>
      <c r="F141" s="53" t="str">
        <f t="shared" si="36"/>
        <v/>
      </c>
      <c r="G141" s="53">
        <f t="shared" si="37"/>
        <v>0.60799999999999987</v>
      </c>
      <c r="H141" s="53">
        <f t="shared" si="38"/>
        <v>1304.1648333333335</v>
      </c>
      <c r="I141" s="53">
        <f t="shared" si="34"/>
        <v>-7.1111111111450652E-3</v>
      </c>
      <c r="J141" s="53">
        <f t="shared" si="35"/>
        <v>1304.1577222222224</v>
      </c>
      <c r="L141">
        <v>8</v>
      </c>
    </row>
    <row r="142" spans="2:12" x14ac:dyDescent="0.25">
      <c r="B142" s="52"/>
      <c r="C142" s="52" t="s">
        <v>8</v>
      </c>
      <c r="D142" s="53"/>
      <c r="E142" s="53">
        <v>0.65800000000000003</v>
      </c>
      <c r="F142" s="53">
        <f t="shared" si="36"/>
        <v>0.21399999999999997</v>
      </c>
      <c r="G142" s="53" t="str">
        <f t="shared" si="37"/>
        <v/>
      </c>
      <c r="H142" s="53">
        <f t="shared" si="38"/>
        <v>1304.3788333333334</v>
      </c>
      <c r="I142" s="53">
        <f t="shared" si="34"/>
        <v>-8.0000000000381988E-3</v>
      </c>
      <c r="J142" s="53">
        <f t="shared" si="35"/>
        <v>1304.3708333333334</v>
      </c>
      <c r="L142">
        <v>9</v>
      </c>
    </row>
    <row r="143" spans="2:12" x14ac:dyDescent="0.25">
      <c r="B143" s="56" t="s">
        <v>147</v>
      </c>
      <c r="C143" s="69"/>
      <c r="D143" s="70">
        <f>SUM(D133:D142)</f>
        <v>10.023</v>
      </c>
      <c r="E143" s="70">
        <f>SUM(E133:E142)</f>
        <v>10.014999999999999</v>
      </c>
      <c r="F143" s="70">
        <f t="shared" ref="F143:G143" si="39">SUM(F133:F142)</f>
        <v>2.5399999999999996</v>
      </c>
      <c r="G143" s="70">
        <f t="shared" si="39"/>
        <v>2.532</v>
      </c>
      <c r="H143" s="53"/>
      <c r="I143" s="53"/>
      <c r="J143" s="53"/>
    </row>
    <row r="145" spans="3:9" x14ac:dyDescent="0.25">
      <c r="C145" t="s">
        <v>148</v>
      </c>
      <c r="F145" s="1"/>
      <c r="G145" s="160" t="s">
        <v>152</v>
      </c>
      <c r="H145" s="161"/>
      <c r="I145" s="57">
        <f>H142-H133</f>
        <v>8.0000000000381988E-3</v>
      </c>
    </row>
    <row r="146" spans="3:9" x14ac:dyDescent="0.25">
      <c r="C146" s="161" t="s">
        <v>149</v>
      </c>
      <c r="D146" s="178"/>
      <c r="E146" s="58">
        <f>D143-E143</f>
        <v>8.0000000000008953E-3</v>
      </c>
      <c r="F146" s="1"/>
      <c r="G146" s="160" t="s">
        <v>191</v>
      </c>
      <c r="H146" s="161"/>
      <c r="I146" s="57" t="s">
        <v>201</v>
      </c>
    </row>
    <row r="147" spans="3:9" x14ac:dyDescent="0.25">
      <c r="C147" s="161" t="s">
        <v>150</v>
      </c>
      <c r="D147" s="178"/>
      <c r="E147" s="57">
        <f>F143-G143</f>
        <v>7.999999999999563E-3</v>
      </c>
      <c r="F147" s="1"/>
      <c r="G147" s="160" t="s">
        <v>154</v>
      </c>
      <c r="H147" s="161"/>
      <c r="I147" s="57">
        <f>24 * SQRT(LEFT(I146,LEN(I146)-2)/1000)/1000</f>
        <v>8.6040585772064575E-3</v>
      </c>
    </row>
    <row r="152" spans="3:9" x14ac:dyDescent="0.25">
      <c r="D152" s="87"/>
      <c r="E152" s="87"/>
    </row>
    <row r="153" spans="3:9" x14ac:dyDescent="0.25">
      <c r="D153" s="87"/>
      <c r="E153" s="87"/>
      <c r="F153" s="88"/>
    </row>
    <row r="154" spans="3:9" x14ac:dyDescent="0.25">
      <c r="D154" s="87"/>
      <c r="E154" s="87"/>
    </row>
    <row r="155" spans="3:9" x14ac:dyDescent="0.25">
      <c r="D155" s="87"/>
      <c r="E155" s="87"/>
    </row>
    <row r="156" spans="3:9" x14ac:dyDescent="0.25">
      <c r="D156" s="87"/>
      <c r="E156" s="87"/>
    </row>
    <row r="157" spans="3:9" x14ac:dyDescent="0.25">
      <c r="D157" s="81"/>
      <c r="E157" s="81"/>
    </row>
    <row r="158" spans="3:9" x14ac:dyDescent="0.25">
      <c r="D158" s="88"/>
      <c r="E158" s="88"/>
    </row>
  </sheetData>
  <mergeCells count="71">
    <mergeCell ref="C19:G19"/>
    <mergeCell ref="H8:N8"/>
    <mergeCell ref="K6:K7"/>
    <mergeCell ref="L6:L7"/>
    <mergeCell ref="M6:M7"/>
    <mergeCell ref="N6:N7"/>
    <mergeCell ref="O6:O7"/>
    <mergeCell ref="P6:P7"/>
    <mergeCell ref="B5:H5"/>
    <mergeCell ref="B6:B7"/>
    <mergeCell ref="C6:E6"/>
    <mergeCell ref="F6:F7"/>
    <mergeCell ref="G6:G7"/>
    <mergeCell ref="H6:J6"/>
    <mergeCell ref="B27:B28"/>
    <mergeCell ref="C27:E27"/>
    <mergeCell ref="F27:F28"/>
    <mergeCell ref="G27:G28"/>
    <mergeCell ref="H27:J27"/>
    <mergeCell ref="K27:K28"/>
    <mergeCell ref="L27:L28"/>
    <mergeCell ref="M27:M28"/>
    <mergeCell ref="N27:N28"/>
    <mergeCell ref="O27:O28"/>
    <mergeCell ref="C47:D47"/>
    <mergeCell ref="G47:I47"/>
    <mergeCell ref="B26:H26"/>
    <mergeCell ref="B2:P3"/>
    <mergeCell ref="B53:J54"/>
    <mergeCell ref="C45:D45"/>
    <mergeCell ref="G45:I45"/>
    <mergeCell ref="L45:M45"/>
    <mergeCell ref="C46:D46"/>
    <mergeCell ref="G46:I46"/>
    <mergeCell ref="P27:P28"/>
    <mergeCell ref="H29:N29"/>
    <mergeCell ref="C42:G42"/>
    <mergeCell ref="C22:D22"/>
    <mergeCell ref="C23:D23"/>
    <mergeCell ref="C24:D24"/>
    <mergeCell ref="G70:H70"/>
    <mergeCell ref="C71:D71"/>
    <mergeCell ref="G71:H71"/>
    <mergeCell ref="C72:D72"/>
    <mergeCell ref="G72:H72"/>
    <mergeCell ref="G108:H108"/>
    <mergeCell ref="C109:D109"/>
    <mergeCell ref="G109:H109"/>
    <mergeCell ref="C110:D110"/>
    <mergeCell ref="G110:H110"/>
    <mergeCell ref="G145:H145"/>
    <mergeCell ref="C146:D146"/>
    <mergeCell ref="G146:H146"/>
    <mergeCell ref="C147:D147"/>
    <mergeCell ref="G147:H147"/>
    <mergeCell ref="F123:F124"/>
    <mergeCell ref="G123:H124"/>
    <mergeCell ref="G125:H126"/>
    <mergeCell ref="B113:J114"/>
    <mergeCell ref="B117:B118"/>
    <mergeCell ref="C117:E117"/>
    <mergeCell ref="F117:F118"/>
    <mergeCell ref="B116:H116"/>
    <mergeCell ref="G117:H118"/>
    <mergeCell ref="G119:H120"/>
    <mergeCell ref="B122:H122"/>
    <mergeCell ref="B128:D128"/>
    <mergeCell ref="B129:D129"/>
    <mergeCell ref="B130:D130"/>
    <mergeCell ref="B123:B124"/>
    <mergeCell ref="C123:E123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91"/>
  <sheetViews>
    <sheetView zoomScale="70" zoomScaleNormal="70" workbookViewId="0">
      <pane ySplit="2" topLeftCell="A363" activePane="bottomLeft" state="frozen"/>
      <selection activeCell="D1" sqref="D1"/>
      <selection pane="bottomLeft" activeCell="O97" sqref="O97"/>
    </sheetView>
  </sheetViews>
  <sheetFormatPr defaultRowHeight="15" x14ac:dyDescent="0.25"/>
  <cols>
    <col min="1" max="1" width="10.140625" customWidth="1"/>
    <col min="2" max="2" width="10" bestFit="1" customWidth="1"/>
    <col min="3" max="3" width="15" customWidth="1"/>
    <col min="4" max="4" width="27.7109375" customWidth="1"/>
    <col min="5" max="5" width="12" bestFit="1" customWidth="1"/>
    <col min="9" max="9" width="17.42578125" style="10" bestFit="1" customWidth="1"/>
    <col min="10" max="10" width="16.28515625" style="1" customWidth="1"/>
    <col min="11" max="11" width="17.85546875" style="1" customWidth="1"/>
    <col min="12" max="12" width="16.5703125" style="1" customWidth="1"/>
    <col min="13" max="13" width="18.28515625" customWidth="1"/>
    <col min="14" max="14" width="17" customWidth="1"/>
    <col min="15" max="15" width="19.7109375" style="1" customWidth="1"/>
    <col min="16" max="16" width="18.85546875" style="1" customWidth="1"/>
    <col min="17" max="17" width="20.140625" style="1" customWidth="1"/>
    <col min="18" max="18" width="20.85546875" style="1" customWidth="1"/>
    <col min="19" max="19" width="18.28515625" style="1" customWidth="1"/>
  </cols>
  <sheetData>
    <row r="1" spans="1:19" s="4" customFormat="1" ht="15" customHeight="1" x14ac:dyDescent="0.3">
      <c r="A1" s="187" t="s">
        <v>26</v>
      </c>
      <c r="B1" s="187" t="s">
        <v>27</v>
      </c>
      <c r="C1" s="187" t="s">
        <v>28</v>
      </c>
      <c r="D1" s="188" t="s">
        <v>72</v>
      </c>
      <c r="E1" s="187" t="s">
        <v>29</v>
      </c>
      <c r="F1" s="187" t="s">
        <v>30</v>
      </c>
      <c r="G1" s="187"/>
      <c r="H1" s="187"/>
      <c r="I1" s="190" t="s">
        <v>31</v>
      </c>
      <c r="J1" s="188" t="s">
        <v>32</v>
      </c>
      <c r="K1" s="188" t="s">
        <v>33</v>
      </c>
      <c r="L1" s="188" t="s">
        <v>34</v>
      </c>
      <c r="M1" s="191" t="s">
        <v>35</v>
      </c>
      <c r="N1" s="191"/>
      <c r="O1" s="189" t="s">
        <v>36</v>
      </c>
      <c r="P1" s="189"/>
      <c r="Q1" s="189" t="s">
        <v>37</v>
      </c>
      <c r="R1" s="189"/>
      <c r="S1" s="93" t="s">
        <v>302</v>
      </c>
    </row>
    <row r="2" spans="1:19" s="4" customFormat="1" ht="15" customHeight="1" x14ac:dyDescent="0.3">
      <c r="A2" s="187"/>
      <c r="B2" s="187"/>
      <c r="C2" s="187"/>
      <c r="D2" s="188"/>
      <c r="E2" s="187"/>
      <c r="F2" s="4" t="s">
        <v>1</v>
      </c>
      <c r="G2" s="4" t="s">
        <v>2</v>
      </c>
      <c r="H2" s="4" t="s">
        <v>3</v>
      </c>
      <c r="I2" s="190"/>
      <c r="J2" s="188"/>
      <c r="K2" s="188"/>
      <c r="L2" s="188"/>
      <c r="M2" s="5" t="s">
        <v>38</v>
      </c>
      <c r="N2" s="5" t="s">
        <v>39</v>
      </c>
      <c r="O2" s="6" t="s">
        <v>40</v>
      </c>
      <c r="P2" s="6" t="s">
        <v>41</v>
      </c>
      <c r="Q2" s="6" t="s">
        <v>40</v>
      </c>
      <c r="R2" s="6" t="s">
        <v>41</v>
      </c>
      <c r="S2" s="93"/>
    </row>
    <row r="3" spans="1:19" s="3" customFormat="1" x14ac:dyDescent="0.25">
      <c r="A3" s="3" t="s">
        <v>42</v>
      </c>
      <c r="B3" s="3">
        <v>1.3480000000000001</v>
      </c>
      <c r="C3" s="3" t="s">
        <v>8</v>
      </c>
      <c r="E3" s="3">
        <v>1.3</v>
      </c>
      <c r="F3" s="3">
        <v>0</v>
      </c>
      <c r="G3" s="3">
        <v>0</v>
      </c>
      <c r="H3" s="3">
        <v>0</v>
      </c>
      <c r="I3" s="8">
        <f>F3+G3/60+H3/3600</f>
        <v>0</v>
      </c>
      <c r="J3" s="7"/>
      <c r="K3" s="7">
        <v>74.197000000000003</v>
      </c>
      <c r="L3" s="7">
        <v>4.016</v>
      </c>
      <c r="M3" s="9"/>
      <c r="N3" s="9"/>
      <c r="O3" s="7"/>
      <c r="P3" s="7"/>
      <c r="Q3" s="7"/>
      <c r="R3" s="7"/>
      <c r="S3" s="7">
        <v>1301.239</v>
      </c>
    </row>
    <row r="4" spans="1:19" x14ac:dyDescent="0.25">
      <c r="C4">
        <v>1</v>
      </c>
      <c r="E4">
        <v>1.9</v>
      </c>
      <c r="F4">
        <v>186</v>
      </c>
      <c r="G4">
        <v>55</v>
      </c>
      <c r="H4">
        <v>6</v>
      </c>
      <c r="I4" s="25">
        <f t="shared" ref="I4:I67" si="0">F4+G4/60+H4/3600</f>
        <v>186.91833333333332</v>
      </c>
      <c r="K4" s="1">
        <v>7.48</v>
      </c>
      <c r="L4" s="1">
        <v>1.014</v>
      </c>
      <c r="M4" s="11"/>
      <c r="N4" s="11"/>
      <c r="Q4" s="1">
        <f t="shared" ref="Q4:Q49" si="1">$O$3+M4</f>
        <v>0</v>
      </c>
      <c r="R4" s="1">
        <f t="shared" ref="R4:R49" si="2">$P$3+N4</f>
        <v>0</v>
      </c>
    </row>
    <row r="5" spans="1:19" x14ac:dyDescent="0.25">
      <c r="C5">
        <v>2</v>
      </c>
      <c r="E5">
        <v>1.3</v>
      </c>
      <c r="F5">
        <v>148</v>
      </c>
      <c r="G5">
        <v>9</v>
      </c>
      <c r="H5">
        <v>19</v>
      </c>
      <c r="I5" s="25">
        <f t="shared" si="0"/>
        <v>148.1552777777778</v>
      </c>
      <c r="K5" s="1">
        <v>3.8519999999999999</v>
      </c>
      <c r="L5" s="1">
        <v>-0.32400000000000001</v>
      </c>
      <c r="M5" s="11"/>
      <c r="N5" s="11"/>
      <c r="Q5" s="1">
        <f t="shared" si="1"/>
        <v>0</v>
      </c>
      <c r="R5" s="1">
        <f t="shared" si="2"/>
        <v>0</v>
      </c>
    </row>
    <row r="6" spans="1:19" x14ac:dyDescent="0.25">
      <c r="C6">
        <v>3</v>
      </c>
      <c r="E6">
        <v>1.3</v>
      </c>
      <c r="F6">
        <v>112</v>
      </c>
      <c r="G6">
        <v>49</v>
      </c>
      <c r="H6">
        <v>16</v>
      </c>
      <c r="I6" s="25">
        <f t="shared" si="0"/>
        <v>112.82111111111111</v>
      </c>
      <c r="K6" s="1">
        <v>3.5230000000000001</v>
      </c>
      <c r="L6" s="1">
        <v>-0.55200000000000005</v>
      </c>
      <c r="M6" s="11"/>
      <c r="N6" s="11"/>
      <c r="Q6" s="1">
        <f t="shared" si="1"/>
        <v>0</v>
      </c>
      <c r="R6" s="1">
        <f t="shared" si="2"/>
        <v>0</v>
      </c>
    </row>
    <row r="7" spans="1:19" x14ac:dyDescent="0.25">
      <c r="C7">
        <v>4</v>
      </c>
      <c r="E7">
        <v>1.3</v>
      </c>
      <c r="F7">
        <v>95</v>
      </c>
      <c r="G7">
        <v>24</v>
      </c>
      <c r="H7">
        <v>13</v>
      </c>
      <c r="I7" s="25">
        <f t="shared" si="0"/>
        <v>95.403611111111118</v>
      </c>
      <c r="K7" s="1">
        <v>4.548</v>
      </c>
      <c r="L7" s="1">
        <v>-0.85899999999999999</v>
      </c>
      <c r="M7" s="11"/>
      <c r="N7" s="11"/>
      <c r="Q7" s="1">
        <f t="shared" si="1"/>
        <v>0</v>
      </c>
      <c r="R7" s="1">
        <f t="shared" si="2"/>
        <v>0</v>
      </c>
    </row>
    <row r="8" spans="1:19" x14ac:dyDescent="0.25">
      <c r="C8">
        <v>5</v>
      </c>
      <c r="E8">
        <v>1.3</v>
      </c>
      <c r="F8">
        <v>86</v>
      </c>
      <c r="G8">
        <v>28</v>
      </c>
      <c r="H8">
        <v>11</v>
      </c>
      <c r="I8" s="25">
        <f t="shared" si="0"/>
        <v>86.469722222222231</v>
      </c>
      <c r="K8" s="1">
        <v>5.3109999999999999</v>
      </c>
      <c r="L8" s="1">
        <v>-1.472</v>
      </c>
      <c r="M8" s="11"/>
      <c r="N8" s="11"/>
      <c r="Q8" s="1">
        <f t="shared" si="1"/>
        <v>0</v>
      </c>
      <c r="R8" s="1">
        <f t="shared" si="2"/>
        <v>0</v>
      </c>
    </row>
    <row r="9" spans="1:19" x14ac:dyDescent="0.25">
      <c r="C9">
        <v>6</v>
      </c>
      <c r="E9">
        <v>1.3</v>
      </c>
      <c r="F9">
        <v>81</v>
      </c>
      <c r="G9">
        <v>45</v>
      </c>
      <c r="H9">
        <v>56</v>
      </c>
      <c r="I9" s="25">
        <f t="shared" si="0"/>
        <v>81.765555555555551</v>
      </c>
      <c r="K9" s="1">
        <v>6.391</v>
      </c>
      <c r="L9" s="1">
        <v>-1.984</v>
      </c>
      <c r="M9" s="11"/>
      <c r="N9" s="11"/>
      <c r="Q9" s="1">
        <f t="shared" si="1"/>
        <v>0</v>
      </c>
      <c r="R9" s="1">
        <f t="shared" si="2"/>
        <v>0</v>
      </c>
    </row>
    <row r="10" spans="1:19" x14ac:dyDescent="0.25">
      <c r="C10">
        <v>7</v>
      </c>
      <c r="E10">
        <v>2.15</v>
      </c>
      <c r="F10">
        <v>73</v>
      </c>
      <c r="G10">
        <v>41</v>
      </c>
      <c r="H10">
        <v>8</v>
      </c>
      <c r="I10" s="25">
        <f t="shared" si="0"/>
        <v>73.685555555555553</v>
      </c>
      <c r="K10" s="1">
        <v>8.2420000000000009</v>
      </c>
      <c r="L10" s="1">
        <v>-1.393</v>
      </c>
      <c r="M10" s="11"/>
      <c r="N10" s="11"/>
      <c r="Q10" s="1">
        <f t="shared" si="1"/>
        <v>0</v>
      </c>
      <c r="R10" s="1">
        <f t="shared" si="2"/>
        <v>0</v>
      </c>
    </row>
    <row r="11" spans="1:19" x14ac:dyDescent="0.25">
      <c r="C11">
        <v>8</v>
      </c>
      <c r="E11">
        <v>2.15</v>
      </c>
      <c r="F11">
        <v>69</v>
      </c>
      <c r="G11">
        <v>5</v>
      </c>
      <c r="H11">
        <v>3</v>
      </c>
      <c r="I11" s="25">
        <f t="shared" si="0"/>
        <v>69.084166666666661</v>
      </c>
      <c r="K11" s="1">
        <v>10.840999999999999</v>
      </c>
      <c r="L11" s="1">
        <v>-1.954</v>
      </c>
      <c r="M11" s="11"/>
      <c r="N11" s="11"/>
      <c r="Q11" s="1">
        <f t="shared" si="1"/>
        <v>0</v>
      </c>
      <c r="R11" s="1">
        <f t="shared" si="2"/>
        <v>0</v>
      </c>
    </row>
    <row r="12" spans="1:19" x14ac:dyDescent="0.25">
      <c r="C12">
        <v>9</v>
      </c>
      <c r="E12">
        <v>2.15</v>
      </c>
      <c r="F12">
        <v>63</v>
      </c>
      <c r="G12">
        <v>45</v>
      </c>
      <c r="H12">
        <v>2</v>
      </c>
      <c r="I12" s="25">
        <f t="shared" si="0"/>
        <v>63.750555555555557</v>
      </c>
      <c r="K12" s="1">
        <v>12.967000000000001</v>
      </c>
      <c r="L12" s="1">
        <v>-2.5150000000000001</v>
      </c>
      <c r="M12" s="11"/>
      <c r="N12" s="11"/>
      <c r="Q12" s="1">
        <f t="shared" si="1"/>
        <v>0</v>
      </c>
      <c r="R12" s="1">
        <f t="shared" si="2"/>
        <v>0</v>
      </c>
    </row>
    <row r="13" spans="1:19" x14ac:dyDescent="0.25">
      <c r="C13">
        <v>10</v>
      </c>
      <c r="E13">
        <v>2.15</v>
      </c>
      <c r="F13">
        <v>59</v>
      </c>
      <c r="G13">
        <v>45</v>
      </c>
      <c r="H13">
        <v>43</v>
      </c>
      <c r="I13" s="25">
        <f t="shared" si="0"/>
        <v>59.761944444444445</v>
      </c>
      <c r="K13" s="1">
        <v>15.244</v>
      </c>
      <c r="L13" s="1">
        <v>-3.2069999999999999</v>
      </c>
      <c r="M13" s="11"/>
      <c r="N13" s="11"/>
      <c r="Q13" s="1">
        <f t="shared" si="1"/>
        <v>0</v>
      </c>
      <c r="R13" s="1">
        <f t="shared" si="2"/>
        <v>0</v>
      </c>
    </row>
    <row r="14" spans="1:19" x14ac:dyDescent="0.25">
      <c r="C14">
        <v>11</v>
      </c>
      <c r="E14">
        <v>2.15</v>
      </c>
      <c r="F14">
        <v>59</v>
      </c>
      <c r="G14">
        <v>51</v>
      </c>
      <c r="H14">
        <v>14</v>
      </c>
      <c r="I14" s="25">
        <f t="shared" si="0"/>
        <v>59.853888888888889</v>
      </c>
      <c r="K14" s="1">
        <v>17.373999999999999</v>
      </c>
      <c r="L14" s="1">
        <v>-3.484</v>
      </c>
      <c r="M14" s="11"/>
      <c r="N14" s="11"/>
      <c r="Q14" s="1">
        <f t="shared" si="1"/>
        <v>0</v>
      </c>
      <c r="R14" s="1">
        <f t="shared" si="2"/>
        <v>0</v>
      </c>
    </row>
    <row r="15" spans="1:19" x14ac:dyDescent="0.25">
      <c r="C15">
        <v>12</v>
      </c>
      <c r="E15">
        <v>2.15</v>
      </c>
      <c r="F15">
        <v>61</v>
      </c>
      <c r="G15">
        <v>36</v>
      </c>
      <c r="H15">
        <v>16</v>
      </c>
      <c r="I15" s="25">
        <f t="shared" si="0"/>
        <v>61.604444444444447</v>
      </c>
      <c r="K15" s="1">
        <v>18.834</v>
      </c>
      <c r="L15" s="1">
        <v>-3.7029999999999998</v>
      </c>
      <c r="M15" s="11"/>
      <c r="N15" s="11"/>
      <c r="Q15" s="1">
        <f t="shared" si="1"/>
        <v>0</v>
      </c>
      <c r="R15" s="1">
        <f t="shared" si="2"/>
        <v>0</v>
      </c>
    </row>
    <row r="16" spans="1:19" x14ac:dyDescent="0.25">
      <c r="C16">
        <v>13</v>
      </c>
      <c r="E16">
        <v>2.15</v>
      </c>
      <c r="F16">
        <v>62</v>
      </c>
      <c r="G16">
        <v>2</v>
      </c>
      <c r="H16">
        <v>28</v>
      </c>
      <c r="I16" s="25">
        <f t="shared" si="0"/>
        <v>62.041111111111107</v>
      </c>
      <c r="K16" s="1">
        <v>21.1</v>
      </c>
      <c r="L16" s="1">
        <v>-4.0019999999999998</v>
      </c>
      <c r="M16" s="11"/>
      <c r="N16" s="11"/>
      <c r="Q16" s="1">
        <f t="shared" si="1"/>
        <v>0</v>
      </c>
      <c r="R16" s="1">
        <f t="shared" si="2"/>
        <v>0</v>
      </c>
    </row>
    <row r="17" spans="3:18" x14ac:dyDescent="0.25">
      <c r="C17">
        <v>14</v>
      </c>
      <c r="E17">
        <v>2.15</v>
      </c>
      <c r="F17">
        <v>61</v>
      </c>
      <c r="G17">
        <v>50</v>
      </c>
      <c r="H17">
        <v>17</v>
      </c>
      <c r="I17" s="25">
        <f t="shared" si="0"/>
        <v>61.838055555555556</v>
      </c>
      <c r="K17" s="1">
        <v>21.622</v>
      </c>
      <c r="L17" s="1">
        <v>-4.7240000000000002</v>
      </c>
      <c r="M17" s="11"/>
      <c r="N17" s="11"/>
      <c r="Q17" s="1">
        <f t="shared" si="1"/>
        <v>0</v>
      </c>
      <c r="R17" s="1">
        <f t="shared" si="2"/>
        <v>0</v>
      </c>
    </row>
    <row r="18" spans="3:18" x14ac:dyDescent="0.25">
      <c r="C18">
        <v>15</v>
      </c>
      <c r="E18">
        <v>2.15</v>
      </c>
      <c r="F18">
        <v>62</v>
      </c>
      <c r="G18">
        <v>37</v>
      </c>
      <c r="H18">
        <v>33</v>
      </c>
      <c r="I18" s="25">
        <f t="shared" si="0"/>
        <v>62.625833333333333</v>
      </c>
      <c r="K18" s="1">
        <v>22.423999999999999</v>
      </c>
      <c r="L18" s="1">
        <v>-5.1870000000000003</v>
      </c>
      <c r="M18" s="11"/>
      <c r="N18" s="11"/>
      <c r="Q18" s="1">
        <f t="shared" si="1"/>
        <v>0</v>
      </c>
      <c r="R18" s="1">
        <f t="shared" si="2"/>
        <v>0</v>
      </c>
    </row>
    <row r="19" spans="3:18" x14ac:dyDescent="0.25">
      <c r="C19">
        <v>16</v>
      </c>
      <c r="E19">
        <v>2.15</v>
      </c>
      <c r="F19">
        <v>63</v>
      </c>
      <c r="G19">
        <v>3</v>
      </c>
      <c r="H19">
        <v>19</v>
      </c>
      <c r="I19" s="25">
        <f t="shared" si="0"/>
        <v>63.055277777777775</v>
      </c>
      <c r="K19" s="1">
        <v>23.356999999999999</v>
      </c>
      <c r="L19" s="1">
        <v>-4.0789999999999997</v>
      </c>
      <c r="M19" s="11"/>
      <c r="N19" s="11"/>
      <c r="Q19" s="1">
        <f t="shared" si="1"/>
        <v>0</v>
      </c>
      <c r="R19" s="1">
        <f t="shared" si="2"/>
        <v>0</v>
      </c>
    </row>
    <row r="20" spans="3:18" x14ac:dyDescent="0.25">
      <c r="C20">
        <v>17</v>
      </c>
      <c r="E20">
        <v>1.3</v>
      </c>
      <c r="F20">
        <v>237</v>
      </c>
      <c r="G20">
        <v>20</v>
      </c>
      <c r="H20">
        <v>31</v>
      </c>
      <c r="I20" s="25">
        <f t="shared" si="0"/>
        <v>237.34194444444447</v>
      </c>
      <c r="K20" s="1">
        <v>4.3949999999999996</v>
      </c>
      <c r="L20" s="1">
        <v>0.76600000000000001</v>
      </c>
      <c r="M20" s="11"/>
      <c r="N20" s="11"/>
      <c r="Q20" s="1">
        <f t="shared" si="1"/>
        <v>0</v>
      </c>
      <c r="R20" s="1">
        <f t="shared" si="2"/>
        <v>0</v>
      </c>
    </row>
    <row r="21" spans="3:18" x14ac:dyDescent="0.25">
      <c r="C21">
        <v>18</v>
      </c>
      <c r="E21">
        <v>1.3</v>
      </c>
      <c r="F21">
        <v>60</v>
      </c>
      <c r="G21">
        <v>37</v>
      </c>
      <c r="H21">
        <v>49</v>
      </c>
      <c r="I21" s="25">
        <f t="shared" si="0"/>
        <v>60.630277777777778</v>
      </c>
      <c r="K21" s="1">
        <v>32.933999999999997</v>
      </c>
      <c r="L21" s="1">
        <v>-4.6390000000000002</v>
      </c>
      <c r="M21" s="11"/>
      <c r="N21" s="11"/>
      <c r="Q21" s="1">
        <f t="shared" si="1"/>
        <v>0</v>
      </c>
      <c r="R21" s="1">
        <f t="shared" si="2"/>
        <v>0</v>
      </c>
    </row>
    <row r="22" spans="3:18" x14ac:dyDescent="0.25">
      <c r="C22">
        <v>19</v>
      </c>
      <c r="E22">
        <v>1.3</v>
      </c>
      <c r="F22">
        <v>242</v>
      </c>
      <c r="G22">
        <v>51</v>
      </c>
      <c r="H22">
        <v>5</v>
      </c>
      <c r="I22" s="25">
        <f t="shared" si="0"/>
        <v>242.85138888888889</v>
      </c>
      <c r="K22" s="1">
        <v>1.161</v>
      </c>
      <c r="L22" s="1">
        <v>6.5000000000000002E-2</v>
      </c>
      <c r="M22" s="11"/>
      <c r="N22" s="11"/>
      <c r="Q22" s="1">
        <f t="shared" si="1"/>
        <v>0</v>
      </c>
      <c r="R22" s="1">
        <f t="shared" si="2"/>
        <v>0</v>
      </c>
    </row>
    <row r="23" spans="3:18" x14ac:dyDescent="0.25">
      <c r="C23">
        <v>20</v>
      </c>
      <c r="E23">
        <v>2.15</v>
      </c>
      <c r="F23">
        <v>50</v>
      </c>
      <c r="G23">
        <v>36</v>
      </c>
      <c r="H23">
        <v>50</v>
      </c>
      <c r="I23" s="25">
        <f t="shared" si="0"/>
        <v>50.613888888888887</v>
      </c>
      <c r="K23" s="1">
        <v>37.085000000000001</v>
      </c>
      <c r="L23" s="1">
        <v>-3.258</v>
      </c>
      <c r="M23" s="11"/>
      <c r="N23" s="11"/>
      <c r="Q23" s="1">
        <f t="shared" si="1"/>
        <v>0</v>
      </c>
      <c r="R23" s="1">
        <f t="shared" si="2"/>
        <v>0</v>
      </c>
    </row>
    <row r="24" spans="3:18" x14ac:dyDescent="0.25">
      <c r="C24">
        <v>21</v>
      </c>
      <c r="E24">
        <v>2.15</v>
      </c>
      <c r="F24">
        <v>27</v>
      </c>
      <c r="G24">
        <v>59</v>
      </c>
      <c r="H24">
        <v>29</v>
      </c>
      <c r="I24" s="25">
        <f t="shared" si="0"/>
        <v>27.991388888888888</v>
      </c>
      <c r="K24" s="1">
        <v>2.4660000000000002</v>
      </c>
      <c r="L24" s="1">
        <v>-0.36</v>
      </c>
      <c r="M24" s="11"/>
      <c r="N24" s="11"/>
      <c r="Q24" s="1">
        <f t="shared" si="1"/>
        <v>0</v>
      </c>
      <c r="R24" s="1">
        <f t="shared" si="2"/>
        <v>0</v>
      </c>
    </row>
    <row r="25" spans="3:18" x14ac:dyDescent="0.25">
      <c r="C25">
        <v>22</v>
      </c>
      <c r="E25">
        <v>1.3</v>
      </c>
      <c r="F25">
        <v>51</v>
      </c>
      <c r="G25">
        <v>32</v>
      </c>
      <c r="H25">
        <v>41</v>
      </c>
      <c r="I25" s="25">
        <f t="shared" si="0"/>
        <v>51.544722222222219</v>
      </c>
      <c r="K25" s="1">
        <v>42.381</v>
      </c>
      <c r="L25" s="1">
        <v>-2.9239999999999999</v>
      </c>
      <c r="M25" s="11"/>
      <c r="N25" s="11"/>
      <c r="Q25" s="1">
        <f t="shared" si="1"/>
        <v>0</v>
      </c>
      <c r="R25" s="1">
        <f t="shared" si="2"/>
        <v>0</v>
      </c>
    </row>
    <row r="26" spans="3:18" x14ac:dyDescent="0.25">
      <c r="C26">
        <v>23</v>
      </c>
      <c r="E26">
        <v>1.3</v>
      </c>
      <c r="F26">
        <v>50</v>
      </c>
      <c r="G26">
        <v>45</v>
      </c>
      <c r="H26">
        <v>1</v>
      </c>
      <c r="I26" s="25">
        <f t="shared" si="0"/>
        <v>50.750277777777775</v>
      </c>
      <c r="K26" s="1">
        <v>46.055</v>
      </c>
      <c r="L26" s="1">
        <v>-1.6339999999999999</v>
      </c>
      <c r="M26" s="11"/>
      <c r="N26" s="11"/>
      <c r="Q26" s="1">
        <f t="shared" si="1"/>
        <v>0</v>
      </c>
      <c r="R26" s="1">
        <f t="shared" si="2"/>
        <v>0</v>
      </c>
    </row>
    <row r="27" spans="3:18" x14ac:dyDescent="0.25">
      <c r="C27">
        <v>24</v>
      </c>
      <c r="E27">
        <v>1.3</v>
      </c>
      <c r="F27">
        <v>50</v>
      </c>
      <c r="G27">
        <v>29</v>
      </c>
      <c r="H27">
        <v>9</v>
      </c>
      <c r="I27" s="25">
        <f t="shared" si="0"/>
        <v>50.485833333333332</v>
      </c>
      <c r="K27" s="1">
        <v>49.665999999999997</v>
      </c>
      <c r="L27" s="1">
        <v>-0.40300000000000002</v>
      </c>
      <c r="M27" s="11"/>
      <c r="N27" s="11"/>
      <c r="Q27" s="1">
        <f t="shared" si="1"/>
        <v>0</v>
      </c>
      <c r="R27" s="1">
        <f t="shared" si="2"/>
        <v>0</v>
      </c>
    </row>
    <row r="28" spans="3:18" x14ac:dyDescent="0.25">
      <c r="C28">
        <v>25</v>
      </c>
      <c r="E28">
        <v>2.15</v>
      </c>
      <c r="F28">
        <v>40</v>
      </c>
      <c r="G28">
        <v>54</v>
      </c>
      <c r="H28">
        <v>6</v>
      </c>
      <c r="I28" s="25">
        <f t="shared" si="0"/>
        <v>40.901666666666664</v>
      </c>
      <c r="K28" s="1">
        <v>4.234</v>
      </c>
      <c r="L28" s="1">
        <v>-0.52400000000000002</v>
      </c>
      <c r="M28" s="11"/>
      <c r="N28" s="11"/>
      <c r="Q28" s="1">
        <f t="shared" si="1"/>
        <v>0</v>
      </c>
      <c r="R28" s="1">
        <f t="shared" si="2"/>
        <v>0</v>
      </c>
    </row>
    <row r="29" spans="3:18" x14ac:dyDescent="0.25">
      <c r="C29">
        <v>26</v>
      </c>
      <c r="E29">
        <v>1.3</v>
      </c>
      <c r="F29">
        <v>50</v>
      </c>
      <c r="G29">
        <v>0</v>
      </c>
      <c r="H29">
        <v>5</v>
      </c>
      <c r="I29" s="25">
        <f t="shared" si="0"/>
        <v>50.00138888888889</v>
      </c>
      <c r="K29" s="1">
        <v>51.591000000000001</v>
      </c>
      <c r="L29" s="1">
        <v>1.4999999999999999E-2</v>
      </c>
      <c r="M29" s="11"/>
      <c r="N29" s="11"/>
      <c r="Q29" s="1">
        <f t="shared" si="1"/>
        <v>0</v>
      </c>
      <c r="R29" s="1">
        <f t="shared" si="2"/>
        <v>0</v>
      </c>
    </row>
    <row r="30" spans="3:18" x14ac:dyDescent="0.25">
      <c r="C30">
        <v>27</v>
      </c>
      <c r="E30">
        <v>2.15</v>
      </c>
      <c r="F30">
        <v>38</v>
      </c>
      <c r="G30">
        <v>19</v>
      </c>
      <c r="H30">
        <v>46</v>
      </c>
      <c r="I30" s="25">
        <f t="shared" si="0"/>
        <v>38.329444444444448</v>
      </c>
      <c r="K30" s="1">
        <v>6.6020000000000003</v>
      </c>
      <c r="L30" s="1">
        <v>-0.74199999999999999</v>
      </c>
      <c r="M30" s="11"/>
      <c r="N30" s="11"/>
      <c r="Q30" s="1">
        <f t="shared" si="1"/>
        <v>0</v>
      </c>
      <c r="R30" s="1">
        <f t="shared" si="2"/>
        <v>0</v>
      </c>
    </row>
    <row r="31" spans="3:18" x14ac:dyDescent="0.25">
      <c r="C31">
        <v>28</v>
      </c>
      <c r="E31">
        <v>1.3</v>
      </c>
      <c r="F31">
        <v>50</v>
      </c>
      <c r="G31">
        <v>16</v>
      </c>
      <c r="H31">
        <v>15</v>
      </c>
      <c r="I31" s="25">
        <f t="shared" si="0"/>
        <v>50.270833333333336</v>
      </c>
      <c r="K31" s="1">
        <v>53.9</v>
      </c>
      <c r="L31" s="1">
        <v>0.91800000000000004</v>
      </c>
      <c r="M31" s="11"/>
      <c r="N31" s="11"/>
      <c r="Q31" s="1">
        <f t="shared" si="1"/>
        <v>0</v>
      </c>
      <c r="R31" s="1">
        <f t="shared" si="2"/>
        <v>0</v>
      </c>
    </row>
    <row r="32" spans="3:18" x14ac:dyDescent="0.25">
      <c r="C32">
        <v>29</v>
      </c>
      <c r="E32">
        <v>2.15</v>
      </c>
      <c r="F32">
        <v>39</v>
      </c>
      <c r="G32">
        <v>49</v>
      </c>
      <c r="H32">
        <v>54</v>
      </c>
      <c r="I32" s="25">
        <f t="shared" si="0"/>
        <v>39.831666666666671</v>
      </c>
      <c r="K32" s="1">
        <v>9.766</v>
      </c>
      <c r="L32" s="1">
        <v>-1.444</v>
      </c>
      <c r="M32" s="11"/>
      <c r="N32" s="11"/>
      <c r="Q32" s="1">
        <f t="shared" si="1"/>
        <v>0</v>
      </c>
      <c r="R32" s="1">
        <f t="shared" si="2"/>
        <v>0</v>
      </c>
    </row>
    <row r="33" spans="3:18" x14ac:dyDescent="0.25">
      <c r="C33">
        <v>30</v>
      </c>
      <c r="E33">
        <v>2.15</v>
      </c>
      <c r="F33">
        <v>47</v>
      </c>
      <c r="G33">
        <v>42</v>
      </c>
      <c r="H33">
        <v>50</v>
      </c>
      <c r="I33" s="25">
        <f t="shared" si="0"/>
        <v>47.713888888888889</v>
      </c>
      <c r="K33" s="1">
        <v>62.247999999999998</v>
      </c>
      <c r="L33" s="1">
        <v>3.3050000000000002</v>
      </c>
      <c r="M33" s="11"/>
      <c r="N33" s="11"/>
      <c r="Q33" s="1">
        <f t="shared" si="1"/>
        <v>0</v>
      </c>
      <c r="R33" s="1">
        <f t="shared" si="2"/>
        <v>0</v>
      </c>
    </row>
    <row r="34" spans="3:18" x14ac:dyDescent="0.25">
      <c r="C34">
        <v>31</v>
      </c>
      <c r="E34">
        <v>2.15</v>
      </c>
      <c r="F34">
        <v>42</v>
      </c>
      <c r="G34">
        <v>47</v>
      </c>
      <c r="H34">
        <v>50</v>
      </c>
      <c r="I34" s="25">
        <f t="shared" si="0"/>
        <v>42.797222222222217</v>
      </c>
      <c r="K34" s="1">
        <v>14.599</v>
      </c>
      <c r="L34" s="1">
        <v>-2.758</v>
      </c>
      <c r="M34" s="11"/>
      <c r="N34" s="11"/>
      <c r="Q34" s="1">
        <f t="shared" si="1"/>
        <v>0</v>
      </c>
      <c r="R34" s="1">
        <f t="shared" si="2"/>
        <v>0</v>
      </c>
    </row>
    <row r="35" spans="3:18" x14ac:dyDescent="0.25">
      <c r="C35">
        <v>32</v>
      </c>
      <c r="E35">
        <v>2.15</v>
      </c>
      <c r="F35">
        <v>39</v>
      </c>
      <c r="G35">
        <v>5</v>
      </c>
      <c r="H35">
        <v>29</v>
      </c>
      <c r="I35" s="25">
        <f t="shared" si="0"/>
        <v>39.091388888888893</v>
      </c>
      <c r="K35" s="1">
        <v>68.760999999999996</v>
      </c>
      <c r="L35" s="1">
        <v>4.7249999999999996</v>
      </c>
      <c r="M35" s="11"/>
      <c r="N35" s="11"/>
      <c r="Q35" s="1">
        <f t="shared" si="1"/>
        <v>0</v>
      </c>
      <c r="R35" s="1">
        <f t="shared" si="2"/>
        <v>0</v>
      </c>
    </row>
    <row r="36" spans="3:18" x14ac:dyDescent="0.25">
      <c r="C36">
        <v>33</v>
      </c>
      <c r="E36">
        <v>2.15</v>
      </c>
      <c r="F36">
        <v>44</v>
      </c>
      <c r="G36">
        <v>16</v>
      </c>
      <c r="H36">
        <v>33</v>
      </c>
      <c r="I36" s="25">
        <f t="shared" si="0"/>
        <v>44.275833333333331</v>
      </c>
      <c r="K36" s="1">
        <v>16.588000000000001</v>
      </c>
      <c r="L36" s="1">
        <v>-3.3879999999999999</v>
      </c>
      <c r="M36" s="11"/>
      <c r="N36" s="11"/>
      <c r="Q36" s="1">
        <f t="shared" si="1"/>
        <v>0</v>
      </c>
      <c r="R36" s="1">
        <f t="shared" si="2"/>
        <v>0</v>
      </c>
    </row>
    <row r="37" spans="3:18" x14ac:dyDescent="0.25">
      <c r="C37">
        <v>34</v>
      </c>
      <c r="E37">
        <v>2.15</v>
      </c>
      <c r="F37">
        <v>32</v>
      </c>
      <c r="G37">
        <v>24</v>
      </c>
      <c r="H37">
        <v>6</v>
      </c>
      <c r="I37" s="25">
        <f t="shared" si="0"/>
        <v>32.401666666666664</v>
      </c>
      <c r="K37" s="1">
        <v>76.497</v>
      </c>
      <c r="L37" s="1">
        <v>6.4710000000000001</v>
      </c>
      <c r="M37" s="11"/>
      <c r="N37" s="11"/>
      <c r="Q37" s="1">
        <f t="shared" si="1"/>
        <v>0</v>
      </c>
      <c r="R37" s="1">
        <f t="shared" si="2"/>
        <v>0</v>
      </c>
    </row>
    <row r="38" spans="3:18" x14ac:dyDescent="0.25">
      <c r="C38">
        <v>35</v>
      </c>
      <c r="E38">
        <v>2.15</v>
      </c>
      <c r="F38">
        <v>44</v>
      </c>
      <c r="G38">
        <v>52</v>
      </c>
      <c r="H38">
        <v>4</v>
      </c>
      <c r="I38" s="25">
        <f t="shared" si="0"/>
        <v>44.867777777777775</v>
      </c>
      <c r="K38" s="1">
        <v>28.739000000000001</v>
      </c>
      <c r="L38" s="1">
        <v>-3.6070000000000002</v>
      </c>
      <c r="M38" s="11"/>
      <c r="N38" s="11"/>
      <c r="Q38" s="1">
        <f t="shared" si="1"/>
        <v>0</v>
      </c>
      <c r="R38" s="1">
        <f t="shared" si="2"/>
        <v>0</v>
      </c>
    </row>
    <row r="39" spans="3:18" x14ac:dyDescent="0.25">
      <c r="C39">
        <v>36</v>
      </c>
      <c r="E39">
        <v>2.15</v>
      </c>
      <c r="F39">
        <v>46</v>
      </c>
      <c r="G39">
        <v>2</v>
      </c>
      <c r="H39">
        <v>28</v>
      </c>
      <c r="I39" s="25">
        <f t="shared" si="0"/>
        <v>46.041111111111107</v>
      </c>
      <c r="K39" s="1">
        <v>36.898000000000003</v>
      </c>
      <c r="L39" s="1">
        <v>-3.2410000000000001</v>
      </c>
      <c r="M39" s="11"/>
      <c r="N39" s="11"/>
      <c r="Q39" s="1">
        <f t="shared" si="1"/>
        <v>0</v>
      </c>
      <c r="R39" s="1">
        <f t="shared" si="2"/>
        <v>0</v>
      </c>
    </row>
    <row r="40" spans="3:18" x14ac:dyDescent="0.25">
      <c r="C40">
        <v>37</v>
      </c>
      <c r="E40">
        <v>2.15</v>
      </c>
      <c r="F40">
        <v>49</v>
      </c>
      <c r="G40">
        <v>41</v>
      </c>
      <c r="H40">
        <v>7</v>
      </c>
      <c r="I40" s="25">
        <f t="shared" si="0"/>
        <v>49.685277777777777</v>
      </c>
      <c r="K40" s="1">
        <v>40.32</v>
      </c>
      <c r="L40" s="1">
        <v>-2.5379999999999998</v>
      </c>
      <c r="M40" s="11"/>
      <c r="N40" s="11"/>
      <c r="Q40" s="1">
        <f t="shared" si="1"/>
        <v>0</v>
      </c>
      <c r="R40" s="1">
        <f t="shared" si="2"/>
        <v>0</v>
      </c>
    </row>
    <row r="41" spans="3:18" x14ac:dyDescent="0.25">
      <c r="C41">
        <v>38</v>
      </c>
      <c r="E41">
        <v>2.15</v>
      </c>
      <c r="F41">
        <v>36</v>
      </c>
      <c r="G41">
        <v>9</v>
      </c>
      <c r="H41">
        <v>34</v>
      </c>
      <c r="I41" s="25">
        <f t="shared" si="0"/>
        <v>36.159444444444446</v>
      </c>
      <c r="K41" s="1">
        <v>36.22</v>
      </c>
      <c r="L41" s="1">
        <v>-2.843</v>
      </c>
      <c r="M41" s="11"/>
      <c r="N41" s="11"/>
      <c r="Q41" s="1">
        <f t="shared" si="1"/>
        <v>0</v>
      </c>
      <c r="R41" s="1">
        <f t="shared" si="2"/>
        <v>0</v>
      </c>
    </row>
    <row r="42" spans="3:18" x14ac:dyDescent="0.25">
      <c r="C42">
        <v>39</v>
      </c>
      <c r="E42">
        <v>2.15</v>
      </c>
      <c r="F42">
        <v>37</v>
      </c>
      <c r="G42">
        <v>21</v>
      </c>
      <c r="H42">
        <v>10</v>
      </c>
      <c r="I42" s="25">
        <f t="shared" si="0"/>
        <v>37.352777777777781</v>
      </c>
      <c r="K42" s="1">
        <v>42.881</v>
      </c>
      <c r="L42" s="1">
        <v>-2.0249999999999999</v>
      </c>
      <c r="M42" s="11"/>
      <c r="N42" s="11"/>
      <c r="Q42" s="1">
        <f t="shared" si="1"/>
        <v>0</v>
      </c>
      <c r="R42" s="1">
        <f t="shared" si="2"/>
        <v>0</v>
      </c>
    </row>
    <row r="43" spans="3:18" x14ac:dyDescent="0.25">
      <c r="C43">
        <v>40</v>
      </c>
      <c r="E43">
        <v>2.15</v>
      </c>
      <c r="F43">
        <v>33</v>
      </c>
      <c r="G43">
        <v>18</v>
      </c>
      <c r="H43">
        <v>52</v>
      </c>
      <c r="I43" s="25">
        <f t="shared" si="0"/>
        <v>33.31444444444444</v>
      </c>
      <c r="K43" s="1">
        <v>44.265999999999998</v>
      </c>
      <c r="L43" s="1">
        <v>-1.629</v>
      </c>
      <c r="M43" s="11"/>
      <c r="N43" s="11"/>
      <c r="Q43" s="1">
        <f t="shared" si="1"/>
        <v>0</v>
      </c>
      <c r="R43" s="1">
        <f t="shared" si="2"/>
        <v>0</v>
      </c>
    </row>
    <row r="44" spans="3:18" x14ac:dyDescent="0.25">
      <c r="C44">
        <v>41</v>
      </c>
      <c r="E44">
        <v>2.15</v>
      </c>
      <c r="F44">
        <v>34</v>
      </c>
      <c r="G44">
        <v>35</v>
      </c>
      <c r="H44">
        <v>8</v>
      </c>
      <c r="I44" s="25">
        <f t="shared" si="0"/>
        <v>34.585555555555558</v>
      </c>
      <c r="K44" s="1">
        <v>49.399000000000001</v>
      </c>
      <c r="L44" s="1">
        <v>-0.25800000000000001</v>
      </c>
      <c r="M44" s="11"/>
      <c r="N44" s="11"/>
      <c r="Q44" s="1">
        <f t="shared" si="1"/>
        <v>0</v>
      </c>
      <c r="R44" s="1">
        <f t="shared" si="2"/>
        <v>0</v>
      </c>
    </row>
    <row r="45" spans="3:18" x14ac:dyDescent="0.25">
      <c r="C45">
        <v>42</v>
      </c>
      <c r="E45">
        <v>2.15</v>
      </c>
      <c r="F45">
        <v>34</v>
      </c>
      <c r="G45">
        <v>0</v>
      </c>
      <c r="H45">
        <v>46</v>
      </c>
      <c r="I45" s="25">
        <f t="shared" si="0"/>
        <v>34.012777777777778</v>
      </c>
      <c r="K45" s="1">
        <v>54.537999999999997</v>
      </c>
      <c r="L45" s="1">
        <v>0.38100000000000001</v>
      </c>
      <c r="M45" s="11"/>
      <c r="N45" s="11"/>
      <c r="Q45" s="1">
        <f t="shared" si="1"/>
        <v>0</v>
      </c>
      <c r="R45" s="1">
        <f t="shared" si="2"/>
        <v>0</v>
      </c>
    </row>
    <row r="46" spans="3:18" x14ac:dyDescent="0.25">
      <c r="C46">
        <v>43</v>
      </c>
      <c r="E46">
        <v>2.15</v>
      </c>
      <c r="F46">
        <v>24</v>
      </c>
      <c r="G46">
        <v>31</v>
      </c>
      <c r="H46">
        <v>13</v>
      </c>
      <c r="I46" s="25">
        <f t="shared" si="0"/>
        <v>24.520277777777778</v>
      </c>
      <c r="K46" s="1">
        <v>52.703000000000003</v>
      </c>
      <c r="L46" s="1">
        <v>1.321</v>
      </c>
      <c r="M46" s="11"/>
      <c r="N46" s="11"/>
      <c r="Q46" s="1">
        <f t="shared" si="1"/>
        <v>0</v>
      </c>
      <c r="R46" s="1">
        <f t="shared" si="2"/>
        <v>0</v>
      </c>
    </row>
    <row r="47" spans="3:18" x14ac:dyDescent="0.25">
      <c r="C47">
        <v>44</v>
      </c>
      <c r="E47">
        <v>2.15</v>
      </c>
      <c r="F47">
        <v>270</v>
      </c>
      <c r="G47">
        <v>51</v>
      </c>
      <c r="H47">
        <v>12</v>
      </c>
      <c r="I47" s="25">
        <f t="shared" si="0"/>
        <v>270.85333333333335</v>
      </c>
      <c r="K47" s="1">
        <v>7.5839999999999996</v>
      </c>
      <c r="L47" s="1">
        <v>2.3149999999999999</v>
      </c>
      <c r="M47" s="11"/>
      <c r="N47" s="11"/>
      <c r="Q47" s="1">
        <f t="shared" si="1"/>
        <v>0</v>
      </c>
      <c r="R47" s="1">
        <f t="shared" si="2"/>
        <v>0</v>
      </c>
    </row>
    <row r="48" spans="3:18" x14ac:dyDescent="0.25">
      <c r="C48">
        <v>45</v>
      </c>
      <c r="E48">
        <v>1.3</v>
      </c>
      <c r="F48">
        <v>256</v>
      </c>
      <c r="G48">
        <v>52</v>
      </c>
      <c r="H48">
        <v>52</v>
      </c>
      <c r="I48" s="25">
        <f t="shared" si="0"/>
        <v>256.88111111111112</v>
      </c>
      <c r="K48" s="1">
        <v>13.975</v>
      </c>
      <c r="L48" s="1">
        <v>3.3570000000000002</v>
      </c>
      <c r="M48" s="11"/>
      <c r="N48" s="11"/>
      <c r="Q48" s="1">
        <f t="shared" si="1"/>
        <v>0</v>
      </c>
      <c r="R48" s="1">
        <f t="shared" si="2"/>
        <v>0</v>
      </c>
    </row>
    <row r="49" spans="1:19" x14ac:dyDescent="0.25">
      <c r="C49">
        <v>46</v>
      </c>
      <c r="E49">
        <v>2.15</v>
      </c>
      <c r="F49">
        <v>256</v>
      </c>
      <c r="G49">
        <v>41</v>
      </c>
      <c r="H49">
        <v>41</v>
      </c>
      <c r="I49" s="25">
        <f t="shared" si="0"/>
        <v>256.69472222222225</v>
      </c>
      <c r="K49" s="1">
        <v>18.242999999999999</v>
      </c>
      <c r="L49" s="1">
        <v>4.5620000000000003</v>
      </c>
      <c r="M49" s="11"/>
      <c r="N49" s="11"/>
      <c r="Q49" s="1">
        <f t="shared" si="1"/>
        <v>0</v>
      </c>
      <c r="R49" s="1">
        <f t="shared" si="2"/>
        <v>0</v>
      </c>
    </row>
    <row r="50" spans="1:19" s="3" customFormat="1" x14ac:dyDescent="0.25">
      <c r="C50" s="3" t="s">
        <v>7</v>
      </c>
      <c r="E50" s="3">
        <v>2.15</v>
      </c>
      <c r="F50" s="3">
        <v>302</v>
      </c>
      <c r="G50" s="3">
        <v>53</v>
      </c>
      <c r="H50" s="3">
        <v>53</v>
      </c>
      <c r="I50" s="8">
        <f t="shared" si="0"/>
        <v>302.89805555555557</v>
      </c>
      <c r="J50" s="7"/>
      <c r="K50" s="7">
        <v>42.845999999999997</v>
      </c>
      <c r="L50" s="7">
        <v>3.5369999999999999</v>
      </c>
      <c r="M50" s="9"/>
      <c r="N50" s="9"/>
      <c r="O50" s="7"/>
      <c r="P50" s="7"/>
      <c r="Q50" s="7"/>
      <c r="R50" s="7"/>
      <c r="S50" s="7"/>
    </row>
    <row r="51" spans="1:19" s="15" customFormat="1" x14ac:dyDescent="0.25">
      <c r="I51" s="18"/>
      <c r="J51" s="16"/>
      <c r="K51" s="16"/>
      <c r="L51" s="16"/>
      <c r="M51" s="19"/>
      <c r="N51" s="19"/>
      <c r="O51" s="16"/>
      <c r="P51" s="16"/>
      <c r="Q51" s="16"/>
      <c r="R51" s="16"/>
      <c r="S51" s="16"/>
    </row>
    <row r="52" spans="1:19" s="3" customFormat="1" x14ac:dyDescent="0.25">
      <c r="A52" s="3" t="s">
        <v>7</v>
      </c>
      <c r="B52" s="3">
        <v>1.32</v>
      </c>
      <c r="C52" s="3" t="s">
        <v>42</v>
      </c>
      <c r="E52" s="3">
        <v>1.3</v>
      </c>
      <c r="F52" s="3">
        <v>0</v>
      </c>
      <c r="G52" s="3">
        <v>0</v>
      </c>
      <c r="H52" s="3">
        <v>0</v>
      </c>
      <c r="I52" s="8">
        <f t="shared" si="0"/>
        <v>0</v>
      </c>
      <c r="J52" s="7"/>
      <c r="K52" s="7">
        <v>42.841999999999999</v>
      </c>
      <c r="L52" s="7">
        <v>-3.5339999999999998</v>
      </c>
      <c r="M52" s="9"/>
      <c r="N52" s="9"/>
      <c r="O52" s="7"/>
      <c r="P52" s="7"/>
      <c r="Q52" s="7"/>
      <c r="R52" s="7"/>
      <c r="S52" s="7">
        <v>1304.866</v>
      </c>
    </row>
    <row r="53" spans="1:19" x14ac:dyDescent="0.25">
      <c r="C53">
        <v>47</v>
      </c>
      <c r="E53" s="12">
        <v>1.3</v>
      </c>
      <c r="F53">
        <v>83</v>
      </c>
      <c r="G53">
        <v>37</v>
      </c>
      <c r="H53">
        <v>45</v>
      </c>
      <c r="I53" s="25">
        <f t="shared" si="0"/>
        <v>83.629166666666663</v>
      </c>
      <c r="K53" s="1">
        <v>11.526999999999999</v>
      </c>
      <c r="L53" s="1">
        <v>1.73</v>
      </c>
      <c r="M53" s="11"/>
      <c r="N53" s="11"/>
    </row>
    <row r="54" spans="1:19" x14ac:dyDescent="0.25">
      <c r="C54">
        <v>48</v>
      </c>
      <c r="E54" s="12">
        <v>1.3</v>
      </c>
      <c r="F54">
        <v>81</v>
      </c>
      <c r="G54">
        <v>47</v>
      </c>
      <c r="H54">
        <v>31</v>
      </c>
      <c r="I54" s="25">
        <f t="shared" si="0"/>
        <v>81.791944444444439</v>
      </c>
      <c r="K54" s="1">
        <v>9.32</v>
      </c>
      <c r="L54" s="1">
        <v>0.84299999999999997</v>
      </c>
      <c r="M54" s="11"/>
      <c r="N54" s="11"/>
    </row>
    <row r="55" spans="1:19" x14ac:dyDescent="0.25">
      <c r="C55">
        <v>49</v>
      </c>
      <c r="E55" s="12">
        <v>1.3</v>
      </c>
      <c r="F55">
        <v>80</v>
      </c>
      <c r="G55">
        <v>9</v>
      </c>
      <c r="H55">
        <v>35</v>
      </c>
      <c r="I55" s="25">
        <f t="shared" si="0"/>
        <v>80.159722222222229</v>
      </c>
      <c r="K55" s="1">
        <v>8.58</v>
      </c>
      <c r="L55" s="1">
        <v>0.36599999999999999</v>
      </c>
      <c r="M55" s="11"/>
      <c r="N55" s="11"/>
    </row>
    <row r="56" spans="1:19" x14ac:dyDescent="0.25">
      <c r="C56">
        <v>50</v>
      </c>
      <c r="E56" s="12">
        <v>1.3</v>
      </c>
      <c r="F56">
        <v>351</v>
      </c>
      <c r="G56">
        <v>59</v>
      </c>
      <c r="H56">
        <v>58</v>
      </c>
      <c r="I56" s="25">
        <f t="shared" si="0"/>
        <v>351.99944444444446</v>
      </c>
      <c r="K56" s="1">
        <v>2.3610000000000002</v>
      </c>
      <c r="L56" s="1">
        <v>-0.32300000000000001</v>
      </c>
      <c r="M56" s="11"/>
      <c r="N56" s="11"/>
    </row>
    <row r="57" spans="1:19" s="12" customFormat="1" x14ac:dyDescent="0.25">
      <c r="C57">
        <v>51</v>
      </c>
      <c r="D57"/>
      <c r="E57" s="12">
        <v>1.3</v>
      </c>
      <c r="F57" s="12">
        <v>0</v>
      </c>
      <c r="G57" s="12">
        <v>9</v>
      </c>
      <c r="H57" s="12">
        <v>48</v>
      </c>
      <c r="I57" s="25">
        <f t="shared" si="0"/>
        <v>0.16333333333333333</v>
      </c>
      <c r="J57" s="13"/>
      <c r="K57" s="13">
        <v>26.004999999999999</v>
      </c>
      <c r="L57" s="13">
        <v>-1.82</v>
      </c>
      <c r="M57" s="11"/>
      <c r="N57" s="11"/>
      <c r="O57" s="13"/>
      <c r="P57" s="13"/>
      <c r="Q57" s="1"/>
      <c r="R57" s="1"/>
      <c r="S57" s="13"/>
    </row>
    <row r="58" spans="1:19" x14ac:dyDescent="0.25">
      <c r="C58">
        <v>52</v>
      </c>
      <c r="E58" s="12">
        <v>1.3</v>
      </c>
      <c r="F58" s="12">
        <v>309</v>
      </c>
      <c r="G58" s="12">
        <v>19</v>
      </c>
      <c r="H58" s="12">
        <v>20</v>
      </c>
      <c r="I58" s="25">
        <f t="shared" si="0"/>
        <v>309.32222222222219</v>
      </c>
      <c r="J58" s="13"/>
      <c r="K58" s="1">
        <v>4.4950000000000001</v>
      </c>
      <c r="L58" s="1">
        <v>-0.97899999999999998</v>
      </c>
      <c r="M58" s="11"/>
      <c r="N58" s="11"/>
    </row>
    <row r="59" spans="1:19" x14ac:dyDescent="0.25">
      <c r="C59">
        <v>53</v>
      </c>
      <c r="E59" s="12">
        <v>1.3</v>
      </c>
      <c r="F59" s="12">
        <v>17</v>
      </c>
      <c r="G59" s="12">
        <v>45</v>
      </c>
      <c r="H59" s="12">
        <v>52</v>
      </c>
      <c r="I59" s="25">
        <f t="shared" si="0"/>
        <v>17.764444444444443</v>
      </c>
      <c r="J59" s="13"/>
      <c r="K59" s="1">
        <v>23.149000000000001</v>
      </c>
      <c r="L59" s="1">
        <v>-0.23699999999999999</v>
      </c>
      <c r="M59" s="11"/>
      <c r="N59" s="11"/>
    </row>
    <row r="60" spans="1:19" x14ac:dyDescent="0.25">
      <c r="C60">
        <v>54</v>
      </c>
      <c r="E60" s="12">
        <v>2.15</v>
      </c>
      <c r="F60" s="12">
        <v>297</v>
      </c>
      <c r="G60" s="12">
        <v>43</v>
      </c>
      <c r="H60" s="12">
        <v>7</v>
      </c>
      <c r="I60" s="25">
        <f t="shared" si="0"/>
        <v>297.7186111111111</v>
      </c>
      <c r="J60" s="13"/>
      <c r="K60" s="1">
        <v>6.9969999999999999</v>
      </c>
      <c r="L60" s="1">
        <v>-1.7629999999999999</v>
      </c>
      <c r="M60" s="11"/>
      <c r="N60" s="11"/>
    </row>
    <row r="61" spans="1:19" x14ac:dyDescent="0.25">
      <c r="C61">
        <v>55</v>
      </c>
      <c r="E61">
        <v>2.15</v>
      </c>
      <c r="F61" s="12">
        <v>288</v>
      </c>
      <c r="G61" s="12">
        <v>19</v>
      </c>
      <c r="H61" s="12">
        <v>47</v>
      </c>
      <c r="I61" s="25">
        <f t="shared" si="0"/>
        <v>288.32972222222224</v>
      </c>
      <c r="J61" s="13"/>
      <c r="K61" s="1">
        <v>10.420999999999999</v>
      </c>
      <c r="L61" s="1">
        <v>-1.9570000000000001</v>
      </c>
      <c r="M61" s="11"/>
      <c r="N61" s="11"/>
    </row>
    <row r="62" spans="1:19" x14ac:dyDescent="0.25">
      <c r="C62">
        <v>56</v>
      </c>
      <c r="E62">
        <v>1.3</v>
      </c>
      <c r="F62" s="12">
        <v>26</v>
      </c>
      <c r="G62" s="12">
        <v>3</v>
      </c>
      <c r="H62" s="12">
        <v>15</v>
      </c>
      <c r="I62" s="25">
        <f t="shared" si="0"/>
        <v>26.054166666666667</v>
      </c>
      <c r="J62" s="13"/>
      <c r="K62" s="1">
        <v>24.059000000000001</v>
      </c>
      <c r="L62" s="1">
        <v>0.318</v>
      </c>
      <c r="M62" s="11"/>
      <c r="N62" s="11"/>
    </row>
    <row r="63" spans="1:19" x14ac:dyDescent="0.25">
      <c r="C63">
        <v>57</v>
      </c>
      <c r="E63">
        <v>2.15</v>
      </c>
      <c r="F63" s="12">
        <v>287</v>
      </c>
      <c r="G63" s="12">
        <v>50</v>
      </c>
      <c r="H63" s="12">
        <v>32</v>
      </c>
      <c r="I63" s="25">
        <f t="shared" si="0"/>
        <v>287.84222222222218</v>
      </c>
      <c r="J63" s="13"/>
      <c r="K63" s="1">
        <v>21.800999999999998</v>
      </c>
      <c r="L63" s="1">
        <v>-5.5659999999999998</v>
      </c>
      <c r="M63" s="11"/>
      <c r="N63" s="11"/>
    </row>
    <row r="64" spans="1:19" x14ac:dyDescent="0.25">
      <c r="C64">
        <v>58</v>
      </c>
      <c r="E64">
        <v>2.15</v>
      </c>
      <c r="F64" s="12">
        <v>287</v>
      </c>
      <c r="G64" s="12">
        <v>34</v>
      </c>
      <c r="H64" s="12">
        <v>16</v>
      </c>
      <c r="I64" s="25">
        <f t="shared" si="0"/>
        <v>287.57111111111112</v>
      </c>
      <c r="J64" s="13"/>
      <c r="K64" s="1">
        <v>25.15</v>
      </c>
      <c r="L64" s="1">
        <v>-5.8010000000000002</v>
      </c>
      <c r="M64" s="11"/>
      <c r="N64" s="11"/>
    </row>
    <row r="65" spans="3:14" x14ac:dyDescent="0.25">
      <c r="C65">
        <v>59</v>
      </c>
      <c r="E65">
        <v>2.15</v>
      </c>
      <c r="F65" s="12">
        <v>290</v>
      </c>
      <c r="G65" s="12">
        <v>52</v>
      </c>
      <c r="H65" s="12">
        <v>21</v>
      </c>
      <c r="I65" s="25">
        <f t="shared" si="0"/>
        <v>290.8725</v>
      </c>
      <c r="J65" s="13"/>
      <c r="K65" s="1">
        <v>27.225000000000001</v>
      </c>
      <c r="L65" s="1">
        <v>-6.3250000000000002</v>
      </c>
      <c r="M65" s="11"/>
      <c r="N65" s="11"/>
    </row>
    <row r="66" spans="3:14" x14ac:dyDescent="0.25">
      <c r="C66">
        <v>60</v>
      </c>
      <c r="E66">
        <v>2.15</v>
      </c>
      <c r="F66" s="12">
        <v>289</v>
      </c>
      <c r="G66" s="12">
        <v>21</v>
      </c>
      <c r="H66" s="12">
        <v>54</v>
      </c>
      <c r="I66" s="25">
        <f t="shared" si="0"/>
        <v>289.36500000000001</v>
      </c>
      <c r="J66" s="13"/>
      <c r="K66" s="1">
        <v>27.876000000000001</v>
      </c>
      <c r="L66" s="1">
        <v>-7.4580000000000002</v>
      </c>
      <c r="M66" s="11"/>
      <c r="N66" s="11"/>
    </row>
    <row r="67" spans="3:14" x14ac:dyDescent="0.25">
      <c r="C67">
        <v>61</v>
      </c>
      <c r="E67">
        <v>2.15</v>
      </c>
      <c r="F67" s="12">
        <v>284</v>
      </c>
      <c r="G67" s="12">
        <v>57</v>
      </c>
      <c r="H67" s="12">
        <v>56</v>
      </c>
      <c r="I67" s="25">
        <f t="shared" si="0"/>
        <v>284.96555555555557</v>
      </c>
      <c r="J67" s="13"/>
      <c r="K67" s="1">
        <v>28.37</v>
      </c>
      <c r="L67" s="1">
        <v>-6.3010000000000002</v>
      </c>
      <c r="M67" s="11"/>
      <c r="N67" s="11"/>
    </row>
    <row r="68" spans="3:14" x14ac:dyDescent="0.25">
      <c r="C68">
        <v>62</v>
      </c>
      <c r="E68">
        <v>2.15</v>
      </c>
      <c r="F68" s="12">
        <v>283</v>
      </c>
      <c r="G68" s="12">
        <v>26</v>
      </c>
      <c r="H68" s="12">
        <v>33</v>
      </c>
      <c r="I68" s="25">
        <f t="shared" ref="I68:I131" si="3">F68+G68/60+H68/3600</f>
        <v>283.4425</v>
      </c>
      <c r="J68" s="13"/>
      <c r="K68" s="1">
        <v>39.383000000000003</v>
      </c>
      <c r="L68" s="1">
        <v>-6.1459999999999999</v>
      </c>
      <c r="M68" s="11"/>
      <c r="N68" s="11"/>
    </row>
    <row r="69" spans="3:14" x14ac:dyDescent="0.25">
      <c r="C69">
        <v>63</v>
      </c>
      <c r="E69">
        <v>2.15</v>
      </c>
      <c r="F69" s="12">
        <v>283</v>
      </c>
      <c r="G69" s="12">
        <v>4</v>
      </c>
      <c r="H69" s="12">
        <v>54</v>
      </c>
      <c r="I69" s="25">
        <f t="shared" si="3"/>
        <v>283.08166666666665</v>
      </c>
      <c r="J69" s="13"/>
      <c r="K69" s="1">
        <v>43.917999999999999</v>
      </c>
      <c r="L69" s="1">
        <v>-5.0309999999999997</v>
      </c>
      <c r="M69" s="11"/>
      <c r="N69" s="11"/>
    </row>
    <row r="70" spans="3:14" x14ac:dyDescent="0.25">
      <c r="C70">
        <v>64</v>
      </c>
      <c r="E70">
        <v>2.15</v>
      </c>
      <c r="F70" s="12">
        <v>271</v>
      </c>
      <c r="G70" s="12">
        <v>25</v>
      </c>
      <c r="H70" s="12">
        <v>35</v>
      </c>
      <c r="I70" s="25">
        <f t="shared" si="3"/>
        <v>271.42638888888888</v>
      </c>
      <c r="J70" s="13"/>
      <c r="K70" s="1">
        <v>42.319000000000003</v>
      </c>
      <c r="L70" s="1">
        <v>-4.8120000000000003</v>
      </c>
      <c r="M70" s="11"/>
      <c r="N70" s="11"/>
    </row>
    <row r="71" spans="3:14" x14ac:dyDescent="0.25">
      <c r="C71">
        <v>65</v>
      </c>
      <c r="E71">
        <v>2.15</v>
      </c>
      <c r="F71" s="12">
        <v>264</v>
      </c>
      <c r="G71" s="12">
        <v>17</v>
      </c>
      <c r="H71" s="12">
        <v>41</v>
      </c>
      <c r="I71" s="25">
        <f t="shared" si="3"/>
        <v>264.29472222222228</v>
      </c>
      <c r="J71" s="13"/>
      <c r="K71" s="1">
        <v>36.414000000000001</v>
      </c>
      <c r="L71" s="1">
        <v>-5.8070000000000004</v>
      </c>
      <c r="M71" s="11"/>
      <c r="N71" s="11"/>
    </row>
    <row r="72" spans="3:14" x14ac:dyDescent="0.25">
      <c r="C72">
        <v>66</v>
      </c>
      <c r="E72">
        <v>1.55</v>
      </c>
      <c r="F72" s="12">
        <v>269</v>
      </c>
      <c r="G72" s="12">
        <v>58</v>
      </c>
      <c r="H72" s="12">
        <v>57</v>
      </c>
      <c r="I72" s="25">
        <f t="shared" si="3"/>
        <v>269.98249999999996</v>
      </c>
      <c r="J72" s="13"/>
      <c r="K72" s="1">
        <v>21.291</v>
      </c>
      <c r="L72" s="1">
        <v>-6.1449999999999996</v>
      </c>
      <c r="M72" s="11"/>
      <c r="N72" s="11"/>
    </row>
    <row r="73" spans="3:14" x14ac:dyDescent="0.25">
      <c r="C73">
        <v>67</v>
      </c>
      <c r="E73">
        <v>1.3</v>
      </c>
      <c r="F73" s="12">
        <v>357</v>
      </c>
      <c r="G73" s="12">
        <v>59</v>
      </c>
      <c r="H73" s="12">
        <v>20</v>
      </c>
      <c r="I73" s="25">
        <f t="shared" si="3"/>
        <v>357.98888888888888</v>
      </c>
      <c r="J73" s="13"/>
      <c r="K73" s="1">
        <v>19.768000000000001</v>
      </c>
      <c r="L73" s="1">
        <v>-1.796</v>
      </c>
      <c r="M73" s="11"/>
      <c r="N73" s="11"/>
    </row>
    <row r="74" spans="3:14" x14ac:dyDescent="0.25">
      <c r="C74">
        <v>68</v>
      </c>
      <c r="E74">
        <v>1.58</v>
      </c>
      <c r="F74" s="12">
        <v>267</v>
      </c>
      <c r="G74" s="12">
        <v>53</v>
      </c>
      <c r="H74" s="12">
        <v>44</v>
      </c>
      <c r="I74" s="25">
        <f t="shared" si="3"/>
        <v>267.89555555555557</v>
      </c>
      <c r="J74" s="13"/>
      <c r="K74" s="1">
        <v>18.760000000000002</v>
      </c>
      <c r="L74" s="1">
        <v>-5.36</v>
      </c>
      <c r="M74" s="11"/>
      <c r="N74" s="11"/>
    </row>
    <row r="75" spans="3:14" x14ac:dyDescent="0.25">
      <c r="C75">
        <v>69</v>
      </c>
      <c r="E75">
        <v>2.15</v>
      </c>
      <c r="F75" s="12">
        <v>262</v>
      </c>
      <c r="G75" s="12">
        <v>27</v>
      </c>
      <c r="H75" s="12">
        <v>50</v>
      </c>
      <c r="I75" s="25">
        <f t="shared" si="3"/>
        <v>262.4638888888889</v>
      </c>
      <c r="J75" s="13"/>
      <c r="K75" s="1">
        <v>25.073</v>
      </c>
      <c r="L75" s="1">
        <v>-7.0709999999999997</v>
      </c>
      <c r="M75" s="11"/>
      <c r="N75" s="11"/>
    </row>
    <row r="76" spans="3:14" x14ac:dyDescent="0.25">
      <c r="C76">
        <v>70</v>
      </c>
      <c r="E76">
        <v>1.3</v>
      </c>
      <c r="F76" s="12">
        <v>349</v>
      </c>
      <c r="G76" s="12">
        <v>11</v>
      </c>
      <c r="H76" s="12">
        <v>48</v>
      </c>
      <c r="I76" s="25">
        <f t="shared" si="3"/>
        <v>349.19666666666666</v>
      </c>
      <c r="J76" s="13"/>
      <c r="K76" s="1">
        <v>20.079999999999998</v>
      </c>
      <c r="L76" s="1">
        <v>-3.089</v>
      </c>
      <c r="M76" s="11"/>
      <c r="N76" s="11"/>
    </row>
    <row r="77" spans="3:14" x14ac:dyDescent="0.25">
      <c r="C77">
        <v>71</v>
      </c>
      <c r="E77">
        <v>1.3</v>
      </c>
      <c r="F77" s="12">
        <v>330</v>
      </c>
      <c r="G77" s="12">
        <v>48</v>
      </c>
      <c r="H77" s="12">
        <v>0</v>
      </c>
      <c r="I77" s="25">
        <f t="shared" si="3"/>
        <v>330.8</v>
      </c>
      <c r="J77" s="13"/>
      <c r="K77" s="1">
        <v>20.725000000000001</v>
      </c>
      <c r="L77" s="1">
        <v>-3.9849999999999999</v>
      </c>
      <c r="M77" s="11"/>
      <c r="N77" s="11"/>
    </row>
    <row r="78" spans="3:14" x14ac:dyDescent="0.25">
      <c r="C78">
        <v>72</v>
      </c>
      <c r="E78">
        <v>1.3</v>
      </c>
      <c r="F78" s="12">
        <v>258</v>
      </c>
      <c r="G78" s="12">
        <v>55</v>
      </c>
      <c r="H78" s="12">
        <v>43</v>
      </c>
      <c r="I78" s="25">
        <f t="shared" si="3"/>
        <v>258.92861111111114</v>
      </c>
      <c r="J78" s="13"/>
      <c r="K78" s="1">
        <v>17.411000000000001</v>
      </c>
      <c r="L78" s="1">
        <v>-4.1829999999999998</v>
      </c>
      <c r="M78" s="11"/>
      <c r="N78" s="11"/>
    </row>
    <row r="79" spans="3:14" x14ac:dyDescent="0.25">
      <c r="C79">
        <v>73</v>
      </c>
      <c r="E79">
        <v>2.15</v>
      </c>
      <c r="F79" s="12">
        <v>318</v>
      </c>
      <c r="G79" s="12">
        <v>12</v>
      </c>
      <c r="H79" s="12">
        <v>2</v>
      </c>
      <c r="I79" s="25">
        <f t="shared" si="3"/>
        <v>318.20055555555552</v>
      </c>
      <c r="J79" s="13"/>
      <c r="K79" s="1">
        <v>19.739000000000001</v>
      </c>
      <c r="L79" s="1">
        <v>-3.7679999999999998</v>
      </c>
      <c r="M79" s="11"/>
      <c r="N79" s="11"/>
    </row>
    <row r="80" spans="3:14" x14ac:dyDescent="0.25">
      <c r="C80">
        <v>74</v>
      </c>
      <c r="E80">
        <v>1.3</v>
      </c>
      <c r="F80" s="12">
        <v>279</v>
      </c>
      <c r="G80" s="12">
        <v>29</v>
      </c>
      <c r="H80" s="12">
        <v>1</v>
      </c>
      <c r="I80" s="25">
        <f t="shared" si="3"/>
        <v>279.48361111111114</v>
      </c>
      <c r="J80" s="13"/>
      <c r="K80" s="1">
        <v>16.222000000000001</v>
      </c>
      <c r="L80" s="1">
        <v>-4.694</v>
      </c>
      <c r="M80" s="11"/>
      <c r="N80" s="11"/>
    </row>
    <row r="81" spans="3:14" x14ac:dyDescent="0.25">
      <c r="C81">
        <v>75</v>
      </c>
      <c r="E81">
        <v>2.15</v>
      </c>
      <c r="F81" s="12">
        <v>260</v>
      </c>
      <c r="G81" s="12">
        <v>29</v>
      </c>
      <c r="H81" s="12">
        <v>35</v>
      </c>
      <c r="I81" s="25">
        <f t="shared" si="3"/>
        <v>260.49305555555554</v>
      </c>
      <c r="J81" s="13"/>
      <c r="K81" s="1">
        <v>14.725</v>
      </c>
      <c r="L81" s="1">
        <v>-3.3690000000000002</v>
      </c>
      <c r="M81" s="11"/>
      <c r="N81" s="11"/>
    </row>
    <row r="82" spans="3:14" x14ac:dyDescent="0.25">
      <c r="C82">
        <v>76</v>
      </c>
      <c r="E82">
        <v>2.15</v>
      </c>
      <c r="F82" s="12">
        <v>310</v>
      </c>
      <c r="G82" s="12">
        <v>20</v>
      </c>
      <c r="H82" s="12">
        <v>4</v>
      </c>
      <c r="I82" s="25">
        <f t="shared" si="3"/>
        <v>310.33444444444444</v>
      </c>
      <c r="J82" s="13"/>
      <c r="K82" s="1">
        <v>22.009</v>
      </c>
      <c r="L82" s="1">
        <v>-4.8049999999999997</v>
      </c>
      <c r="M82" s="11"/>
      <c r="N82" s="11"/>
    </row>
    <row r="83" spans="3:14" x14ac:dyDescent="0.25">
      <c r="C83">
        <v>77</v>
      </c>
      <c r="E83">
        <v>1.3</v>
      </c>
      <c r="F83" s="12">
        <v>277</v>
      </c>
      <c r="G83" s="12">
        <v>43</v>
      </c>
      <c r="H83" s="12">
        <v>20</v>
      </c>
      <c r="I83" s="25">
        <f t="shared" si="3"/>
        <v>277.72222222222217</v>
      </c>
      <c r="J83" s="13"/>
      <c r="K83" s="1">
        <v>12.893000000000001</v>
      </c>
      <c r="L83" s="1">
        <v>-3.7290000000000001</v>
      </c>
      <c r="M83" s="11"/>
      <c r="N83" s="11"/>
    </row>
    <row r="84" spans="3:14" x14ac:dyDescent="0.25">
      <c r="C84">
        <v>78</v>
      </c>
      <c r="E84">
        <v>1.3</v>
      </c>
      <c r="F84" s="12">
        <v>261</v>
      </c>
      <c r="G84" s="12">
        <v>3</v>
      </c>
      <c r="H84" s="12">
        <v>11</v>
      </c>
      <c r="I84" s="25">
        <f t="shared" si="3"/>
        <v>261.05305555555555</v>
      </c>
      <c r="J84" s="13"/>
      <c r="K84" s="1">
        <v>11.566000000000001</v>
      </c>
      <c r="L84" s="1">
        <v>-3.0910000000000002</v>
      </c>
      <c r="M84" s="11"/>
      <c r="N84" s="11"/>
    </row>
    <row r="85" spans="3:14" x14ac:dyDescent="0.25">
      <c r="C85">
        <v>79</v>
      </c>
      <c r="E85">
        <v>1.3</v>
      </c>
      <c r="F85" s="12">
        <v>283</v>
      </c>
      <c r="G85" s="12">
        <v>0</v>
      </c>
      <c r="H85" s="12">
        <v>21</v>
      </c>
      <c r="I85" s="25">
        <f t="shared" si="3"/>
        <v>283.00583333333333</v>
      </c>
      <c r="J85" s="13"/>
      <c r="K85" s="1">
        <v>10.202999999999999</v>
      </c>
      <c r="L85" s="1">
        <v>-2.863</v>
      </c>
      <c r="M85" s="11"/>
      <c r="N85" s="11"/>
    </row>
    <row r="86" spans="3:14" x14ac:dyDescent="0.25">
      <c r="C86">
        <v>80</v>
      </c>
      <c r="E86">
        <v>2.15</v>
      </c>
      <c r="F86" s="12">
        <v>605</v>
      </c>
      <c r="G86" s="12">
        <v>56</v>
      </c>
      <c r="H86" s="12">
        <v>10</v>
      </c>
      <c r="I86" s="25">
        <f t="shared" si="3"/>
        <v>605.93611111111102</v>
      </c>
      <c r="J86" s="13"/>
      <c r="K86" s="1">
        <v>26.521000000000001</v>
      </c>
      <c r="L86" s="1">
        <v>-5.9059999999999997</v>
      </c>
      <c r="M86" s="11"/>
      <c r="N86" s="11"/>
    </row>
    <row r="87" spans="3:14" x14ac:dyDescent="0.25">
      <c r="C87">
        <v>81</v>
      </c>
      <c r="E87">
        <v>1.3</v>
      </c>
      <c r="F87" s="12">
        <v>293</v>
      </c>
      <c r="G87" s="12">
        <v>16</v>
      </c>
      <c r="H87" s="12">
        <v>51</v>
      </c>
      <c r="I87" s="25">
        <f t="shared" si="3"/>
        <v>293.28083333333331</v>
      </c>
      <c r="J87" s="13"/>
      <c r="K87" s="1">
        <v>7.31</v>
      </c>
      <c r="L87" s="1">
        <v>-2.7650000000000001</v>
      </c>
      <c r="M87" s="11"/>
      <c r="N87" s="11"/>
    </row>
    <row r="88" spans="3:14" x14ac:dyDescent="0.25">
      <c r="C88">
        <v>82</v>
      </c>
      <c r="E88">
        <v>1.5</v>
      </c>
      <c r="F88" s="12">
        <v>261</v>
      </c>
      <c r="G88" s="12">
        <v>23</v>
      </c>
      <c r="H88" s="12">
        <v>26</v>
      </c>
      <c r="I88" s="25">
        <f t="shared" si="3"/>
        <v>261.39055555555552</v>
      </c>
      <c r="J88" s="13"/>
      <c r="K88" s="1">
        <v>6.33</v>
      </c>
      <c r="L88" s="1">
        <v>-2.1429999999999998</v>
      </c>
      <c r="M88" s="11"/>
      <c r="N88" s="11"/>
    </row>
    <row r="89" spans="3:14" x14ac:dyDescent="0.25">
      <c r="C89">
        <v>83</v>
      </c>
      <c r="E89">
        <v>1.3</v>
      </c>
      <c r="F89" s="12">
        <v>159</v>
      </c>
      <c r="G89" s="12">
        <v>18</v>
      </c>
      <c r="H89" s="12">
        <v>42</v>
      </c>
      <c r="I89" s="25">
        <f t="shared" si="3"/>
        <v>159.31166666666667</v>
      </c>
      <c r="J89" s="13"/>
      <c r="K89" s="1">
        <v>16.745999999999999</v>
      </c>
      <c r="L89" s="1">
        <v>0.36599999999999999</v>
      </c>
      <c r="M89" s="11"/>
      <c r="N89" s="11"/>
    </row>
    <row r="90" spans="3:14" x14ac:dyDescent="0.25">
      <c r="C90">
        <v>84</v>
      </c>
      <c r="E90">
        <v>1.3</v>
      </c>
      <c r="F90" s="12">
        <v>254</v>
      </c>
      <c r="G90" s="12">
        <v>23</v>
      </c>
      <c r="H90" s="12">
        <v>18</v>
      </c>
      <c r="I90" s="25">
        <f t="shared" si="3"/>
        <v>254.38833333333332</v>
      </c>
      <c r="J90" s="13"/>
      <c r="K90" s="1">
        <v>1.292</v>
      </c>
      <c r="L90" s="1">
        <v>-0.22700000000000001</v>
      </c>
      <c r="M90" s="11"/>
      <c r="N90" s="11"/>
    </row>
    <row r="91" spans="3:14" x14ac:dyDescent="0.25">
      <c r="C91">
        <v>85</v>
      </c>
      <c r="E91">
        <v>1.3</v>
      </c>
      <c r="F91" s="12">
        <v>151</v>
      </c>
      <c r="G91" s="12">
        <v>3</v>
      </c>
      <c r="H91" s="12">
        <v>52</v>
      </c>
      <c r="I91" s="25">
        <f t="shared" si="3"/>
        <v>151.06444444444446</v>
      </c>
      <c r="J91" s="13"/>
      <c r="K91" s="1">
        <v>17.004999999999999</v>
      </c>
      <c r="L91" s="1">
        <v>1.4990000000000001</v>
      </c>
      <c r="M91" s="11"/>
      <c r="N91" s="11"/>
    </row>
    <row r="92" spans="3:14" x14ac:dyDescent="0.25">
      <c r="C92">
        <v>86</v>
      </c>
      <c r="E92">
        <v>2.15</v>
      </c>
      <c r="F92" s="12">
        <v>294</v>
      </c>
      <c r="G92" s="12">
        <v>32</v>
      </c>
      <c r="H92" s="12">
        <v>36</v>
      </c>
      <c r="I92" s="25">
        <f t="shared" si="3"/>
        <v>294.54333333333335</v>
      </c>
      <c r="J92" s="13"/>
      <c r="K92" s="1">
        <v>46.2</v>
      </c>
      <c r="L92" s="1">
        <v>-5.9880000000000004</v>
      </c>
      <c r="M92" s="11"/>
      <c r="N92" s="11"/>
    </row>
    <row r="93" spans="3:14" x14ac:dyDescent="0.25">
      <c r="C93">
        <v>87</v>
      </c>
      <c r="E93">
        <v>1.3</v>
      </c>
      <c r="F93" s="12">
        <v>291</v>
      </c>
      <c r="G93" s="12">
        <v>11</v>
      </c>
      <c r="H93" s="12">
        <v>23</v>
      </c>
      <c r="I93" s="25">
        <f t="shared" si="3"/>
        <v>291.1897222222222</v>
      </c>
      <c r="J93" s="13"/>
      <c r="K93" s="1">
        <v>52.978999999999999</v>
      </c>
      <c r="L93" s="1">
        <v>-3.1920000000000002</v>
      </c>
      <c r="M93" s="11"/>
      <c r="N93" s="11"/>
    </row>
    <row r="94" spans="3:14" x14ac:dyDescent="0.25">
      <c r="C94">
        <v>88</v>
      </c>
      <c r="E94">
        <v>1.3</v>
      </c>
      <c r="F94" s="12">
        <v>179</v>
      </c>
      <c r="G94" s="12">
        <v>56</v>
      </c>
      <c r="H94" s="12">
        <v>24</v>
      </c>
      <c r="I94" s="25">
        <f t="shared" si="3"/>
        <v>179.94</v>
      </c>
      <c r="J94" s="13"/>
      <c r="K94" s="1">
        <v>14.775</v>
      </c>
      <c r="L94" s="1">
        <v>-1.1399999999999999</v>
      </c>
      <c r="M94" s="11"/>
      <c r="N94" s="11"/>
    </row>
    <row r="95" spans="3:14" x14ac:dyDescent="0.25">
      <c r="C95">
        <v>89</v>
      </c>
      <c r="E95">
        <v>2.15</v>
      </c>
      <c r="F95" s="12">
        <v>290</v>
      </c>
      <c r="G95" s="12">
        <v>19</v>
      </c>
      <c r="H95" s="12">
        <v>37</v>
      </c>
      <c r="I95" s="25">
        <f t="shared" si="3"/>
        <v>290.32694444444445</v>
      </c>
      <c r="J95" s="13"/>
      <c r="K95" s="1">
        <v>57.825000000000003</v>
      </c>
      <c r="L95" s="1">
        <v>-1.5209999999999999</v>
      </c>
      <c r="M95" s="11"/>
      <c r="N95" s="11"/>
    </row>
    <row r="96" spans="3:14" x14ac:dyDescent="0.25">
      <c r="C96">
        <v>90</v>
      </c>
      <c r="E96">
        <v>1.3</v>
      </c>
      <c r="F96" s="12">
        <v>212</v>
      </c>
      <c r="G96" s="12">
        <v>8</v>
      </c>
      <c r="H96" s="12">
        <v>40</v>
      </c>
      <c r="I96" s="25">
        <f t="shared" si="3"/>
        <v>212.14444444444445</v>
      </c>
      <c r="J96" s="13"/>
      <c r="K96" s="1">
        <v>18.757000000000001</v>
      </c>
      <c r="L96" s="1">
        <v>-3.9359999999999999</v>
      </c>
      <c r="M96" s="11"/>
      <c r="N96" s="11"/>
    </row>
    <row r="97" spans="1:19" x14ac:dyDescent="0.25">
      <c r="C97">
        <v>91</v>
      </c>
      <c r="E97">
        <v>1.3</v>
      </c>
      <c r="F97" s="12">
        <v>286</v>
      </c>
      <c r="G97" s="12">
        <v>9</v>
      </c>
      <c r="H97" s="12">
        <v>43</v>
      </c>
      <c r="I97" s="25">
        <f t="shared" si="3"/>
        <v>286.16194444444443</v>
      </c>
      <c r="J97" s="13"/>
      <c r="K97" s="1">
        <v>61.69</v>
      </c>
      <c r="L97" s="1">
        <v>-0.89800000000000002</v>
      </c>
      <c r="M97" s="11"/>
      <c r="N97" s="11"/>
    </row>
    <row r="98" spans="1:19" x14ac:dyDescent="0.25">
      <c r="C98">
        <v>92</v>
      </c>
      <c r="E98">
        <v>1.3</v>
      </c>
      <c r="F98" s="12">
        <v>223</v>
      </c>
      <c r="G98" s="12">
        <v>18</v>
      </c>
      <c r="H98" s="12">
        <v>13</v>
      </c>
      <c r="I98" s="25">
        <f t="shared" si="3"/>
        <v>223.30361111111111</v>
      </c>
      <c r="J98" s="13"/>
      <c r="K98" s="1">
        <v>23.625</v>
      </c>
      <c r="L98" s="1">
        <v>-5.0229999999999997</v>
      </c>
      <c r="M98" s="11"/>
      <c r="N98" s="11"/>
    </row>
    <row r="99" spans="1:19" x14ac:dyDescent="0.25">
      <c r="C99">
        <v>93</v>
      </c>
      <c r="E99">
        <v>1.3</v>
      </c>
      <c r="F99" s="12">
        <v>229</v>
      </c>
      <c r="G99" s="12">
        <v>6</v>
      </c>
      <c r="H99" s="12">
        <v>29</v>
      </c>
      <c r="I99" s="25">
        <f t="shared" si="3"/>
        <v>229.10805555555555</v>
      </c>
      <c r="J99" s="13"/>
      <c r="K99" s="1">
        <v>29.635999999999999</v>
      </c>
      <c r="L99" s="1">
        <v>-6.0890000000000004</v>
      </c>
      <c r="M99" s="11"/>
      <c r="N99" s="11"/>
    </row>
    <row r="100" spans="1:19" x14ac:dyDescent="0.25">
      <c r="C100">
        <v>94</v>
      </c>
      <c r="E100">
        <v>2.15</v>
      </c>
      <c r="F100" s="12">
        <v>230</v>
      </c>
      <c r="G100" s="12">
        <v>3</v>
      </c>
      <c r="H100" s="12">
        <v>32</v>
      </c>
      <c r="I100" s="25">
        <f t="shared" si="3"/>
        <v>230.0588888888889</v>
      </c>
      <c r="J100" s="13"/>
      <c r="K100" s="1">
        <v>34.868000000000002</v>
      </c>
      <c r="L100" s="1">
        <v>-5.9640000000000004</v>
      </c>
      <c r="M100" s="11"/>
      <c r="N100" s="11"/>
    </row>
    <row r="101" spans="1:19" s="3" customFormat="1" x14ac:dyDescent="0.25">
      <c r="C101" s="3" t="s">
        <v>8</v>
      </c>
      <c r="E101" s="3">
        <v>1.3</v>
      </c>
      <c r="F101" s="3">
        <v>272</v>
      </c>
      <c r="G101" s="3">
        <v>30</v>
      </c>
      <c r="H101" s="3">
        <v>31</v>
      </c>
      <c r="I101" s="26">
        <f t="shared" si="3"/>
        <v>272.50861111111112</v>
      </c>
      <c r="J101" s="7"/>
      <c r="K101" s="7">
        <v>62.499000000000002</v>
      </c>
      <c r="L101" s="7">
        <v>0.47</v>
      </c>
      <c r="M101" s="9"/>
      <c r="N101" s="9"/>
      <c r="O101" s="7"/>
      <c r="P101" s="7"/>
      <c r="Q101" s="7"/>
      <c r="R101" s="7"/>
      <c r="S101" s="7"/>
    </row>
    <row r="102" spans="1:19" x14ac:dyDescent="0.25">
      <c r="C102">
        <v>95</v>
      </c>
      <c r="E102" s="12">
        <v>1.3</v>
      </c>
      <c r="F102" s="12">
        <v>209</v>
      </c>
      <c r="G102" s="12">
        <v>6</v>
      </c>
      <c r="H102" s="12">
        <v>38</v>
      </c>
      <c r="I102" s="25">
        <f t="shared" si="3"/>
        <v>209.11055555555555</v>
      </c>
      <c r="J102" s="13"/>
      <c r="K102" s="1">
        <v>24.7</v>
      </c>
      <c r="L102" s="1">
        <v>-5.1139999999999999</v>
      </c>
      <c r="M102" s="11"/>
      <c r="N102" s="11"/>
    </row>
    <row r="103" spans="1:19" x14ac:dyDescent="0.25">
      <c r="C103">
        <v>96</v>
      </c>
      <c r="E103" s="12">
        <v>1.3</v>
      </c>
      <c r="F103" s="12">
        <v>206</v>
      </c>
      <c r="G103" s="12">
        <v>35</v>
      </c>
      <c r="H103" s="12">
        <v>1</v>
      </c>
      <c r="I103" s="25">
        <f t="shared" si="3"/>
        <v>206.58361111111111</v>
      </c>
      <c r="J103" s="13"/>
      <c r="K103" s="1">
        <v>27.106999999999999</v>
      </c>
      <c r="L103" s="1">
        <v>-4.2649999999999997</v>
      </c>
      <c r="M103" s="11"/>
      <c r="N103" s="11"/>
    </row>
    <row r="104" spans="1:19" x14ac:dyDescent="0.25">
      <c r="C104">
        <v>97</v>
      </c>
      <c r="E104" s="12">
        <v>1.3</v>
      </c>
      <c r="F104" s="12">
        <v>203</v>
      </c>
      <c r="G104" s="12">
        <v>40</v>
      </c>
      <c r="H104" s="12">
        <v>7</v>
      </c>
      <c r="I104" s="25">
        <f t="shared" si="3"/>
        <v>203.66861111111109</v>
      </c>
      <c r="J104" s="13"/>
      <c r="K104" s="1">
        <v>26.927</v>
      </c>
      <c r="L104" s="1">
        <v>-4.4710000000000001</v>
      </c>
      <c r="M104" s="11"/>
      <c r="N104" s="11"/>
    </row>
    <row r="105" spans="1:19" x14ac:dyDescent="0.25">
      <c r="C105">
        <v>98</v>
      </c>
      <c r="E105" s="12">
        <v>1.3</v>
      </c>
      <c r="F105" s="12">
        <v>192</v>
      </c>
      <c r="G105" s="12">
        <v>38</v>
      </c>
      <c r="H105" s="12">
        <v>16</v>
      </c>
      <c r="I105" s="25">
        <f t="shared" si="3"/>
        <v>192.63777777777776</v>
      </c>
      <c r="J105" s="13"/>
      <c r="K105" s="1">
        <v>24.727</v>
      </c>
      <c r="L105" s="1">
        <v>-3.1669999999999998</v>
      </c>
      <c r="M105" s="11"/>
      <c r="N105" s="11"/>
    </row>
    <row r="106" spans="1:19" x14ac:dyDescent="0.25">
      <c r="C106">
        <v>99</v>
      </c>
      <c r="E106" s="12">
        <v>2.15</v>
      </c>
      <c r="F106" s="12">
        <v>192</v>
      </c>
      <c r="G106" s="12">
        <v>16</v>
      </c>
      <c r="H106" s="12">
        <v>11</v>
      </c>
      <c r="I106" s="25">
        <f t="shared" si="3"/>
        <v>192.26972222222224</v>
      </c>
      <c r="J106" s="13"/>
      <c r="K106" s="1">
        <v>22.29</v>
      </c>
      <c r="L106" s="1">
        <v>-3.6869999999999998</v>
      </c>
      <c r="M106" s="11"/>
      <c r="N106" s="11"/>
    </row>
    <row r="107" spans="1:19" x14ac:dyDescent="0.25">
      <c r="C107">
        <v>100</v>
      </c>
      <c r="E107" s="12">
        <v>1.3</v>
      </c>
      <c r="F107" s="12">
        <v>192</v>
      </c>
      <c r="G107" s="12">
        <v>6</v>
      </c>
      <c r="H107" s="12">
        <v>12</v>
      </c>
      <c r="I107" s="25">
        <f t="shared" si="3"/>
        <v>192.10333333333332</v>
      </c>
      <c r="J107" s="13"/>
      <c r="K107" s="1">
        <v>19.445</v>
      </c>
      <c r="L107" s="1">
        <v>-2.8410000000000002</v>
      </c>
      <c r="M107" s="11"/>
      <c r="N107" s="11"/>
    </row>
    <row r="108" spans="1:19" s="3" customFormat="1" x14ac:dyDescent="0.25">
      <c r="C108" s="3" t="s">
        <v>43</v>
      </c>
      <c r="E108" s="3">
        <v>1.3</v>
      </c>
      <c r="F108" s="3">
        <v>184</v>
      </c>
      <c r="G108" s="3">
        <v>58</v>
      </c>
      <c r="H108" s="3">
        <v>53</v>
      </c>
      <c r="I108" s="8">
        <f t="shared" si="3"/>
        <v>184.98138888888889</v>
      </c>
      <c r="J108" s="7"/>
      <c r="K108" s="7">
        <v>49.106000000000002</v>
      </c>
      <c r="L108" s="7">
        <v>-0.39900000000000002</v>
      </c>
      <c r="M108" s="9"/>
      <c r="N108" s="9"/>
      <c r="O108" s="7"/>
      <c r="P108" s="7"/>
      <c r="Q108" s="7"/>
      <c r="R108" s="7"/>
      <c r="S108" s="7"/>
    </row>
    <row r="109" spans="1:19" s="15" customFormat="1" x14ac:dyDescent="0.25">
      <c r="I109" s="18"/>
      <c r="J109" s="16"/>
      <c r="K109" s="16"/>
      <c r="L109" s="16"/>
      <c r="M109" s="19"/>
      <c r="N109" s="19"/>
      <c r="O109" s="16"/>
      <c r="P109" s="16"/>
      <c r="Q109" s="16"/>
      <c r="R109" s="16"/>
      <c r="S109" s="16"/>
    </row>
    <row r="110" spans="1:19" s="3" customFormat="1" x14ac:dyDescent="0.25">
      <c r="A110" s="3" t="s">
        <v>44</v>
      </c>
      <c r="B110" s="3">
        <v>1.431</v>
      </c>
      <c r="C110" s="3" t="s">
        <v>7</v>
      </c>
      <c r="E110" s="3">
        <v>1.3</v>
      </c>
      <c r="F110" s="3">
        <v>0</v>
      </c>
      <c r="G110" s="3">
        <v>0</v>
      </c>
      <c r="H110" s="3">
        <v>0</v>
      </c>
      <c r="I110" s="8">
        <f t="shared" si="3"/>
        <v>0</v>
      </c>
      <c r="J110" s="7"/>
      <c r="K110" s="7">
        <v>49.107999999999997</v>
      </c>
      <c r="L110" s="7">
        <v>0.214</v>
      </c>
      <c r="M110" s="9"/>
      <c r="N110" s="9"/>
      <c r="O110" s="7"/>
      <c r="P110" s="7"/>
      <c r="Q110" s="7"/>
      <c r="R110" s="7"/>
      <c r="S110" s="7">
        <v>1304.4923785714286</v>
      </c>
    </row>
    <row r="111" spans="1:19" x14ac:dyDescent="0.25">
      <c r="C111">
        <v>102</v>
      </c>
      <c r="E111" s="12">
        <v>1.3</v>
      </c>
      <c r="F111">
        <v>296</v>
      </c>
      <c r="G111">
        <v>21</v>
      </c>
      <c r="H111">
        <v>45</v>
      </c>
      <c r="I111" s="25">
        <f t="shared" si="3"/>
        <v>296.36250000000001</v>
      </c>
      <c r="J111" s="13"/>
      <c r="K111" s="1">
        <v>2.0110000000000001</v>
      </c>
      <c r="L111" s="1">
        <v>-0.41</v>
      </c>
      <c r="M111" s="11"/>
      <c r="N111" s="11"/>
    </row>
    <row r="112" spans="1:19" x14ac:dyDescent="0.25">
      <c r="C112">
        <v>103</v>
      </c>
      <c r="E112" s="12">
        <v>1.3</v>
      </c>
      <c r="F112">
        <v>84</v>
      </c>
      <c r="G112">
        <v>43</v>
      </c>
      <c r="H112">
        <v>7</v>
      </c>
      <c r="I112" s="25">
        <f t="shared" si="3"/>
        <v>84.718611111111116</v>
      </c>
      <c r="J112" s="13"/>
      <c r="K112" s="1">
        <v>5.48</v>
      </c>
      <c r="L112" s="1">
        <v>1.4970000000000001</v>
      </c>
      <c r="M112" s="11"/>
      <c r="N112" s="11"/>
    </row>
    <row r="113" spans="3:14" x14ac:dyDescent="0.25">
      <c r="C113">
        <v>104</v>
      </c>
      <c r="E113" s="12">
        <v>1.3</v>
      </c>
      <c r="F113">
        <v>269</v>
      </c>
      <c r="G113">
        <v>25</v>
      </c>
      <c r="H113">
        <v>42</v>
      </c>
      <c r="I113" s="25">
        <f t="shared" si="3"/>
        <v>269.42833333333334</v>
      </c>
      <c r="J113" s="13"/>
      <c r="K113" s="1">
        <v>4.4770000000000003</v>
      </c>
      <c r="L113" s="1">
        <v>-1.0860000000000001</v>
      </c>
      <c r="M113" s="11"/>
      <c r="N113" s="11"/>
    </row>
    <row r="114" spans="3:14" x14ac:dyDescent="0.25">
      <c r="C114">
        <v>105</v>
      </c>
      <c r="E114" s="12">
        <v>1.3</v>
      </c>
      <c r="F114">
        <v>334</v>
      </c>
      <c r="G114">
        <v>46</v>
      </c>
      <c r="H114">
        <v>37</v>
      </c>
      <c r="I114" s="25">
        <f t="shared" si="3"/>
        <v>334.77694444444444</v>
      </c>
      <c r="J114" s="13"/>
      <c r="K114" s="1">
        <v>7.6479999999999997</v>
      </c>
      <c r="L114" s="1">
        <v>-1.5389999999999999</v>
      </c>
      <c r="M114" s="11"/>
      <c r="N114" s="11"/>
    </row>
    <row r="115" spans="3:14" x14ac:dyDescent="0.25">
      <c r="C115">
        <v>106</v>
      </c>
      <c r="E115" s="12">
        <v>1.3</v>
      </c>
      <c r="F115">
        <v>258</v>
      </c>
      <c r="G115">
        <v>24</v>
      </c>
      <c r="H115">
        <v>13</v>
      </c>
      <c r="I115" s="25">
        <f t="shared" si="3"/>
        <v>258.4036111111111</v>
      </c>
      <c r="J115" s="13"/>
      <c r="K115" s="1">
        <v>6.4039999999999999</v>
      </c>
      <c r="L115" s="1">
        <v>-1.526</v>
      </c>
      <c r="M115" s="11"/>
      <c r="N115" s="11"/>
    </row>
    <row r="116" spans="3:14" x14ac:dyDescent="0.25">
      <c r="C116">
        <v>107</v>
      </c>
      <c r="E116" s="12">
        <v>1.3</v>
      </c>
      <c r="F116">
        <v>317</v>
      </c>
      <c r="G116">
        <v>54</v>
      </c>
      <c r="H116">
        <v>20</v>
      </c>
      <c r="I116" s="25">
        <f t="shared" si="3"/>
        <v>317.90555555555551</v>
      </c>
      <c r="J116" s="13"/>
      <c r="K116" s="1">
        <v>11.269</v>
      </c>
      <c r="L116" s="1">
        <v>-2.4660000000000002</v>
      </c>
      <c r="M116" s="11"/>
      <c r="N116" s="11"/>
    </row>
    <row r="117" spans="3:14" x14ac:dyDescent="0.25">
      <c r="C117">
        <v>108</v>
      </c>
      <c r="E117" s="12">
        <v>1.3</v>
      </c>
      <c r="F117">
        <v>250</v>
      </c>
      <c r="G117">
        <v>19</v>
      </c>
      <c r="H117">
        <v>22</v>
      </c>
      <c r="I117" s="25">
        <f t="shared" si="3"/>
        <v>250.32277777777779</v>
      </c>
      <c r="J117" s="13"/>
      <c r="K117" s="1">
        <v>7.69</v>
      </c>
      <c r="L117" s="1">
        <v>-1.7190000000000001</v>
      </c>
      <c r="M117" s="11"/>
      <c r="N117" s="11"/>
    </row>
    <row r="118" spans="3:14" x14ac:dyDescent="0.25">
      <c r="C118">
        <v>109</v>
      </c>
      <c r="E118" s="12">
        <v>1.3</v>
      </c>
      <c r="F118">
        <v>308</v>
      </c>
      <c r="G118">
        <v>0</v>
      </c>
      <c r="H118">
        <v>5</v>
      </c>
      <c r="I118" s="25">
        <f t="shared" si="3"/>
        <v>308.00138888888887</v>
      </c>
      <c r="J118" s="13"/>
      <c r="K118" s="1">
        <v>15.494999999999999</v>
      </c>
      <c r="L118" s="1">
        <v>-3.5289999999999999</v>
      </c>
      <c r="M118" s="11"/>
      <c r="N118" s="11"/>
    </row>
    <row r="119" spans="3:14" x14ac:dyDescent="0.25">
      <c r="C119">
        <v>110</v>
      </c>
      <c r="E119" s="12">
        <v>1.3</v>
      </c>
      <c r="F119">
        <v>238</v>
      </c>
      <c r="G119">
        <v>31</v>
      </c>
      <c r="H119">
        <v>42</v>
      </c>
      <c r="I119" s="25">
        <f t="shared" si="3"/>
        <v>238.52833333333334</v>
      </c>
      <c r="J119" s="13"/>
      <c r="K119" s="1">
        <v>6.3490000000000002</v>
      </c>
      <c r="L119" s="1">
        <v>-1.2170000000000001</v>
      </c>
      <c r="M119" s="11"/>
      <c r="N119" s="11"/>
    </row>
    <row r="120" spans="3:14" x14ac:dyDescent="0.25">
      <c r="C120">
        <v>111</v>
      </c>
      <c r="E120" s="12">
        <v>1.3</v>
      </c>
      <c r="F120">
        <v>291</v>
      </c>
      <c r="G120">
        <v>2</v>
      </c>
      <c r="H120">
        <v>46</v>
      </c>
      <c r="I120" s="25">
        <f t="shared" si="3"/>
        <v>291.04611111111114</v>
      </c>
      <c r="J120" s="13"/>
      <c r="K120" s="1">
        <v>16.866</v>
      </c>
      <c r="L120" s="1">
        <v>-3.891</v>
      </c>
      <c r="M120" s="11"/>
      <c r="N120" s="11"/>
    </row>
    <row r="121" spans="3:14" x14ac:dyDescent="0.25">
      <c r="C121">
        <v>112</v>
      </c>
      <c r="E121" s="12">
        <v>1.3</v>
      </c>
      <c r="F121">
        <v>239</v>
      </c>
      <c r="G121">
        <v>55</v>
      </c>
      <c r="H121">
        <v>3</v>
      </c>
      <c r="I121" s="25">
        <f t="shared" si="3"/>
        <v>239.91749999999999</v>
      </c>
      <c r="J121" s="13"/>
      <c r="K121" s="1">
        <v>8.048</v>
      </c>
      <c r="L121" s="1">
        <v>-1.6910000000000001</v>
      </c>
      <c r="M121" s="11"/>
      <c r="N121" s="11"/>
    </row>
    <row r="122" spans="3:14" x14ac:dyDescent="0.25">
      <c r="C122">
        <v>113</v>
      </c>
      <c r="E122" s="12">
        <v>1.3</v>
      </c>
      <c r="F122">
        <v>286</v>
      </c>
      <c r="G122">
        <v>41</v>
      </c>
      <c r="H122">
        <v>47</v>
      </c>
      <c r="I122" s="25">
        <f t="shared" si="3"/>
        <v>286.69638888888892</v>
      </c>
      <c r="J122" s="13"/>
      <c r="K122" s="1">
        <v>18.13</v>
      </c>
      <c r="L122" s="1">
        <v>-4.399</v>
      </c>
      <c r="M122" s="11"/>
      <c r="N122" s="11"/>
    </row>
    <row r="123" spans="3:14" x14ac:dyDescent="0.25">
      <c r="C123">
        <v>114</v>
      </c>
      <c r="E123" s="12">
        <v>1.3</v>
      </c>
      <c r="F123">
        <v>238</v>
      </c>
      <c r="G123">
        <v>45</v>
      </c>
      <c r="H123">
        <v>28</v>
      </c>
      <c r="I123" s="25">
        <f t="shared" si="3"/>
        <v>238.75777777777779</v>
      </c>
      <c r="J123" s="13"/>
      <c r="K123" s="1">
        <v>10.494</v>
      </c>
      <c r="L123" s="1">
        <v>-2.327</v>
      </c>
      <c r="M123" s="11"/>
      <c r="N123" s="11"/>
    </row>
    <row r="124" spans="3:14" x14ac:dyDescent="0.25">
      <c r="C124">
        <v>115</v>
      </c>
      <c r="E124" s="12">
        <v>1.3</v>
      </c>
      <c r="F124">
        <v>284</v>
      </c>
      <c r="G124">
        <v>2</v>
      </c>
      <c r="H124">
        <v>58</v>
      </c>
      <c r="I124" s="25">
        <f t="shared" si="3"/>
        <v>284.04944444444448</v>
      </c>
      <c r="J124" s="13"/>
      <c r="K124" s="1">
        <v>20.314</v>
      </c>
      <c r="L124" s="1">
        <v>-5.1959999999999997</v>
      </c>
      <c r="M124" s="11"/>
      <c r="N124" s="11"/>
    </row>
    <row r="125" spans="3:14" x14ac:dyDescent="0.25">
      <c r="C125">
        <v>116</v>
      </c>
      <c r="E125" s="12">
        <v>1.3</v>
      </c>
      <c r="F125">
        <v>239</v>
      </c>
      <c r="G125">
        <v>52</v>
      </c>
      <c r="H125">
        <v>38</v>
      </c>
      <c r="I125" s="25">
        <f t="shared" si="3"/>
        <v>239.87722222222223</v>
      </c>
      <c r="J125" s="13"/>
      <c r="K125" s="1">
        <v>12.907</v>
      </c>
      <c r="L125" s="1">
        <v>-2.9780000000000002</v>
      </c>
      <c r="M125" s="11"/>
      <c r="N125" s="11"/>
    </row>
    <row r="126" spans="3:14" x14ac:dyDescent="0.25">
      <c r="C126">
        <v>117</v>
      </c>
      <c r="E126" s="12">
        <v>1.3</v>
      </c>
      <c r="F126">
        <v>239</v>
      </c>
      <c r="G126">
        <v>4</v>
      </c>
      <c r="H126">
        <v>55</v>
      </c>
      <c r="I126" s="25">
        <f t="shared" si="3"/>
        <v>239.08194444444445</v>
      </c>
      <c r="J126" s="13"/>
      <c r="K126" s="1">
        <v>16.216000000000001</v>
      </c>
      <c r="L126" s="1">
        <v>-3.62</v>
      </c>
      <c r="M126" s="11"/>
      <c r="N126" s="11"/>
    </row>
    <row r="127" spans="3:14" x14ac:dyDescent="0.25">
      <c r="C127">
        <v>118</v>
      </c>
      <c r="E127" s="12">
        <v>1.3</v>
      </c>
      <c r="F127">
        <v>291</v>
      </c>
      <c r="G127">
        <v>28</v>
      </c>
      <c r="H127">
        <v>7</v>
      </c>
      <c r="I127" s="25">
        <f t="shared" si="3"/>
        <v>291.4686111111111</v>
      </c>
      <c r="J127" s="13"/>
      <c r="K127" s="1">
        <v>22.936</v>
      </c>
      <c r="L127" s="1">
        <v>-5.3390000000000004</v>
      </c>
      <c r="M127" s="11"/>
      <c r="N127" s="11"/>
    </row>
    <row r="128" spans="3:14" x14ac:dyDescent="0.25">
      <c r="C128">
        <v>119</v>
      </c>
      <c r="E128" s="12">
        <v>1.3</v>
      </c>
      <c r="F128">
        <v>289</v>
      </c>
      <c r="G128">
        <v>13</v>
      </c>
      <c r="H128">
        <v>27</v>
      </c>
      <c r="I128" s="25">
        <f t="shared" si="3"/>
        <v>289.22416666666663</v>
      </c>
      <c r="J128" s="13"/>
      <c r="K128" s="1">
        <v>25.846</v>
      </c>
      <c r="L128" s="1">
        <v>-5.3440000000000003</v>
      </c>
      <c r="M128" s="11"/>
      <c r="N128" s="11"/>
    </row>
    <row r="129" spans="3:19" s="12" customFormat="1" x14ac:dyDescent="0.25">
      <c r="C129" s="12">
        <v>120</v>
      </c>
      <c r="E129" s="12">
        <v>2.15</v>
      </c>
      <c r="F129" s="12">
        <v>239</v>
      </c>
      <c r="G129" s="12">
        <v>12</v>
      </c>
      <c r="H129" s="12">
        <v>14</v>
      </c>
      <c r="I129" s="25">
        <f t="shared" si="3"/>
        <v>239.20388888888888</v>
      </c>
      <c r="J129" s="13"/>
      <c r="K129" s="13">
        <v>20.552</v>
      </c>
      <c r="L129" s="13">
        <v>-3.7210000000000001</v>
      </c>
      <c r="M129" s="21"/>
      <c r="N129" s="21"/>
      <c r="O129" s="13"/>
      <c r="P129" s="13"/>
      <c r="Q129" s="13"/>
      <c r="R129" s="13"/>
      <c r="S129" s="13"/>
    </row>
    <row r="130" spans="3:19" s="12" customFormat="1" x14ac:dyDescent="0.25">
      <c r="C130" s="12">
        <v>121</v>
      </c>
      <c r="E130" s="12">
        <v>1.3</v>
      </c>
      <c r="F130" s="12">
        <v>289</v>
      </c>
      <c r="G130" s="12">
        <v>22</v>
      </c>
      <c r="H130" s="12">
        <v>46</v>
      </c>
      <c r="I130" s="25">
        <f t="shared" si="3"/>
        <v>289.37944444444446</v>
      </c>
      <c r="J130" s="13"/>
      <c r="K130" s="13">
        <v>28.646999999999998</v>
      </c>
      <c r="L130" s="13">
        <v>-5.4960000000000004</v>
      </c>
      <c r="M130" s="13"/>
      <c r="N130" s="13"/>
      <c r="O130" s="13"/>
      <c r="P130" s="13"/>
      <c r="Q130" s="13"/>
      <c r="R130" s="13"/>
      <c r="S130" s="13"/>
    </row>
    <row r="131" spans="3:19" s="12" customFormat="1" x14ac:dyDescent="0.25">
      <c r="C131" s="12">
        <v>122</v>
      </c>
      <c r="E131" s="12">
        <v>1.9</v>
      </c>
      <c r="F131" s="12">
        <v>242</v>
      </c>
      <c r="G131" s="12">
        <v>15</v>
      </c>
      <c r="H131" s="12">
        <v>29</v>
      </c>
      <c r="I131" s="25">
        <f t="shared" si="3"/>
        <v>242.25805555555556</v>
      </c>
      <c r="J131" s="13"/>
      <c r="K131" s="13">
        <v>23.51</v>
      </c>
      <c r="L131" s="13">
        <v>-3.9790000000000001</v>
      </c>
      <c r="M131" s="21"/>
      <c r="N131" s="21"/>
      <c r="O131" s="13"/>
      <c r="P131" s="13"/>
      <c r="Q131" s="13"/>
      <c r="R131" s="13"/>
      <c r="S131" s="13"/>
    </row>
    <row r="132" spans="3:19" x14ac:dyDescent="0.25">
      <c r="C132">
        <v>123</v>
      </c>
      <c r="E132" s="12">
        <v>1.3</v>
      </c>
      <c r="F132" s="12">
        <v>285</v>
      </c>
      <c r="G132" s="12">
        <v>10</v>
      </c>
      <c r="H132" s="12">
        <v>38</v>
      </c>
      <c r="I132" s="25">
        <f t="shared" ref="I132:I195" si="4">F132+G132/60+H132/3600</f>
        <v>285.17722222222227</v>
      </c>
      <c r="K132" s="1">
        <v>29.792000000000002</v>
      </c>
      <c r="L132" s="1">
        <v>-5.452</v>
      </c>
      <c r="M132" s="11"/>
      <c r="N132" s="11"/>
    </row>
    <row r="133" spans="3:19" x14ac:dyDescent="0.25">
      <c r="C133">
        <v>124</v>
      </c>
      <c r="E133" s="12">
        <v>1.75</v>
      </c>
      <c r="F133" s="12">
        <v>241</v>
      </c>
      <c r="G133" s="12">
        <v>41</v>
      </c>
      <c r="H133" s="12">
        <v>5</v>
      </c>
      <c r="I133" s="25">
        <f t="shared" si="4"/>
        <v>241.68472222222223</v>
      </c>
      <c r="K133" s="1">
        <v>25.741</v>
      </c>
      <c r="L133" s="1">
        <v>-4.0780000000000003</v>
      </c>
      <c r="M133" s="11"/>
      <c r="N133" s="11"/>
    </row>
    <row r="134" spans="3:19" x14ac:dyDescent="0.25">
      <c r="C134">
        <v>125</v>
      </c>
      <c r="E134" s="12">
        <v>1.75</v>
      </c>
      <c r="F134" s="12">
        <v>242</v>
      </c>
      <c r="G134" s="12">
        <v>43</v>
      </c>
      <c r="H134" s="12">
        <v>54</v>
      </c>
      <c r="I134" s="25">
        <f t="shared" si="4"/>
        <v>242.73166666666665</v>
      </c>
      <c r="K134" s="1">
        <v>28.763999999999999</v>
      </c>
      <c r="L134" s="1">
        <v>-4.1479999999999997</v>
      </c>
      <c r="M134" s="11"/>
      <c r="N134" s="11"/>
    </row>
    <row r="135" spans="3:19" x14ac:dyDescent="0.25">
      <c r="C135">
        <v>126</v>
      </c>
      <c r="E135" s="12">
        <v>1.3</v>
      </c>
      <c r="F135" s="12">
        <v>283</v>
      </c>
      <c r="G135" s="12">
        <v>1</v>
      </c>
      <c r="H135" s="12">
        <v>13</v>
      </c>
      <c r="I135" s="25">
        <f t="shared" si="4"/>
        <v>283.02027777777778</v>
      </c>
      <c r="K135" s="1">
        <v>30.731999999999999</v>
      </c>
      <c r="L135" s="1">
        <v>-5.5339999999999998</v>
      </c>
      <c r="M135" s="11"/>
      <c r="N135" s="11"/>
    </row>
    <row r="136" spans="3:19" x14ac:dyDescent="0.25">
      <c r="C136">
        <v>127</v>
      </c>
      <c r="E136" s="12">
        <v>1.75</v>
      </c>
      <c r="F136" s="12">
        <v>252</v>
      </c>
      <c r="G136" s="12">
        <v>20</v>
      </c>
      <c r="H136" s="12">
        <v>47</v>
      </c>
      <c r="I136" s="25">
        <f t="shared" si="4"/>
        <v>252.3463888888889</v>
      </c>
      <c r="K136" s="1">
        <v>8.4420000000000002</v>
      </c>
      <c r="L136" s="1">
        <v>-1.4870000000000001</v>
      </c>
      <c r="M136" s="11"/>
      <c r="N136" s="11"/>
    </row>
    <row r="137" spans="3:19" x14ac:dyDescent="0.25">
      <c r="C137">
        <v>128</v>
      </c>
      <c r="E137" s="12">
        <v>1.3</v>
      </c>
      <c r="F137" s="12">
        <v>280</v>
      </c>
      <c r="G137" s="12">
        <v>37</v>
      </c>
      <c r="H137" s="12">
        <v>2</v>
      </c>
      <c r="I137" s="25">
        <f t="shared" si="4"/>
        <v>280.61722222222221</v>
      </c>
      <c r="K137" s="1">
        <v>35.307000000000002</v>
      </c>
      <c r="L137" s="1">
        <v>-5.3259999999999996</v>
      </c>
      <c r="M137" s="11"/>
      <c r="N137" s="11"/>
    </row>
    <row r="138" spans="3:19" x14ac:dyDescent="0.25">
      <c r="C138">
        <v>129</v>
      </c>
      <c r="E138" s="12">
        <v>1.3</v>
      </c>
      <c r="F138" s="12">
        <v>281</v>
      </c>
      <c r="G138" s="12">
        <v>53</v>
      </c>
      <c r="H138" s="12">
        <v>37</v>
      </c>
      <c r="I138" s="25">
        <f t="shared" si="4"/>
        <v>281.89361111111111</v>
      </c>
      <c r="K138" s="1">
        <v>35.491</v>
      </c>
      <c r="L138" s="1">
        <v>-5.0410000000000004</v>
      </c>
      <c r="M138" s="11"/>
      <c r="N138" s="11"/>
    </row>
    <row r="139" spans="3:19" x14ac:dyDescent="0.25">
      <c r="C139">
        <v>130</v>
      </c>
      <c r="E139" s="12">
        <v>2.15</v>
      </c>
      <c r="F139" s="12">
        <v>280</v>
      </c>
      <c r="G139" s="12">
        <v>54</v>
      </c>
      <c r="H139" s="12">
        <v>47</v>
      </c>
      <c r="I139" s="25">
        <f t="shared" si="4"/>
        <v>280.91305555555556</v>
      </c>
      <c r="K139" s="1">
        <v>36.83</v>
      </c>
      <c r="L139" s="1">
        <v>-5.5030000000000001</v>
      </c>
      <c r="M139" s="11"/>
      <c r="N139" s="11"/>
    </row>
    <row r="140" spans="3:19" x14ac:dyDescent="0.25">
      <c r="C140">
        <v>131</v>
      </c>
      <c r="F140" s="12">
        <v>199</v>
      </c>
      <c r="G140" s="12">
        <v>17</v>
      </c>
      <c r="H140" s="12">
        <v>19</v>
      </c>
      <c r="I140" s="25">
        <f t="shared" si="4"/>
        <v>199.28861111111112</v>
      </c>
      <c r="K140" s="1">
        <v>6.6470000000000002</v>
      </c>
      <c r="L140" s="1">
        <v>-0.50900000000000001</v>
      </c>
      <c r="M140" s="11"/>
      <c r="N140" s="11"/>
    </row>
    <row r="141" spans="3:19" x14ac:dyDescent="0.25">
      <c r="C141">
        <v>132</v>
      </c>
      <c r="F141" s="12">
        <v>199</v>
      </c>
      <c r="G141" s="12">
        <v>19</v>
      </c>
      <c r="H141" s="12">
        <v>31</v>
      </c>
      <c r="I141" s="25">
        <f t="shared" si="4"/>
        <v>199.32527777777779</v>
      </c>
      <c r="K141" s="1">
        <v>8.9570000000000007</v>
      </c>
      <c r="L141" s="1">
        <v>-0.91</v>
      </c>
      <c r="M141" s="11"/>
      <c r="N141" s="11"/>
    </row>
    <row r="142" spans="3:19" x14ac:dyDescent="0.25">
      <c r="C142">
        <v>133</v>
      </c>
      <c r="F142" s="12">
        <v>206</v>
      </c>
      <c r="G142" s="12">
        <v>22</v>
      </c>
      <c r="H142" s="12">
        <v>42</v>
      </c>
      <c r="I142" s="25">
        <f t="shared" si="4"/>
        <v>206.37833333333333</v>
      </c>
      <c r="K142" s="1">
        <v>10.709</v>
      </c>
      <c r="L142" s="1">
        <v>-1.546</v>
      </c>
      <c r="M142" s="11"/>
      <c r="N142" s="11"/>
    </row>
    <row r="143" spans="3:19" x14ac:dyDescent="0.25">
      <c r="C143">
        <v>134</v>
      </c>
      <c r="F143" s="12">
        <v>203</v>
      </c>
      <c r="G143" s="12">
        <v>28</v>
      </c>
      <c r="H143" s="12">
        <v>7</v>
      </c>
      <c r="I143" s="25">
        <f t="shared" si="4"/>
        <v>203.4686111111111</v>
      </c>
      <c r="K143" s="1">
        <v>12.670999999999999</v>
      </c>
      <c r="L143" s="1">
        <v>-1.6579999999999999</v>
      </c>
      <c r="M143" s="11"/>
      <c r="N143" s="11"/>
    </row>
    <row r="144" spans="3:19" x14ac:dyDescent="0.25">
      <c r="C144">
        <v>135</v>
      </c>
      <c r="F144" s="12">
        <v>206</v>
      </c>
      <c r="G144" s="12">
        <v>42</v>
      </c>
      <c r="H144" s="12">
        <v>24</v>
      </c>
      <c r="I144" s="25">
        <f t="shared" si="4"/>
        <v>206.70666666666665</v>
      </c>
      <c r="K144" s="1">
        <v>14.85</v>
      </c>
      <c r="L144" s="1">
        <v>-2.08</v>
      </c>
      <c r="M144" s="11"/>
      <c r="N144" s="11"/>
    </row>
    <row r="145" spans="3:14" x14ac:dyDescent="0.25">
      <c r="C145">
        <v>136</v>
      </c>
      <c r="F145" s="12">
        <v>313</v>
      </c>
      <c r="G145" s="12">
        <v>36</v>
      </c>
      <c r="H145" s="12">
        <v>20</v>
      </c>
      <c r="I145" s="25">
        <f t="shared" si="4"/>
        <v>313.60555555555555</v>
      </c>
      <c r="K145" s="1">
        <v>18.834</v>
      </c>
      <c r="L145" s="1">
        <v>-3.9790000000000001</v>
      </c>
      <c r="M145" s="11"/>
      <c r="N145" s="11"/>
    </row>
    <row r="146" spans="3:14" x14ac:dyDescent="0.25">
      <c r="C146">
        <v>137</v>
      </c>
      <c r="F146" s="12">
        <v>212</v>
      </c>
      <c r="G146" s="12">
        <v>10</v>
      </c>
      <c r="H146" s="12">
        <v>27</v>
      </c>
      <c r="I146" s="25">
        <f t="shared" si="4"/>
        <v>212.17416666666665</v>
      </c>
      <c r="K146" s="1">
        <v>15.73</v>
      </c>
      <c r="L146" s="1">
        <v>-2.4820000000000002</v>
      </c>
      <c r="M146" s="11"/>
      <c r="N146" s="11"/>
    </row>
    <row r="147" spans="3:14" x14ac:dyDescent="0.25">
      <c r="C147">
        <v>138</v>
      </c>
      <c r="F147" s="12">
        <v>213</v>
      </c>
      <c r="G147" s="12">
        <v>13</v>
      </c>
      <c r="H147" s="12">
        <v>2</v>
      </c>
      <c r="I147" s="25">
        <f t="shared" si="4"/>
        <v>213.21722222222223</v>
      </c>
      <c r="K147" s="1">
        <v>18.141999999999999</v>
      </c>
      <c r="L147" s="1">
        <v>-2.758</v>
      </c>
      <c r="M147" s="11"/>
      <c r="N147" s="11"/>
    </row>
    <row r="148" spans="3:14" x14ac:dyDescent="0.25">
      <c r="C148">
        <v>139</v>
      </c>
      <c r="F148" s="12">
        <v>215</v>
      </c>
      <c r="G148" s="12">
        <v>18</v>
      </c>
      <c r="H148" s="12">
        <v>1</v>
      </c>
      <c r="I148" s="25">
        <f t="shared" si="4"/>
        <v>215.30027777777778</v>
      </c>
      <c r="K148" s="1">
        <v>20.448</v>
      </c>
      <c r="L148" s="1">
        <v>-2.9</v>
      </c>
      <c r="M148" s="11"/>
      <c r="N148" s="11"/>
    </row>
    <row r="149" spans="3:14" x14ac:dyDescent="0.25">
      <c r="C149">
        <v>140</v>
      </c>
      <c r="E149">
        <v>2.15</v>
      </c>
      <c r="F149" s="12">
        <v>30</v>
      </c>
      <c r="G149" s="12">
        <v>29</v>
      </c>
      <c r="H149" s="12">
        <v>9</v>
      </c>
      <c r="I149" s="25">
        <f t="shared" si="4"/>
        <v>30.485833333333336</v>
      </c>
      <c r="K149" s="1">
        <v>11.528</v>
      </c>
      <c r="L149" s="1">
        <v>0.73099999999999998</v>
      </c>
      <c r="M149" s="11"/>
      <c r="N149" s="11"/>
    </row>
    <row r="150" spans="3:14" x14ac:dyDescent="0.25">
      <c r="C150">
        <v>141</v>
      </c>
      <c r="F150" s="12">
        <v>37</v>
      </c>
      <c r="G150" s="12">
        <v>41</v>
      </c>
      <c r="H150" s="12">
        <v>35</v>
      </c>
      <c r="I150" s="25">
        <f t="shared" si="4"/>
        <v>37.693055555555553</v>
      </c>
      <c r="K150" s="1">
        <v>12.762</v>
      </c>
      <c r="L150" s="1">
        <v>0.82299999999999995</v>
      </c>
      <c r="M150" s="11"/>
      <c r="N150" s="11"/>
    </row>
    <row r="151" spans="3:14" x14ac:dyDescent="0.25">
      <c r="C151">
        <v>142</v>
      </c>
      <c r="E151">
        <v>2</v>
      </c>
      <c r="F151" s="12">
        <v>218</v>
      </c>
      <c r="G151" s="12">
        <v>33</v>
      </c>
      <c r="H151" s="12">
        <v>45</v>
      </c>
      <c r="I151" s="25">
        <f t="shared" si="4"/>
        <v>218.5625</v>
      </c>
      <c r="K151" s="1">
        <v>22.457999999999998</v>
      </c>
      <c r="L151" s="1">
        <v>-2.59</v>
      </c>
      <c r="M151" s="11"/>
      <c r="N151" s="11"/>
    </row>
    <row r="152" spans="3:14" x14ac:dyDescent="0.25">
      <c r="C152">
        <v>143</v>
      </c>
      <c r="F152" s="12">
        <v>4</v>
      </c>
      <c r="G152" s="12">
        <v>18</v>
      </c>
      <c r="H152" s="12">
        <v>30</v>
      </c>
      <c r="I152" s="25">
        <f t="shared" si="4"/>
        <v>4.3083333333333336</v>
      </c>
      <c r="K152" s="1">
        <v>8.9589999999999996</v>
      </c>
      <c r="L152" s="1">
        <v>-0.99</v>
      </c>
      <c r="M152" s="11"/>
      <c r="N152" s="11"/>
    </row>
    <row r="153" spans="3:14" x14ac:dyDescent="0.25">
      <c r="C153">
        <v>144</v>
      </c>
      <c r="F153" s="12">
        <v>3</v>
      </c>
      <c r="G153" s="12">
        <v>7</v>
      </c>
      <c r="H153" s="12">
        <v>44</v>
      </c>
      <c r="I153" s="25">
        <f t="shared" si="4"/>
        <v>3.1288888888888891</v>
      </c>
      <c r="K153" s="1">
        <v>12.772</v>
      </c>
      <c r="L153" s="1">
        <v>-1.2669999999999999</v>
      </c>
      <c r="M153" s="11"/>
      <c r="N153" s="11"/>
    </row>
    <row r="154" spans="3:14" x14ac:dyDescent="0.25">
      <c r="C154">
        <v>145</v>
      </c>
      <c r="F154" s="12">
        <v>5</v>
      </c>
      <c r="G154" s="12">
        <v>31</v>
      </c>
      <c r="H154" s="12">
        <v>57</v>
      </c>
      <c r="I154" s="25">
        <f t="shared" si="4"/>
        <v>5.5324999999999998</v>
      </c>
      <c r="K154" s="1">
        <v>19.149000000000001</v>
      </c>
      <c r="L154" s="1">
        <v>-1.002</v>
      </c>
      <c r="M154" s="11"/>
      <c r="N154" s="11"/>
    </row>
    <row r="155" spans="3:14" x14ac:dyDescent="0.25">
      <c r="C155">
        <v>146</v>
      </c>
      <c r="F155" s="12">
        <v>359</v>
      </c>
      <c r="G155" s="12">
        <v>27</v>
      </c>
      <c r="H155" s="12">
        <v>43</v>
      </c>
      <c r="I155" s="25">
        <f t="shared" si="4"/>
        <v>359.46194444444444</v>
      </c>
      <c r="K155" s="1">
        <v>19.731999999999999</v>
      </c>
      <c r="L155" s="1">
        <v>-1.6220000000000001</v>
      </c>
      <c r="M155" s="11"/>
      <c r="N155" s="11"/>
    </row>
    <row r="156" spans="3:14" x14ac:dyDescent="0.25">
      <c r="C156">
        <v>147</v>
      </c>
      <c r="F156">
        <v>19</v>
      </c>
      <c r="G156" s="12">
        <v>14</v>
      </c>
      <c r="H156" s="12">
        <v>6</v>
      </c>
      <c r="I156" s="25">
        <f t="shared" si="4"/>
        <v>19.234999999999999</v>
      </c>
      <c r="K156" s="1">
        <v>20.795999999999999</v>
      </c>
      <c r="L156" s="1">
        <v>-0.50700000000000001</v>
      </c>
      <c r="M156" s="11"/>
      <c r="N156" s="11"/>
    </row>
    <row r="157" spans="3:14" x14ac:dyDescent="0.25">
      <c r="C157">
        <v>148</v>
      </c>
      <c r="F157">
        <v>24</v>
      </c>
      <c r="G157" s="12">
        <v>55</v>
      </c>
      <c r="H157" s="12">
        <v>17</v>
      </c>
      <c r="I157" s="25">
        <f t="shared" si="4"/>
        <v>24.921388888888892</v>
      </c>
      <c r="K157" s="1">
        <v>22.292000000000002</v>
      </c>
      <c r="L157" s="1">
        <v>0.70199999999999996</v>
      </c>
      <c r="M157" s="11"/>
      <c r="N157" s="11"/>
    </row>
    <row r="158" spans="3:14" x14ac:dyDescent="0.25">
      <c r="C158">
        <v>149</v>
      </c>
      <c r="F158">
        <v>31</v>
      </c>
      <c r="G158" s="12">
        <v>39</v>
      </c>
      <c r="H158" s="12">
        <v>4</v>
      </c>
      <c r="I158" s="25">
        <f t="shared" si="4"/>
        <v>31.65111111111111</v>
      </c>
      <c r="K158" s="1">
        <v>22.998000000000001</v>
      </c>
      <c r="L158" s="1">
        <v>1.5309999999999999</v>
      </c>
      <c r="M158" s="11"/>
      <c r="N158" s="11"/>
    </row>
    <row r="159" spans="3:14" x14ac:dyDescent="0.25">
      <c r="C159">
        <v>150</v>
      </c>
      <c r="E159">
        <v>1.4419999999999999</v>
      </c>
      <c r="F159">
        <v>36</v>
      </c>
      <c r="G159" s="12">
        <v>49</v>
      </c>
      <c r="H159" s="12">
        <v>3</v>
      </c>
      <c r="I159" s="25">
        <f t="shared" si="4"/>
        <v>36.817500000000003</v>
      </c>
      <c r="K159" s="1">
        <v>23.885999999999999</v>
      </c>
      <c r="L159" s="1">
        <v>2.4740000000000002</v>
      </c>
      <c r="M159" s="11"/>
      <c r="N159" s="11"/>
    </row>
    <row r="160" spans="3:14" x14ac:dyDescent="0.25">
      <c r="C160">
        <v>151</v>
      </c>
      <c r="F160">
        <v>45</v>
      </c>
      <c r="G160" s="12">
        <v>26</v>
      </c>
      <c r="H160" s="12">
        <v>22</v>
      </c>
      <c r="I160" s="25">
        <f t="shared" si="4"/>
        <v>45.43944444444444</v>
      </c>
      <c r="K160" s="1">
        <v>19.501000000000001</v>
      </c>
      <c r="L160" s="1">
        <v>2.3809999999999998</v>
      </c>
      <c r="M160" s="11"/>
      <c r="N160" s="11"/>
    </row>
    <row r="161" spans="3:14" x14ac:dyDescent="0.25">
      <c r="C161">
        <v>152</v>
      </c>
      <c r="F161">
        <v>41</v>
      </c>
      <c r="G161" s="12">
        <v>30</v>
      </c>
      <c r="H161" s="12">
        <v>0</v>
      </c>
      <c r="I161" s="25">
        <f t="shared" si="4"/>
        <v>41.5</v>
      </c>
      <c r="K161" s="1">
        <v>16.89</v>
      </c>
      <c r="L161" s="1">
        <v>1.385</v>
      </c>
      <c r="M161" s="11"/>
      <c r="N161" s="11"/>
    </row>
    <row r="162" spans="3:14" x14ac:dyDescent="0.25">
      <c r="C162">
        <v>153</v>
      </c>
      <c r="F162">
        <v>39</v>
      </c>
      <c r="G162" s="12">
        <v>23</v>
      </c>
      <c r="H162" s="12">
        <v>53</v>
      </c>
      <c r="I162" s="25">
        <f t="shared" si="4"/>
        <v>39.398055555555558</v>
      </c>
      <c r="K162" s="1">
        <v>12.084</v>
      </c>
      <c r="L162" s="1">
        <v>0.79500000000000004</v>
      </c>
      <c r="M162" s="11"/>
      <c r="N162" s="11"/>
    </row>
    <row r="163" spans="3:14" x14ac:dyDescent="0.25">
      <c r="C163">
        <v>154</v>
      </c>
      <c r="F163">
        <v>223</v>
      </c>
      <c r="G163" s="12">
        <v>37</v>
      </c>
      <c r="H163" s="12">
        <v>8</v>
      </c>
      <c r="I163" s="25">
        <f t="shared" si="4"/>
        <v>223.6188888888889</v>
      </c>
      <c r="K163" s="1">
        <v>14.154999999999999</v>
      </c>
      <c r="L163" s="1">
        <v>-2.8730000000000002</v>
      </c>
      <c r="M163" s="11"/>
      <c r="N163" s="11"/>
    </row>
    <row r="164" spans="3:14" x14ac:dyDescent="0.25">
      <c r="C164">
        <v>155</v>
      </c>
      <c r="F164">
        <v>223</v>
      </c>
      <c r="G164" s="12">
        <v>34</v>
      </c>
      <c r="H164" s="12">
        <v>12</v>
      </c>
      <c r="I164" s="25">
        <f t="shared" si="4"/>
        <v>223.57</v>
      </c>
      <c r="K164" s="1">
        <v>19.768000000000001</v>
      </c>
      <c r="L164" s="1">
        <v>-3.4980000000000002</v>
      </c>
      <c r="M164" s="11"/>
      <c r="N164" s="11"/>
    </row>
    <row r="165" spans="3:14" x14ac:dyDescent="0.25">
      <c r="C165">
        <v>156</v>
      </c>
      <c r="F165">
        <v>221</v>
      </c>
      <c r="G165" s="12">
        <v>24</v>
      </c>
      <c r="H165" s="12">
        <v>18</v>
      </c>
      <c r="I165" s="25">
        <f t="shared" si="4"/>
        <v>221.405</v>
      </c>
      <c r="K165" s="1">
        <v>22.026</v>
      </c>
      <c r="L165" s="1">
        <v>-3.4430000000000001</v>
      </c>
      <c r="M165" s="11"/>
      <c r="N165" s="11"/>
    </row>
    <row r="166" spans="3:14" x14ac:dyDescent="0.25">
      <c r="C166">
        <v>157</v>
      </c>
      <c r="F166">
        <v>222</v>
      </c>
      <c r="G166" s="12">
        <v>57</v>
      </c>
      <c r="H166" s="12">
        <v>4</v>
      </c>
      <c r="I166" s="25">
        <f t="shared" si="4"/>
        <v>222.95111111111109</v>
      </c>
      <c r="K166" s="1">
        <v>23.440999999999999</v>
      </c>
      <c r="L166" s="1">
        <v>-3.5659999999999998</v>
      </c>
      <c r="M166" s="11"/>
      <c r="N166" s="11"/>
    </row>
    <row r="167" spans="3:14" x14ac:dyDescent="0.25">
      <c r="C167">
        <v>158</v>
      </c>
      <c r="E167">
        <v>2.15</v>
      </c>
      <c r="F167">
        <v>217</v>
      </c>
      <c r="G167" s="12">
        <v>8</v>
      </c>
      <c r="H167" s="12">
        <v>46</v>
      </c>
      <c r="I167" s="25">
        <f t="shared" si="4"/>
        <v>217.14611111111111</v>
      </c>
      <c r="K167" s="1">
        <v>51.594000000000001</v>
      </c>
      <c r="L167" s="1">
        <v>-2.8090000000000002</v>
      </c>
      <c r="M167" s="11"/>
      <c r="N167" s="11"/>
    </row>
    <row r="168" spans="3:14" x14ac:dyDescent="0.25">
      <c r="C168">
        <v>159</v>
      </c>
      <c r="E168">
        <v>2.15</v>
      </c>
      <c r="F168">
        <v>208</v>
      </c>
      <c r="G168" s="12">
        <v>37</v>
      </c>
      <c r="H168" s="12">
        <v>5</v>
      </c>
      <c r="I168" s="25">
        <f t="shared" si="4"/>
        <v>208.61805555555557</v>
      </c>
      <c r="K168" s="1">
        <v>52.74</v>
      </c>
      <c r="L168" s="1">
        <v>-2.8119999999999998</v>
      </c>
      <c r="M168" s="11"/>
      <c r="N168" s="11"/>
    </row>
    <row r="169" spans="3:14" x14ac:dyDescent="0.25">
      <c r="C169">
        <v>160</v>
      </c>
      <c r="E169">
        <v>2.15</v>
      </c>
      <c r="F169">
        <v>206</v>
      </c>
      <c r="G169" s="12">
        <v>9</v>
      </c>
      <c r="H169" s="12">
        <v>59</v>
      </c>
      <c r="I169" s="25">
        <f t="shared" si="4"/>
        <v>206.16638888888889</v>
      </c>
      <c r="K169" s="1">
        <v>55.317999999999998</v>
      </c>
      <c r="L169" s="1">
        <v>-2.613</v>
      </c>
      <c r="M169" s="11"/>
      <c r="N169" s="11"/>
    </row>
    <row r="170" spans="3:14" x14ac:dyDescent="0.25">
      <c r="C170">
        <v>161</v>
      </c>
      <c r="F170">
        <v>121</v>
      </c>
      <c r="G170" s="12">
        <v>22</v>
      </c>
      <c r="H170" s="12">
        <v>26</v>
      </c>
      <c r="I170" s="25">
        <f t="shared" si="4"/>
        <v>121.37388888888889</v>
      </c>
      <c r="K170" s="1">
        <v>5.7009999999999996</v>
      </c>
      <c r="L170" s="1">
        <v>1.6659999999999999</v>
      </c>
      <c r="M170" s="11"/>
      <c r="N170" s="11"/>
    </row>
    <row r="171" spans="3:14" x14ac:dyDescent="0.25">
      <c r="C171">
        <v>162</v>
      </c>
      <c r="F171">
        <v>171</v>
      </c>
      <c r="G171" s="12">
        <v>4</v>
      </c>
      <c r="H171" s="12">
        <v>28</v>
      </c>
      <c r="I171" s="25">
        <f t="shared" si="4"/>
        <v>171.07444444444445</v>
      </c>
      <c r="K171" s="1">
        <v>10.582000000000001</v>
      </c>
      <c r="L171" s="1">
        <v>-0.216</v>
      </c>
      <c r="M171" s="11"/>
      <c r="N171" s="11"/>
    </row>
    <row r="172" spans="3:14" x14ac:dyDescent="0.25">
      <c r="C172">
        <v>163</v>
      </c>
      <c r="F172">
        <v>164</v>
      </c>
      <c r="G172" s="12">
        <v>4</v>
      </c>
      <c r="H172" s="12">
        <v>32</v>
      </c>
      <c r="I172" s="25">
        <f t="shared" si="4"/>
        <v>164.07555555555555</v>
      </c>
      <c r="K172" s="1">
        <v>10.677</v>
      </c>
      <c r="L172" s="1">
        <v>0.52</v>
      </c>
      <c r="M172" s="11"/>
      <c r="N172" s="11"/>
    </row>
    <row r="173" spans="3:14" x14ac:dyDescent="0.25">
      <c r="C173">
        <v>164</v>
      </c>
      <c r="F173">
        <v>167</v>
      </c>
      <c r="G173" s="12">
        <v>53</v>
      </c>
      <c r="H173" s="12">
        <v>33</v>
      </c>
      <c r="I173" s="25">
        <f t="shared" si="4"/>
        <v>167.89249999999998</v>
      </c>
      <c r="K173" s="1">
        <v>13.336</v>
      </c>
      <c r="L173" s="1">
        <v>0.14099999999999999</v>
      </c>
      <c r="M173" s="11"/>
      <c r="N173" s="11"/>
    </row>
    <row r="174" spans="3:14" x14ac:dyDescent="0.25">
      <c r="C174">
        <v>165</v>
      </c>
      <c r="F174">
        <v>173</v>
      </c>
      <c r="G174" s="12">
        <v>46</v>
      </c>
      <c r="H174" s="12">
        <v>26</v>
      </c>
      <c r="I174" s="25">
        <f t="shared" si="4"/>
        <v>173.77388888888891</v>
      </c>
      <c r="K174" s="1">
        <v>15.403</v>
      </c>
      <c r="L174" s="1">
        <v>0.16200000000000001</v>
      </c>
      <c r="M174" s="11"/>
      <c r="N174" s="11"/>
    </row>
    <row r="175" spans="3:14" x14ac:dyDescent="0.25">
      <c r="C175">
        <v>166</v>
      </c>
      <c r="F175">
        <v>168</v>
      </c>
      <c r="G175" s="12">
        <v>0</v>
      </c>
      <c r="H175" s="12">
        <v>22</v>
      </c>
      <c r="I175" s="25">
        <f t="shared" si="4"/>
        <v>168.00611111111112</v>
      </c>
      <c r="K175" s="1">
        <v>15.571</v>
      </c>
      <c r="L175" s="1">
        <v>0.89200000000000002</v>
      </c>
      <c r="M175" s="11"/>
      <c r="N175" s="11"/>
    </row>
    <row r="176" spans="3:14" x14ac:dyDescent="0.25">
      <c r="C176">
        <v>167</v>
      </c>
      <c r="E176">
        <v>2.15</v>
      </c>
      <c r="F176">
        <v>162</v>
      </c>
      <c r="G176" s="12">
        <v>24</v>
      </c>
      <c r="H176" s="12">
        <v>46</v>
      </c>
      <c r="I176" s="25">
        <f t="shared" si="4"/>
        <v>162.41277777777779</v>
      </c>
      <c r="K176" s="1">
        <v>15.882</v>
      </c>
      <c r="L176" s="1">
        <v>1.929</v>
      </c>
      <c r="M176" s="11"/>
      <c r="N176" s="11"/>
    </row>
    <row r="177" spans="1:19" x14ac:dyDescent="0.25">
      <c r="C177">
        <v>168</v>
      </c>
      <c r="F177">
        <v>237</v>
      </c>
      <c r="G177" s="12">
        <v>57</v>
      </c>
      <c r="H177" s="12">
        <v>11</v>
      </c>
      <c r="I177" s="25">
        <f t="shared" si="4"/>
        <v>237.95305555555555</v>
      </c>
      <c r="K177" s="1">
        <v>26.87</v>
      </c>
      <c r="L177" s="1">
        <v>-4.5419999999999998</v>
      </c>
      <c r="M177" s="11"/>
      <c r="N177" s="11"/>
    </row>
    <row r="178" spans="1:19" x14ac:dyDescent="0.25">
      <c r="C178">
        <v>169</v>
      </c>
      <c r="E178">
        <v>2</v>
      </c>
      <c r="F178">
        <v>155</v>
      </c>
      <c r="G178" s="12">
        <v>13</v>
      </c>
      <c r="H178" s="12">
        <v>29</v>
      </c>
      <c r="I178" s="25">
        <f t="shared" si="4"/>
        <v>155.22472222222223</v>
      </c>
      <c r="K178" s="1">
        <v>14.534000000000001</v>
      </c>
      <c r="L178" s="1">
        <v>2.5110000000000001</v>
      </c>
      <c r="M178" s="11"/>
      <c r="N178" s="11"/>
    </row>
    <row r="179" spans="1:19" x14ac:dyDescent="0.25">
      <c r="C179">
        <v>170</v>
      </c>
      <c r="E179">
        <v>2</v>
      </c>
      <c r="F179">
        <v>161</v>
      </c>
      <c r="G179" s="12">
        <v>20</v>
      </c>
      <c r="H179" s="12">
        <v>33</v>
      </c>
      <c r="I179" s="25">
        <f t="shared" si="4"/>
        <v>161.3425</v>
      </c>
      <c r="K179" s="1">
        <v>12.048</v>
      </c>
      <c r="L179" s="1">
        <v>1.77</v>
      </c>
      <c r="M179" s="11"/>
      <c r="N179" s="11"/>
    </row>
    <row r="180" spans="1:19" x14ac:dyDescent="0.25">
      <c r="C180">
        <v>171</v>
      </c>
      <c r="F180">
        <v>140</v>
      </c>
      <c r="G180" s="12">
        <v>38</v>
      </c>
      <c r="H180" s="12">
        <v>43</v>
      </c>
      <c r="I180" s="25">
        <f t="shared" si="4"/>
        <v>140.64527777777778</v>
      </c>
      <c r="K180" s="1">
        <v>4.1020000000000003</v>
      </c>
      <c r="L180" s="1">
        <v>0.72599999999999998</v>
      </c>
      <c r="M180" s="11"/>
      <c r="N180" s="11"/>
    </row>
    <row r="181" spans="1:19" x14ac:dyDescent="0.25">
      <c r="C181">
        <v>172</v>
      </c>
      <c r="F181">
        <v>128</v>
      </c>
      <c r="G181" s="12">
        <v>55</v>
      </c>
      <c r="H181" s="12">
        <v>11</v>
      </c>
      <c r="I181" s="25">
        <f t="shared" si="4"/>
        <v>128.91972222222222</v>
      </c>
      <c r="K181" s="1">
        <v>3.91</v>
      </c>
      <c r="L181" s="1">
        <v>1.1579999999999999</v>
      </c>
      <c r="M181" s="11"/>
      <c r="N181" s="11"/>
    </row>
    <row r="182" spans="1:19" x14ac:dyDescent="0.25">
      <c r="C182">
        <v>173</v>
      </c>
      <c r="F182">
        <v>90</v>
      </c>
      <c r="G182" s="12">
        <v>20</v>
      </c>
      <c r="H182" s="12">
        <v>53</v>
      </c>
      <c r="I182" s="25">
        <f t="shared" si="4"/>
        <v>90.348055555555547</v>
      </c>
      <c r="K182" s="1">
        <v>5.3689999999999998</v>
      </c>
      <c r="L182" s="1">
        <v>1.5309999999999999</v>
      </c>
      <c r="M182" s="11"/>
      <c r="N182" s="11"/>
    </row>
    <row r="183" spans="1:19" x14ac:dyDescent="0.25">
      <c r="C183">
        <v>174</v>
      </c>
      <c r="F183">
        <v>103</v>
      </c>
      <c r="G183" s="12">
        <v>58</v>
      </c>
      <c r="H183" s="12">
        <v>0</v>
      </c>
      <c r="I183" s="25">
        <f t="shared" si="4"/>
        <v>103.96666666666667</v>
      </c>
      <c r="K183" s="1">
        <v>5.7859999999999996</v>
      </c>
      <c r="L183" s="1">
        <v>1.6890000000000001</v>
      </c>
      <c r="M183" s="11"/>
      <c r="N183" s="11"/>
    </row>
    <row r="184" spans="1:19" x14ac:dyDescent="0.25">
      <c r="C184">
        <v>175</v>
      </c>
      <c r="F184">
        <v>287</v>
      </c>
      <c r="G184" s="12">
        <v>49</v>
      </c>
      <c r="H184" s="12">
        <v>28</v>
      </c>
      <c r="I184" s="25">
        <f t="shared" si="4"/>
        <v>287.82444444444445</v>
      </c>
      <c r="K184" s="1">
        <v>66.643000000000001</v>
      </c>
      <c r="L184" s="1">
        <v>1.6890000000000001</v>
      </c>
      <c r="M184" s="11"/>
      <c r="N184" s="11"/>
    </row>
    <row r="185" spans="1:19" x14ac:dyDescent="0.25">
      <c r="C185">
        <v>176</v>
      </c>
      <c r="E185">
        <v>12.15</v>
      </c>
      <c r="F185">
        <v>312</v>
      </c>
      <c r="G185" s="12">
        <v>46</v>
      </c>
      <c r="H185" s="12">
        <v>2</v>
      </c>
      <c r="I185" s="25">
        <f t="shared" si="4"/>
        <v>312.76722222222219</v>
      </c>
      <c r="K185" s="1">
        <v>50.497</v>
      </c>
      <c r="L185" s="1">
        <v>-5.2539999999999996</v>
      </c>
      <c r="M185" s="11"/>
      <c r="N185" s="11"/>
    </row>
    <row r="186" spans="1:19" x14ac:dyDescent="0.25">
      <c r="C186">
        <v>177</v>
      </c>
      <c r="E186">
        <v>2.15</v>
      </c>
      <c r="F186">
        <v>287</v>
      </c>
      <c r="G186" s="12">
        <v>29</v>
      </c>
      <c r="H186" s="12">
        <v>7</v>
      </c>
      <c r="I186" s="25">
        <f t="shared" si="4"/>
        <v>287.48527777777781</v>
      </c>
      <c r="K186" s="1">
        <v>60.637</v>
      </c>
      <c r="L186" s="1">
        <v>0.95</v>
      </c>
      <c r="M186" s="11"/>
      <c r="N186" s="11"/>
    </row>
    <row r="187" spans="1:19" x14ac:dyDescent="0.25">
      <c r="C187">
        <v>178</v>
      </c>
      <c r="E187">
        <v>2.15</v>
      </c>
      <c r="F187">
        <v>287</v>
      </c>
      <c r="G187" s="12">
        <v>15</v>
      </c>
      <c r="H187" s="12">
        <v>13</v>
      </c>
      <c r="I187" s="25">
        <f t="shared" si="4"/>
        <v>287.25361111111113</v>
      </c>
      <c r="K187" s="1">
        <v>57.3</v>
      </c>
      <c r="L187" s="1">
        <v>0.44500000000000001</v>
      </c>
      <c r="M187" s="11"/>
      <c r="N187" s="11"/>
    </row>
    <row r="188" spans="1:19" x14ac:dyDescent="0.25">
      <c r="C188">
        <v>179</v>
      </c>
      <c r="F188">
        <v>284</v>
      </c>
      <c r="G188" s="12">
        <v>57</v>
      </c>
      <c r="H188" s="12">
        <v>19</v>
      </c>
      <c r="I188" s="25">
        <f t="shared" si="4"/>
        <v>284.95527777777778</v>
      </c>
      <c r="K188" s="1">
        <v>55.475000000000001</v>
      </c>
      <c r="L188" s="1">
        <v>0.01</v>
      </c>
      <c r="M188" s="11"/>
      <c r="N188" s="11"/>
    </row>
    <row r="189" spans="1:19" s="3" customFormat="1" x14ac:dyDescent="0.25">
      <c r="C189" s="3" t="s">
        <v>45</v>
      </c>
      <c r="E189" s="3">
        <v>2.08</v>
      </c>
      <c r="F189" s="3">
        <v>186</v>
      </c>
      <c r="G189" s="3">
        <v>59</v>
      </c>
      <c r="H189" s="3">
        <v>58</v>
      </c>
      <c r="I189" s="8">
        <f t="shared" si="4"/>
        <v>186.99944444444444</v>
      </c>
      <c r="J189" s="7"/>
      <c r="K189" s="7">
        <v>47.070999999999998</v>
      </c>
      <c r="L189" s="7">
        <v>-0.25900000000000001</v>
      </c>
      <c r="M189" s="9"/>
      <c r="N189" s="9"/>
      <c r="O189" s="7"/>
      <c r="P189" s="7"/>
      <c r="Q189" s="7"/>
      <c r="R189" s="7"/>
      <c r="S189" s="7"/>
    </row>
    <row r="190" spans="1:19" s="15" customFormat="1" x14ac:dyDescent="0.25">
      <c r="I190" s="18"/>
      <c r="J190" s="16"/>
      <c r="K190" s="16"/>
      <c r="L190" s="16"/>
      <c r="M190" s="19"/>
      <c r="N190" s="19"/>
      <c r="O190" s="16"/>
      <c r="P190" s="16"/>
      <c r="Q190" s="16"/>
      <c r="R190" s="16"/>
      <c r="S190" s="16"/>
    </row>
    <row r="191" spans="1:19" s="3" customFormat="1" x14ac:dyDescent="0.25">
      <c r="A191" s="3" t="s">
        <v>45</v>
      </c>
      <c r="B191" s="3">
        <v>1.5029999999999999</v>
      </c>
      <c r="C191" s="3" t="s">
        <v>44</v>
      </c>
      <c r="F191" s="3">
        <v>0</v>
      </c>
      <c r="G191" s="3">
        <v>0</v>
      </c>
      <c r="H191" s="3">
        <v>0</v>
      </c>
      <c r="I191" s="8">
        <f t="shared" si="4"/>
        <v>0</v>
      </c>
      <c r="J191" s="7"/>
      <c r="K191" s="7">
        <v>47.076000000000001</v>
      </c>
      <c r="L191" s="7">
        <v>0.75600000000000001</v>
      </c>
      <c r="M191" s="9"/>
      <c r="N191" s="9"/>
      <c r="O191" s="7"/>
      <c r="P191" s="7"/>
      <c r="Q191" s="7"/>
      <c r="R191" s="7"/>
      <c r="S191" s="7">
        <v>1303.4763607142856</v>
      </c>
    </row>
    <row r="192" spans="1:19" x14ac:dyDescent="0.25">
      <c r="C192">
        <v>180</v>
      </c>
      <c r="F192">
        <v>116</v>
      </c>
      <c r="G192">
        <v>23</v>
      </c>
      <c r="H192">
        <v>45</v>
      </c>
      <c r="I192" s="25">
        <f t="shared" si="4"/>
        <v>116.39583333333334</v>
      </c>
      <c r="K192" s="1">
        <v>4.0060000000000002</v>
      </c>
      <c r="L192" s="1">
        <v>0.61599999999999999</v>
      </c>
      <c r="M192" s="11"/>
      <c r="N192" s="11"/>
    </row>
    <row r="193" spans="3:19" x14ac:dyDescent="0.25">
      <c r="C193">
        <v>181</v>
      </c>
      <c r="F193">
        <v>357</v>
      </c>
      <c r="G193">
        <v>41</v>
      </c>
      <c r="H193">
        <v>11</v>
      </c>
      <c r="I193" s="25">
        <f t="shared" si="4"/>
        <v>357.68638888888887</v>
      </c>
      <c r="K193" s="1">
        <v>21.213999999999999</v>
      </c>
      <c r="L193" s="1">
        <v>0.27800000000000002</v>
      </c>
      <c r="M193" s="11"/>
      <c r="N193" s="11"/>
    </row>
    <row r="194" spans="3:19" x14ac:dyDescent="0.25">
      <c r="C194">
        <v>182</v>
      </c>
      <c r="F194">
        <v>358</v>
      </c>
      <c r="G194">
        <v>54</v>
      </c>
      <c r="H194">
        <v>46</v>
      </c>
      <c r="I194" s="25">
        <f t="shared" si="4"/>
        <v>358.91277777777776</v>
      </c>
      <c r="K194" s="1">
        <v>21.353999999999999</v>
      </c>
      <c r="L194" s="1">
        <v>-0.156</v>
      </c>
      <c r="M194" s="11"/>
      <c r="N194" s="11"/>
    </row>
    <row r="195" spans="3:19" s="12" customFormat="1" x14ac:dyDescent="0.25">
      <c r="C195" s="12">
        <v>183</v>
      </c>
      <c r="F195" s="12">
        <v>1</v>
      </c>
      <c r="G195" s="12">
        <v>15</v>
      </c>
      <c r="H195" s="12">
        <v>51</v>
      </c>
      <c r="I195" s="25">
        <f t="shared" si="4"/>
        <v>1.2641666666666667</v>
      </c>
      <c r="J195" s="13"/>
      <c r="K195" s="13">
        <v>21.067</v>
      </c>
      <c r="L195" s="13">
        <v>0.998</v>
      </c>
      <c r="M195" s="21"/>
      <c r="N195" s="21"/>
      <c r="O195" s="13"/>
      <c r="P195" s="13"/>
      <c r="Q195" s="13"/>
      <c r="R195" s="13"/>
      <c r="S195" s="13"/>
    </row>
    <row r="196" spans="3:19" s="12" customFormat="1" x14ac:dyDescent="0.25">
      <c r="C196" s="12">
        <v>184</v>
      </c>
      <c r="F196" s="12">
        <v>2</v>
      </c>
      <c r="G196" s="12">
        <v>40</v>
      </c>
      <c r="H196" s="12">
        <v>52</v>
      </c>
      <c r="I196" s="25">
        <f t="shared" ref="I196:I259" si="5">F196+G196/60+H196/3600</f>
        <v>2.681111111111111</v>
      </c>
      <c r="J196" s="13"/>
      <c r="K196" s="13">
        <v>19.55</v>
      </c>
      <c r="L196" s="13">
        <v>1.357</v>
      </c>
      <c r="M196" s="13"/>
      <c r="N196" s="13"/>
      <c r="O196" s="13"/>
      <c r="P196" s="13"/>
      <c r="Q196" s="13"/>
      <c r="R196" s="13"/>
      <c r="S196" s="13"/>
    </row>
    <row r="197" spans="3:19" s="12" customFormat="1" x14ac:dyDescent="0.25">
      <c r="C197" s="12">
        <v>185</v>
      </c>
      <c r="E197" s="12">
        <v>1.55</v>
      </c>
      <c r="F197" s="12">
        <v>6</v>
      </c>
      <c r="G197" s="12">
        <v>46</v>
      </c>
      <c r="H197" s="12">
        <v>8</v>
      </c>
      <c r="I197" s="25">
        <f t="shared" si="5"/>
        <v>6.7688888888888892</v>
      </c>
      <c r="J197" s="13"/>
      <c r="K197" s="13">
        <v>22.675999999999998</v>
      </c>
      <c r="L197" s="13">
        <v>2.319</v>
      </c>
      <c r="M197" s="21"/>
      <c r="N197" s="21"/>
      <c r="O197" s="13"/>
      <c r="P197" s="13"/>
      <c r="Q197" s="13"/>
      <c r="R197" s="13"/>
      <c r="S197" s="13"/>
    </row>
    <row r="198" spans="3:19" x14ac:dyDescent="0.25">
      <c r="C198">
        <v>186</v>
      </c>
      <c r="E198">
        <v>1.7</v>
      </c>
      <c r="F198" s="12">
        <v>11</v>
      </c>
      <c r="G198" s="12">
        <v>48</v>
      </c>
      <c r="H198" s="12">
        <v>38</v>
      </c>
      <c r="I198" s="25">
        <f t="shared" si="5"/>
        <v>11.810555555555556</v>
      </c>
      <c r="K198" s="1">
        <v>20.744</v>
      </c>
      <c r="L198" s="1">
        <v>2.6429999999999998</v>
      </c>
      <c r="M198" s="11"/>
      <c r="N198" s="11"/>
    </row>
    <row r="199" spans="3:19" x14ac:dyDescent="0.25">
      <c r="C199">
        <v>187</v>
      </c>
      <c r="F199" s="12">
        <v>22</v>
      </c>
      <c r="G199" s="12">
        <v>46</v>
      </c>
      <c r="H199" s="12">
        <v>57</v>
      </c>
      <c r="I199" s="25">
        <f t="shared" si="5"/>
        <v>22.782499999999999</v>
      </c>
      <c r="K199" s="1">
        <v>14.068</v>
      </c>
      <c r="L199" s="1">
        <v>1.3180000000000001</v>
      </c>
      <c r="M199" s="11"/>
      <c r="N199" s="11"/>
    </row>
    <row r="200" spans="3:19" x14ac:dyDescent="0.25">
      <c r="C200">
        <v>188</v>
      </c>
      <c r="F200" s="12">
        <v>6</v>
      </c>
      <c r="G200" s="12">
        <v>25</v>
      </c>
      <c r="H200" s="12">
        <v>48</v>
      </c>
      <c r="I200" s="25">
        <f t="shared" si="5"/>
        <v>6.4300000000000006</v>
      </c>
      <c r="K200" s="1">
        <v>13.177</v>
      </c>
      <c r="L200" s="1">
        <v>0.72699999999999998</v>
      </c>
      <c r="M200" s="11"/>
      <c r="N200" s="11"/>
    </row>
    <row r="201" spans="3:19" x14ac:dyDescent="0.25">
      <c r="C201">
        <v>189</v>
      </c>
      <c r="F201" s="12">
        <v>357</v>
      </c>
      <c r="G201" s="12">
        <v>24</v>
      </c>
      <c r="H201" s="12">
        <v>56</v>
      </c>
      <c r="I201" s="25">
        <f t="shared" si="5"/>
        <v>357.41555555555556</v>
      </c>
      <c r="K201" s="1">
        <v>12.597</v>
      </c>
      <c r="L201" s="1">
        <v>0.14299999999999999</v>
      </c>
      <c r="M201" s="11"/>
      <c r="N201" s="11"/>
    </row>
    <row r="202" spans="3:19" x14ac:dyDescent="0.25">
      <c r="C202">
        <v>190</v>
      </c>
      <c r="F202" s="12">
        <v>1</v>
      </c>
      <c r="G202" s="12">
        <v>44</v>
      </c>
      <c r="H202" s="12">
        <v>5</v>
      </c>
      <c r="I202" s="25">
        <f t="shared" si="5"/>
        <v>1.7347222222222223</v>
      </c>
      <c r="K202" s="1">
        <v>11.042</v>
      </c>
      <c r="L202" s="1">
        <v>-0.3</v>
      </c>
      <c r="M202" s="11"/>
      <c r="N202" s="11"/>
    </row>
    <row r="203" spans="3:19" x14ac:dyDescent="0.25">
      <c r="C203">
        <v>191</v>
      </c>
      <c r="F203" s="12">
        <v>10</v>
      </c>
      <c r="G203" s="12">
        <v>21</v>
      </c>
      <c r="H203" s="12">
        <v>59</v>
      </c>
      <c r="I203" s="25">
        <f t="shared" si="5"/>
        <v>10.366388888888888</v>
      </c>
      <c r="K203" s="1">
        <v>10.818</v>
      </c>
      <c r="L203" s="1">
        <v>2.4E-2</v>
      </c>
      <c r="M203" s="11"/>
      <c r="N203" s="11"/>
    </row>
    <row r="204" spans="3:19" x14ac:dyDescent="0.25">
      <c r="C204">
        <v>192</v>
      </c>
      <c r="F204" s="12">
        <v>8</v>
      </c>
      <c r="G204" s="12">
        <v>0</v>
      </c>
      <c r="H204" s="12">
        <v>4</v>
      </c>
      <c r="I204" s="25">
        <f t="shared" si="5"/>
        <v>8.0011111111111113</v>
      </c>
      <c r="K204" s="1">
        <v>8.9139999999999997</v>
      </c>
      <c r="L204" s="1">
        <v>-0.92100000000000004</v>
      </c>
      <c r="M204" s="11"/>
      <c r="N204" s="11"/>
    </row>
    <row r="205" spans="3:19" x14ac:dyDescent="0.25">
      <c r="C205">
        <v>193</v>
      </c>
      <c r="F205" s="12">
        <v>26</v>
      </c>
      <c r="G205" s="12">
        <v>4</v>
      </c>
      <c r="H205" s="12">
        <v>18</v>
      </c>
      <c r="I205" s="25">
        <f t="shared" si="5"/>
        <v>26.071666666666665</v>
      </c>
      <c r="K205" s="1">
        <v>5.7569999999999997</v>
      </c>
      <c r="L205" s="1">
        <v>-9.6000000000000002E-2</v>
      </c>
      <c r="M205" s="11"/>
      <c r="N205" s="11"/>
    </row>
    <row r="206" spans="3:19" x14ac:dyDescent="0.25">
      <c r="C206">
        <v>194</v>
      </c>
      <c r="F206" s="12">
        <v>47</v>
      </c>
      <c r="G206" s="12">
        <v>18</v>
      </c>
      <c r="H206" s="12">
        <v>49</v>
      </c>
      <c r="I206" s="25">
        <f t="shared" si="5"/>
        <v>47.313611111111108</v>
      </c>
      <c r="K206" s="1">
        <v>7.6669999999999998</v>
      </c>
      <c r="L206" s="1">
        <v>0.68400000000000005</v>
      </c>
      <c r="M206" s="11"/>
      <c r="N206" s="11"/>
    </row>
    <row r="207" spans="3:19" x14ac:dyDescent="0.25">
      <c r="C207">
        <v>195</v>
      </c>
      <c r="F207" s="12">
        <v>48</v>
      </c>
      <c r="G207" s="12">
        <v>27</v>
      </c>
      <c r="H207" s="12">
        <v>25</v>
      </c>
      <c r="I207" s="25">
        <f t="shared" si="5"/>
        <v>48.456944444444446</v>
      </c>
      <c r="K207" s="1">
        <v>13.39</v>
      </c>
      <c r="L207" s="1">
        <v>1.825</v>
      </c>
      <c r="M207" s="11"/>
      <c r="N207" s="11"/>
    </row>
    <row r="208" spans="3:19" x14ac:dyDescent="0.25">
      <c r="C208">
        <v>196</v>
      </c>
      <c r="F208" s="12">
        <v>119</v>
      </c>
      <c r="G208" s="12">
        <v>45</v>
      </c>
      <c r="H208" s="12">
        <v>28</v>
      </c>
      <c r="I208" s="25">
        <f t="shared" si="5"/>
        <v>119.75777777777778</v>
      </c>
      <c r="K208" s="1">
        <v>2.4359999999999999</v>
      </c>
      <c r="L208" s="1">
        <v>0.246</v>
      </c>
      <c r="M208" s="11"/>
      <c r="N208" s="11"/>
    </row>
    <row r="209" spans="3:14" x14ac:dyDescent="0.25">
      <c r="C209">
        <v>197</v>
      </c>
      <c r="F209" s="12">
        <v>292</v>
      </c>
      <c r="G209" s="12">
        <v>36</v>
      </c>
      <c r="H209" s="12">
        <v>0</v>
      </c>
      <c r="I209" s="25">
        <f t="shared" si="5"/>
        <v>292.60000000000002</v>
      </c>
      <c r="K209" s="1">
        <v>57.84</v>
      </c>
      <c r="L209" s="1">
        <v>1</v>
      </c>
      <c r="M209" s="11"/>
      <c r="N209" s="11"/>
    </row>
    <row r="210" spans="3:14" x14ac:dyDescent="0.25">
      <c r="C210">
        <v>198</v>
      </c>
      <c r="F210" s="12">
        <v>295</v>
      </c>
      <c r="G210" s="12">
        <v>55</v>
      </c>
      <c r="H210" s="12">
        <v>12</v>
      </c>
      <c r="I210" s="25">
        <f t="shared" si="5"/>
        <v>295.92</v>
      </c>
      <c r="K210" s="1">
        <v>2.7069999999999999</v>
      </c>
      <c r="L210" s="1">
        <v>-0.76800000000000002</v>
      </c>
      <c r="M210" s="11"/>
      <c r="N210" s="11"/>
    </row>
    <row r="211" spans="3:14" x14ac:dyDescent="0.25">
      <c r="C211">
        <v>199</v>
      </c>
      <c r="F211" s="12">
        <v>208</v>
      </c>
      <c r="G211" s="12">
        <v>52</v>
      </c>
      <c r="H211" s="12">
        <v>26</v>
      </c>
      <c r="I211" s="25">
        <f t="shared" si="5"/>
        <v>208.8738888888889</v>
      </c>
      <c r="K211" s="1">
        <v>10.853999999999999</v>
      </c>
      <c r="L211" s="1">
        <v>-1.125</v>
      </c>
      <c r="M211" s="11"/>
      <c r="N211" s="11"/>
    </row>
    <row r="212" spans="3:14" x14ac:dyDescent="0.25">
      <c r="C212">
        <v>200</v>
      </c>
      <c r="F212" s="12">
        <v>298</v>
      </c>
      <c r="G212" s="12">
        <v>10</v>
      </c>
      <c r="H212" s="12">
        <v>11</v>
      </c>
      <c r="I212" s="25">
        <f t="shared" si="5"/>
        <v>298.16972222222222</v>
      </c>
      <c r="K212" s="1">
        <v>6.2839999999999998</v>
      </c>
      <c r="L212" s="1">
        <v>-1.454</v>
      </c>
      <c r="M212" s="11"/>
      <c r="N212" s="11"/>
    </row>
    <row r="213" spans="3:14" x14ac:dyDescent="0.25">
      <c r="C213">
        <v>201</v>
      </c>
      <c r="F213" s="12">
        <v>218</v>
      </c>
      <c r="G213" s="12">
        <v>46</v>
      </c>
      <c r="H213" s="12">
        <v>32</v>
      </c>
      <c r="I213" s="25">
        <f t="shared" si="5"/>
        <v>218.77555555555557</v>
      </c>
      <c r="K213" s="1">
        <v>11.028</v>
      </c>
      <c r="L213" s="1">
        <v>-1.5609999999999999</v>
      </c>
      <c r="M213" s="11"/>
      <c r="N213" s="11"/>
    </row>
    <row r="214" spans="3:14" x14ac:dyDescent="0.25">
      <c r="C214">
        <v>202</v>
      </c>
      <c r="F214" s="12">
        <v>314</v>
      </c>
      <c r="G214" s="12">
        <v>1</v>
      </c>
      <c r="H214" s="12">
        <v>9</v>
      </c>
      <c r="I214" s="25">
        <f t="shared" si="5"/>
        <v>314.01916666666665</v>
      </c>
      <c r="K214" s="1">
        <v>6.407</v>
      </c>
      <c r="L214" s="1">
        <v>-1.401</v>
      </c>
      <c r="M214" s="11"/>
      <c r="N214" s="11"/>
    </row>
    <row r="215" spans="3:14" x14ac:dyDescent="0.25">
      <c r="C215">
        <v>203</v>
      </c>
      <c r="F215" s="12">
        <v>226</v>
      </c>
      <c r="G215" s="12">
        <v>22</v>
      </c>
      <c r="H215" s="12">
        <v>13</v>
      </c>
      <c r="I215" s="25">
        <f t="shared" si="5"/>
        <v>226.37027777777777</v>
      </c>
      <c r="K215" s="1">
        <v>12.691000000000001</v>
      </c>
      <c r="L215" s="1">
        <v>-1.804</v>
      </c>
      <c r="M215" s="11"/>
      <c r="N215" s="11"/>
    </row>
    <row r="216" spans="3:14" x14ac:dyDescent="0.25">
      <c r="C216">
        <v>204</v>
      </c>
      <c r="E216">
        <v>1.7</v>
      </c>
      <c r="F216" s="12">
        <v>296</v>
      </c>
      <c r="G216" s="12">
        <v>9</v>
      </c>
      <c r="H216" s="12">
        <v>16</v>
      </c>
      <c r="I216" s="25">
        <f t="shared" si="5"/>
        <v>296.15444444444444</v>
      </c>
      <c r="K216" s="1">
        <v>8.36</v>
      </c>
      <c r="L216" s="1">
        <v>-1.36</v>
      </c>
      <c r="M216" s="11"/>
      <c r="N216" s="11"/>
    </row>
    <row r="217" spans="3:14" x14ac:dyDescent="0.25">
      <c r="C217">
        <v>205</v>
      </c>
      <c r="F217" s="12">
        <v>233</v>
      </c>
      <c r="G217" s="12">
        <v>9</v>
      </c>
      <c r="H217" s="12">
        <v>12</v>
      </c>
      <c r="I217" s="25">
        <f t="shared" si="5"/>
        <v>233.15333333333334</v>
      </c>
      <c r="K217" s="1">
        <v>13.916</v>
      </c>
      <c r="L217" s="1">
        <v>-2.2090000000000001</v>
      </c>
      <c r="M217" s="11"/>
      <c r="N217" s="11"/>
    </row>
    <row r="218" spans="3:14" x14ac:dyDescent="0.25">
      <c r="C218">
        <v>206</v>
      </c>
      <c r="F218" s="12">
        <v>318</v>
      </c>
      <c r="G218" s="12">
        <v>43</v>
      </c>
      <c r="H218" s="12">
        <v>14</v>
      </c>
      <c r="I218" s="25">
        <f t="shared" si="5"/>
        <v>318.72055555555551</v>
      </c>
      <c r="K218" s="1">
        <v>9.3759999999999994</v>
      </c>
      <c r="L218" s="1">
        <v>-1.8939999999999999</v>
      </c>
      <c r="M218" s="11"/>
      <c r="N218" s="11"/>
    </row>
    <row r="219" spans="3:14" x14ac:dyDescent="0.25">
      <c r="C219">
        <v>207</v>
      </c>
      <c r="F219" s="12">
        <v>235</v>
      </c>
      <c r="G219" s="12">
        <v>10</v>
      </c>
      <c r="H219" s="12">
        <v>17</v>
      </c>
      <c r="I219" s="25">
        <f t="shared" si="5"/>
        <v>235.17138888888888</v>
      </c>
      <c r="K219" s="1">
        <v>15.063000000000001</v>
      </c>
      <c r="L219" s="1">
        <v>-2.3690000000000002</v>
      </c>
      <c r="M219" s="11"/>
      <c r="N219" s="11"/>
    </row>
    <row r="220" spans="3:14" x14ac:dyDescent="0.25">
      <c r="C220">
        <v>208</v>
      </c>
      <c r="E220">
        <v>2</v>
      </c>
      <c r="F220" s="12">
        <v>294</v>
      </c>
      <c r="G220" s="12">
        <v>12</v>
      </c>
      <c r="H220" s="12">
        <v>32</v>
      </c>
      <c r="I220" s="25">
        <f t="shared" si="5"/>
        <v>294.20888888888885</v>
      </c>
      <c r="K220" s="1">
        <v>10.058</v>
      </c>
      <c r="L220" s="1">
        <v>-1.248</v>
      </c>
      <c r="M220" s="11"/>
      <c r="N220" s="11"/>
    </row>
    <row r="221" spans="3:14" x14ac:dyDescent="0.25">
      <c r="C221">
        <v>209</v>
      </c>
      <c r="E221">
        <v>2.15</v>
      </c>
      <c r="F221" s="12">
        <v>245</v>
      </c>
      <c r="G221" s="12">
        <v>49</v>
      </c>
      <c r="H221" s="12">
        <v>17</v>
      </c>
      <c r="I221" s="25">
        <f t="shared" si="5"/>
        <v>245.82138888888889</v>
      </c>
      <c r="K221" s="1">
        <v>18.46</v>
      </c>
      <c r="L221" s="1">
        <v>-1.736</v>
      </c>
      <c r="M221" s="11"/>
      <c r="N221" s="11"/>
    </row>
    <row r="222" spans="3:14" x14ac:dyDescent="0.25">
      <c r="C222">
        <v>210</v>
      </c>
      <c r="E222">
        <v>2.15</v>
      </c>
      <c r="F222" s="12">
        <v>310</v>
      </c>
      <c r="G222" s="12">
        <v>59</v>
      </c>
      <c r="H222" s="12">
        <v>53</v>
      </c>
      <c r="I222" s="25">
        <f t="shared" si="5"/>
        <v>310.9980555555556</v>
      </c>
      <c r="K222" s="1">
        <v>12.702</v>
      </c>
      <c r="L222" s="1">
        <v>-1.704</v>
      </c>
      <c r="M222" s="11"/>
      <c r="N222" s="11"/>
    </row>
    <row r="223" spans="3:14" x14ac:dyDescent="0.25">
      <c r="C223">
        <v>211</v>
      </c>
      <c r="E223">
        <v>2.15</v>
      </c>
      <c r="F223" s="12">
        <v>246</v>
      </c>
      <c r="G223" s="12">
        <v>59</v>
      </c>
      <c r="H223" s="12">
        <v>17</v>
      </c>
      <c r="I223" s="25">
        <f t="shared" si="5"/>
        <v>246.98805555555555</v>
      </c>
      <c r="K223" s="1">
        <v>23.888000000000002</v>
      </c>
      <c r="L223" s="1">
        <v>-1.7190000000000001</v>
      </c>
      <c r="M223" s="11"/>
      <c r="N223" s="11"/>
    </row>
    <row r="224" spans="3:14" x14ac:dyDescent="0.25">
      <c r="C224">
        <v>212</v>
      </c>
      <c r="E224">
        <v>2.15</v>
      </c>
      <c r="F224" s="12">
        <v>311</v>
      </c>
      <c r="G224" s="12">
        <v>27</v>
      </c>
      <c r="H224" s="12">
        <v>42</v>
      </c>
      <c r="I224" s="25">
        <f t="shared" si="5"/>
        <v>311.46166666666664</v>
      </c>
      <c r="K224" s="1">
        <v>14.087</v>
      </c>
      <c r="L224" s="1">
        <v>-1.97</v>
      </c>
      <c r="M224" s="11"/>
      <c r="N224" s="11"/>
    </row>
    <row r="225" spans="3:19" x14ac:dyDescent="0.25">
      <c r="C225">
        <v>213</v>
      </c>
      <c r="E225">
        <v>2.15</v>
      </c>
      <c r="F225" s="12">
        <v>314</v>
      </c>
      <c r="G225" s="12">
        <v>53</v>
      </c>
      <c r="H225" s="12">
        <v>57</v>
      </c>
      <c r="I225" s="25">
        <f t="shared" si="5"/>
        <v>314.89916666666664</v>
      </c>
      <c r="K225" s="1">
        <v>14.577</v>
      </c>
      <c r="L225" s="1">
        <v>-1.887</v>
      </c>
      <c r="M225" s="11"/>
      <c r="N225" s="11"/>
    </row>
    <row r="226" spans="3:19" x14ac:dyDescent="0.25">
      <c r="C226">
        <v>214</v>
      </c>
      <c r="E226">
        <v>2.15</v>
      </c>
      <c r="F226" s="12">
        <v>305</v>
      </c>
      <c r="G226" s="12">
        <v>28</v>
      </c>
      <c r="H226" s="12">
        <v>53</v>
      </c>
      <c r="I226" s="25">
        <f t="shared" si="5"/>
        <v>305.48138888888889</v>
      </c>
      <c r="K226" s="1">
        <v>27.885000000000002</v>
      </c>
      <c r="L226" s="1">
        <v>-1.657</v>
      </c>
      <c r="M226" s="11"/>
      <c r="N226" s="11"/>
    </row>
    <row r="227" spans="3:19" x14ac:dyDescent="0.25">
      <c r="C227">
        <v>215</v>
      </c>
      <c r="E227">
        <v>2.15</v>
      </c>
      <c r="F227" s="12">
        <v>302</v>
      </c>
      <c r="G227" s="12">
        <v>46</v>
      </c>
      <c r="H227" s="12">
        <v>44</v>
      </c>
      <c r="I227" s="25">
        <f t="shared" si="5"/>
        <v>302.7788888888889</v>
      </c>
      <c r="K227" s="1">
        <v>15.593</v>
      </c>
      <c r="L227" s="1">
        <v>-2.173</v>
      </c>
      <c r="M227" s="11"/>
      <c r="N227" s="11"/>
    </row>
    <row r="228" spans="3:19" x14ac:dyDescent="0.25">
      <c r="C228">
        <v>216</v>
      </c>
      <c r="E228">
        <v>2.15</v>
      </c>
      <c r="F228" s="12">
        <v>291</v>
      </c>
      <c r="G228" s="12">
        <v>34</v>
      </c>
      <c r="H228" s="12">
        <v>17</v>
      </c>
      <c r="I228" s="25">
        <f t="shared" si="5"/>
        <v>291.57138888888886</v>
      </c>
      <c r="K228" s="1">
        <v>16.169</v>
      </c>
      <c r="L228" s="1">
        <v>-2.1720000000000002</v>
      </c>
      <c r="M228" s="11"/>
      <c r="N228" s="11"/>
    </row>
    <row r="229" spans="3:19" x14ac:dyDescent="0.25">
      <c r="C229">
        <v>217</v>
      </c>
      <c r="E229">
        <v>2.15</v>
      </c>
      <c r="F229" s="12">
        <v>245</v>
      </c>
      <c r="G229" s="12">
        <v>54</v>
      </c>
      <c r="H229" s="12">
        <v>37</v>
      </c>
      <c r="I229" s="25">
        <f t="shared" si="5"/>
        <v>245.91027777777779</v>
      </c>
      <c r="K229" s="1">
        <v>29.675999999999998</v>
      </c>
      <c r="L229" s="1">
        <v>-1.6259999999999999</v>
      </c>
      <c r="M229" s="11"/>
      <c r="N229" s="11"/>
    </row>
    <row r="230" spans="3:19" x14ac:dyDescent="0.25">
      <c r="C230">
        <v>218</v>
      </c>
      <c r="E230">
        <v>2.15</v>
      </c>
      <c r="F230" s="12">
        <v>307</v>
      </c>
      <c r="G230" s="12">
        <v>28</v>
      </c>
      <c r="H230" s="12">
        <v>32</v>
      </c>
      <c r="I230" s="25">
        <f t="shared" si="5"/>
        <v>307.4755555555555</v>
      </c>
      <c r="K230" s="1">
        <v>16.931000000000001</v>
      </c>
      <c r="L230" s="1">
        <v>-2.2650000000000001</v>
      </c>
      <c r="M230" s="11"/>
      <c r="N230" s="11"/>
    </row>
    <row r="231" spans="3:19" x14ac:dyDescent="0.25">
      <c r="C231">
        <v>219</v>
      </c>
      <c r="E231">
        <v>2.15</v>
      </c>
      <c r="F231" s="12">
        <v>243</v>
      </c>
      <c r="G231" s="12">
        <v>46</v>
      </c>
      <c r="H231" s="12">
        <v>6</v>
      </c>
      <c r="I231" s="25">
        <f t="shared" si="5"/>
        <v>243.76833333333335</v>
      </c>
      <c r="K231" s="1">
        <v>31.934999999999999</v>
      </c>
      <c r="L231" s="1">
        <v>-1.7170000000000001</v>
      </c>
      <c r="M231" s="11"/>
      <c r="N231" s="11"/>
    </row>
    <row r="232" spans="3:19" x14ac:dyDescent="0.25">
      <c r="C232">
        <v>220</v>
      </c>
      <c r="E232">
        <v>2.15</v>
      </c>
      <c r="F232" s="12">
        <v>297</v>
      </c>
      <c r="G232" s="12">
        <v>45</v>
      </c>
      <c r="H232" s="12">
        <v>56</v>
      </c>
      <c r="I232" s="25">
        <f t="shared" si="5"/>
        <v>297.76555555555558</v>
      </c>
      <c r="K232" s="1">
        <v>19.364999999999998</v>
      </c>
      <c r="L232" s="1">
        <v>-2.1859999999999999</v>
      </c>
      <c r="M232" s="11"/>
      <c r="N232" s="11"/>
    </row>
    <row r="233" spans="3:19" x14ac:dyDescent="0.25">
      <c r="C233">
        <v>221</v>
      </c>
      <c r="E233">
        <v>2.15</v>
      </c>
      <c r="F233" s="12">
        <v>251</v>
      </c>
      <c r="G233" s="12">
        <v>31</v>
      </c>
      <c r="H233" s="12">
        <v>48</v>
      </c>
      <c r="I233" s="25">
        <f t="shared" si="5"/>
        <v>251.53</v>
      </c>
      <c r="K233" s="1">
        <v>30.033000000000001</v>
      </c>
      <c r="L233" s="1">
        <v>-1.8480000000000001</v>
      </c>
      <c r="M233" s="11"/>
      <c r="N233" s="11"/>
    </row>
    <row r="234" spans="3:19" x14ac:dyDescent="0.25">
      <c r="C234">
        <v>222</v>
      </c>
      <c r="E234">
        <v>2.15</v>
      </c>
      <c r="F234" s="12">
        <v>311</v>
      </c>
      <c r="G234" s="12">
        <v>10</v>
      </c>
      <c r="H234" s="12">
        <v>0</v>
      </c>
      <c r="I234" s="25">
        <f t="shared" si="5"/>
        <v>311.16666666666669</v>
      </c>
      <c r="K234" s="1">
        <v>26.968</v>
      </c>
      <c r="L234" s="1">
        <v>-2.387</v>
      </c>
      <c r="M234" s="11"/>
      <c r="N234" s="11"/>
    </row>
    <row r="235" spans="3:19" x14ac:dyDescent="0.25">
      <c r="C235">
        <v>223</v>
      </c>
      <c r="E235">
        <v>2.15</v>
      </c>
      <c r="F235" s="12">
        <v>315</v>
      </c>
      <c r="G235" s="12">
        <v>40</v>
      </c>
      <c r="H235" s="12">
        <v>35</v>
      </c>
      <c r="I235" s="25">
        <f t="shared" si="5"/>
        <v>315.67638888888888</v>
      </c>
      <c r="K235" s="13">
        <v>26.632999999999999</v>
      </c>
      <c r="L235" s="1">
        <v>-2.3980000000000001</v>
      </c>
      <c r="M235" s="11"/>
      <c r="N235" s="11"/>
    </row>
    <row r="236" spans="3:19" s="12" customFormat="1" x14ac:dyDescent="0.25">
      <c r="C236" s="12">
        <v>224</v>
      </c>
      <c r="E236">
        <v>2.15</v>
      </c>
      <c r="F236" s="12">
        <v>254</v>
      </c>
      <c r="G236" s="12">
        <v>27</v>
      </c>
      <c r="H236" s="12">
        <v>43</v>
      </c>
      <c r="I236" s="25">
        <f t="shared" si="5"/>
        <v>254.46194444444444</v>
      </c>
      <c r="J236" s="13"/>
      <c r="K236" s="13">
        <v>31.943999999999999</v>
      </c>
      <c r="L236" s="13">
        <v>-1.6559999999999999</v>
      </c>
      <c r="M236" s="21"/>
      <c r="N236" s="21"/>
      <c r="O236" s="13"/>
      <c r="P236" s="13"/>
      <c r="Q236" s="13"/>
      <c r="R236" s="13"/>
      <c r="S236" s="13"/>
    </row>
    <row r="237" spans="3:19" s="12" customFormat="1" x14ac:dyDescent="0.25">
      <c r="C237" s="12">
        <v>225</v>
      </c>
      <c r="E237">
        <v>2.15</v>
      </c>
      <c r="F237" s="12">
        <v>298</v>
      </c>
      <c r="G237" s="12">
        <v>57</v>
      </c>
      <c r="H237" s="12">
        <v>6</v>
      </c>
      <c r="I237" s="25">
        <f t="shared" si="5"/>
        <v>298.95166666666665</v>
      </c>
      <c r="J237" s="13"/>
      <c r="K237" s="13">
        <v>27.927</v>
      </c>
      <c r="L237" s="13">
        <v>-2.5150000000000001</v>
      </c>
      <c r="M237" s="13"/>
      <c r="N237" s="13"/>
      <c r="O237" s="13"/>
      <c r="P237" s="13"/>
      <c r="Q237" s="13"/>
      <c r="R237" s="13"/>
      <c r="S237" s="13"/>
    </row>
    <row r="238" spans="3:19" s="12" customFormat="1" x14ac:dyDescent="0.25">
      <c r="C238" s="12">
        <v>226</v>
      </c>
      <c r="E238">
        <v>2.15</v>
      </c>
      <c r="F238" s="12">
        <v>291</v>
      </c>
      <c r="G238" s="12">
        <v>20</v>
      </c>
      <c r="H238" s="12">
        <v>16</v>
      </c>
      <c r="I238" s="25">
        <f t="shared" si="5"/>
        <v>291.33777777777777</v>
      </c>
      <c r="J238" s="13"/>
      <c r="K238" s="1">
        <v>29.43</v>
      </c>
      <c r="L238" s="13">
        <v>-2.367</v>
      </c>
      <c r="M238" s="21"/>
      <c r="N238" s="21"/>
      <c r="O238" s="13"/>
      <c r="P238" s="13"/>
      <c r="Q238" s="13"/>
      <c r="R238" s="13"/>
      <c r="S238" s="13"/>
    </row>
    <row r="239" spans="3:19" x14ac:dyDescent="0.25">
      <c r="C239">
        <v>227</v>
      </c>
      <c r="E239">
        <v>2.15</v>
      </c>
      <c r="F239" s="12">
        <v>287</v>
      </c>
      <c r="G239" s="12">
        <v>14</v>
      </c>
      <c r="H239" s="12">
        <v>49</v>
      </c>
      <c r="I239" s="25">
        <f t="shared" si="5"/>
        <v>287.24694444444447</v>
      </c>
      <c r="K239" s="1">
        <v>25.899000000000001</v>
      </c>
      <c r="L239" s="1">
        <v>-2.137</v>
      </c>
      <c r="M239" s="11"/>
      <c r="N239" s="11"/>
    </row>
    <row r="240" spans="3:19" x14ac:dyDescent="0.25">
      <c r="C240">
        <v>228</v>
      </c>
      <c r="E240">
        <v>2.15</v>
      </c>
      <c r="F240" s="12">
        <v>263</v>
      </c>
      <c r="G240" s="12">
        <v>37</v>
      </c>
      <c r="H240" s="12">
        <v>13</v>
      </c>
      <c r="I240" s="25">
        <f t="shared" si="5"/>
        <v>263.6202777777778</v>
      </c>
      <c r="K240" s="1">
        <v>31.768000000000001</v>
      </c>
      <c r="L240" s="1">
        <v>-1.778</v>
      </c>
      <c r="M240" s="11"/>
      <c r="N240" s="11"/>
    </row>
    <row r="241" spans="3:14" x14ac:dyDescent="0.25">
      <c r="C241">
        <v>229</v>
      </c>
      <c r="E241">
        <v>2.15</v>
      </c>
      <c r="F241" s="12">
        <v>276</v>
      </c>
      <c r="G241" s="12">
        <v>37</v>
      </c>
      <c r="H241" s="12">
        <v>23</v>
      </c>
      <c r="I241" s="25">
        <f t="shared" si="5"/>
        <v>276.62305555555554</v>
      </c>
      <c r="K241" s="1">
        <v>20.440000000000001</v>
      </c>
      <c r="L241" s="1">
        <v>-1.9370000000000001</v>
      </c>
      <c r="M241" s="11"/>
      <c r="N241" s="11"/>
    </row>
    <row r="242" spans="3:14" x14ac:dyDescent="0.25">
      <c r="C242">
        <v>230</v>
      </c>
      <c r="E242">
        <v>2.15</v>
      </c>
      <c r="F242" s="12">
        <v>263</v>
      </c>
      <c r="G242" s="12">
        <v>42</v>
      </c>
      <c r="H242" s="12">
        <v>2</v>
      </c>
      <c r="I242" s="25">
        <f t="shared" si="5"/>
        <v>263.70055555555552</v>
      </c>
      <c r="K242" s="1">
        <v>33.883000000000003</v>
      </c>
      <c r="L242" s="1">
        <v>-1.9139999999999999</v>
      </c>
      <c r="M242" s="11"/>
      <c r="N242" s="11"/>
    </row>
    <row r="243" spans="3:14" x14ac:dyDescent="0.25">
      <c r="C243">
        <v>231</v>
      </c>
      <c r="E243">
        <v>2.15</v>
      </c>
      <c r="F243" s="12">
        <v>311</v>
      </c>
      <c r="G243" s="12">
        <v>7</v>
      </c>
      <c r="H243" s="12">
        <v>2</v>
      </c>
      <c r="I243" s="25">
        <f t="shared" si="5"/>
        <v>311.11722222222221</v>
      </c>
      <c r="K243" s="1">
        <v>25.545999999999999</v>
      </c>
      <c r="L243" s="1">
        <v>-1.853</v>
      </c>
      <c r="M243" s="11"/>
      <c r="N243" s="11"/>
    </row>
    <row r="244" spans="3:14" x14ac:dyDescent="0.25">
      <c r="C244">
        <v>232</v>
      </c>
      <c r="E244">
        <v>2.15</v>
      </c>
      <c r="F244" s="12">
        <v>298</v>
      </c>
      <c r="G244" s="12">
        <v>13</v>
      </c>
      <c r="H244" s="12">
        <v>24</v>
      </c>
      <c r="I244" s="25">
        <f t="shared" si="5"/>
        <v>298.2233333333333</v>
      </c>
      <c r="K244" s="1">
        <v>40.335999999999999</v>
      </c>
      <c r="L244" s="1">
        <v>-1.851</v>
      </c>
      <c r="M244" s="11"/>
      <c r="N244" s="11"/>
    </row>
    <row r="245" spans="3:14" x14ac:dyDescent="0.25">
      <c r="C245">
        <v>233</v>
      </c>
      <c r="E245">
        <v>2.15</v>
      </c>
      <c r="F245" s="12">
        <v>306</v>
      </c>
      <c r="G245" s="12">
        <v>27</v>
      </c>
      <c r="H245" s="12">
        <v>30</v>
      </c>
      <c r="I245" s="25">
        <f t="shared" si="5"/>
        <v>306.45833333333331</v>
      </c>
      <c r="K245" s="1">
        <v>25.577999999999999</v>
      </c>
      <c r="L245" s="1">
        <v>-1.847</v>
      </c>
      <c r="M245" s="11"/>
      <c r="N245" s="11"/>
    </row>
    <row r="246" spans="3:14" x14ac:dyDescent="0.25">
      <c r="C246">
        <v>234</v>
      </c>
      <c r="E246">
        <v>2.15</v>
      </c>
      <c r="F246" s="12">
        <v>298</v>
      </c>
      <c r="G246" s="12">
        <v>12</v>
      </c>
      <c r="H246" s="12">
        <v>20</v>
      </c>
      <c r="I246" s="25">
        <f t="shared" si="5"/>
        <v>298.20555555555552</v>
      </c>
      <c r="K246" s="1">
        <v>40.338000000000001</v>
      </c>
      <c r="L246" s="1">
        <v>-1.863</v>
      </c>
      <c r="M246" s="11"/>
      <c r="N246" s="11"/>
    </row>
    <row r="247" spans="3:14" x14ac:dyDescent="0.25">
      <c r="C247">
        <v>235</v>
      </c>
      <c r="F247" s="12">
        <v>262</v>
      </c>
      <c r="G247" s="12">
        <v>36</v>
      </c>
      <c r="H247" s="12">
        <v>47</v>
      </c>
      <c r="I247" s="25">
        <f t="shared" si="5"/>
        <v>262.6130555555556</v>
      </c>
      <c r="K247" s="1">
        <v>34.558</v>
      </c>
      <c r="L247" s="1">
        <v>-2.4729999999999999</v>
      </c>
      <c r="M247" s="11"/>
      <c r="N247" s="11"/>
    </row>
    <row r="248" spans="3:14" x14ac:dyDescent="0.25">
      <c r="C248">
        <v>236</v>
      </c>
      <c r="F248" s="12">
        <v>261</v>
      </c>
      <c r="G248" s="12">
        <v>31</v>
      </c>
      <c r="H248" s="12">
        <v>52</v>
      </c>
      <c r="I248" s="25">
        <f t="shared" si="5"/>
        <v>261.5311111111111</v>
      </c>
      <c r="K248" s="1">
        <v>35.887999999999998</v>
      </c>
      <c r="L248" s="1">
        <v>-2.044</v>
      </c>
      <c r="M248" s="11"/>
      <c r="N248" s="11"/>
    </row>
    <row r="249" spans="3:14" x14ac:dyDescent="0.25">
      <c r="C249">
        <v>237</v>
      </c>
      <c r="F249" s="12">
        <v>294</v>
      </c>
      <c r="G249" s="12">
        <v>28</v>
      </c>
      <c r="H249" s="12">
        <v>55</v>
      </c>
      <c r="I249" s="25">
        <f t="shared" si="5"/>
        <v>294.48194444444442</v>
      </c>
      <c r="K249" s="1">
        <v>40.159999999999997</v>
      </c>
      <c r="L249" s="1">
        <v>-2.516</v>
      </c>
      <c r="M249" s="11"/>
      <c r="N249" s="11"/>
    </row>
    <row r="250" spans="3:14" x14ac:dyDescent="0.25">
      <c r="C250">
        <v>238</v>
      </c>
      <c r="F250" s="12">
        <v>259</v>
      </c>
      <c r="G250" s="12">
        <v>50</v>
      </c>
      <c r="H250" s="12">
        <v>49</v>
      </c>
      <c r="I250" s="25">
        <f t="shared" si="5"/>
        <v>259.84694444444443</v>
      </c>
      <c r="K250" s="1">
        <v>37.287999999999997</v>
      </c>
      <c r="L250" s="1">
        <v>-1.532</v>
      </c>
      <c r="M250" s="11"/>
      <c r="N250" s="11"/>
    </row>
    <row r="251" spans="3:14" x14ac:dyDescent="0.25">
      <c r="C251">
        <v>239</v>
      </c>
      <c r="E251">
        <v>2.15</v>
      </c>
      <c r="F251" s="12">
        <v>298</v>
      </c>
      <c r="G251" s="12">
        <v>55</v>
      </c>
      <c r="H251" s="12">
        <v>32</v>
      </c>
      <c r="I251" s="25">
        <f t="shared" si="5"/>
        <v>298.92555555555555</v>
      </c>
      <c r="K251" s="1">
        <v>42.987000000000002</v>
      </c>
      <c r="L251" s="1">
        <v>-2.0339999999999998</v>
      </c>
      <c r="M251" s="11"/>
      <c r="N251" s="11"/>
    </row>
    <row r="252" spans="3:14" x14ac:dyDescent="0.25">
      <c r="C252">
        <v>240</v>
      </c>
      <c r="E252">
        <v>2.15</v>
      </c>
      <c r="F252" s="12">
        <v>255</v>
      </c>
      <c r="G252" s="12">
        <v>33</v>
      </c>
      <c r="H252" s="12">
        <v>54</v>
      </c>
      <c r="I252" s="25">
        <f t="shared" si="5"/>
        <v>255.565</v>
      </c>
      <c r="K252" s="1">
        <v>39.377000000000002</v>
      </c>
      <c r="L252" s="1">
        <v>1.7999999999999999E-2</v>
      </c>
      <c r="M252" s="11"/>
      <c r="N252" s="11"/>
    </row>
    <row r="253" spans="3:14" x14ac:dyDescent="0.25">
      <c r="C253">
        <v>241</v>
      </c>
      <c r="E253">
        <v>2.15</v>
      </c>
      <c r="F253" s="12">
        <v>296</v>
      </c>
      <c r="G253" s="12">
        <v>33</v>
      </c>
      <c r="H253" s="12">
        <v>7</v>
      </c>
      <c r="I253" s="25">
        <f t="shared" si="5"/>
        <v>296.55194444444447</v>
      </c>
      <c r="K253" s="1">
        <v>42.387</v>
      </c>
      <c r="L253" s="1">
        <v>-2.605</v>
      </c>
      <c r="M253" s="11"/>
      <c r="N253" s="11"/>
    </row>
    <row r="254" spans="3:14" x14ac:dyDescent="0.25">
      <c r="C254">
        <v>242</v>
      </c>
      <c r="E254">
        <v>2.15</v>
      </c>
      <c r="F254" s="12">
        <v>255</v>
      </c>
      <c r="G254" s="12">
        <v>16</v>
      </c>
      <c r="H254" s="12">
        <v>25</v>
      </c>
      <c r="I254" s="25">
        <f t="shared" si="5"/>
        <v>255.27361111111114</v>
      </c>
      <c r="K254" s="1">
        <v>42.567</v>
      </c>
      <c r="L254" s="1">
        <v>0.502</v>
      </c>
      <c r="M254" s="11"/>
      <c r="N254" s="11"/>
    </row>
    <row r="255" spans="3:14" x14ac:dyDescent="0.25">
      <c r="C255">
        <v>243</v>
      </c>
      <c r="E255">
        <v>2.15</v>
      </c>
      <c r="F255" s="12">
        <v>294</v>
      </c>
      <c r="G255" s="12">
        <v>17</v>
      </c>
      <c r="H255" s="12">
        <v>53</v>
      </c>
      <c r="I255" s="25">
        <f t="shared" si="5"/>
        <v>294.29805555555561</v>
      </c>
      <c r="K255" s="1">
        <v>44.264000000000003</v>
      </c>
      <c r="L255" s="1">
        <v>-1.411</v>
      </c>
      <c r="M255" s="11"/>
      <c r="N255" s="11"/>
    </row>
    <row r="256" spans="3:14" x14ac:dyDescent="0.25">
      <c r="C256">
        <v>244</v>
      </c>
      <c r="E256">
        <v>2.15</v>
      </c>
      <c r="F256" s="12">
        <v>297</v>
      </c>
      <c r="G256" s="12">
        <v>33</v>
      </c>
      <c r="H256" s="12">
        <v>40</v>
      </c>
      <c r="I256" s="25">
        <f t="shared" si="5"/>
        <v>297.56111111111113</v>
      </c>
      <c r="K256" s="1">
        <v>46.034999999999997</v>
      </c>
      <c r="L256" s="1">
        <v>-1.1890000000000001</v>
      </c>
      <c r="M256" s="11"/>
      <c r="N256" s="11"/>
    </row>
    <row r="257" spans="3:19" x14ac:dyDescent="0.25">
      <c r="C257">
        <v>245</v>
      </c>
      <c r="E257">
        <v>2.15</v>
      </c>
      <c r="F257" s="12">
        <v>296</v>
      </c>
      <c r="G257" s="12">
        <v>6</v>
      </c>
      <c r="H257" s="12">
        <v>7</v>
      </c>
      <c r="I257" s="25">
        <f t="shared" si="5"/>
        <v>296.10194444444448</v>
      </c>
      <c r="K257" s="1">
        <v>46.652999999999999</v>
      </c>
      <c r="L257" s="1">
        <v>-1.107</v>
      </c>
      <c r="M257" s="11"/>
      <c r="N257" s="11"/>
    </row>
    <row r="258" spans="3:19" x14ac:dyDescent="0.25">
      <c r="C258">
        <v>246</v>
      </c>
      <c r="E258">
        <v>1.3</v>
      </c>
      <c r="F258" s="12">
        <v>256</v>
      </c>
      <c r="G258" s="12">
        <v>7</v>
      </c>
      <c r="H258" s="12">
        <v>50</v>
      </c>
      <c r="I258" s="25">
        <f t="shared" si="5"/>
        <v>256.13055555555559</v>
      </c>
      <c r="K258" s="1">
        <v>43.841999999999999</v>
      </c>
      <c r="L258" s="1">
        <v>-1.6E-2</v>
      </c>
      <c r="M258" s="11"/>
      <c r="N258" s="11"/>
    </row>
    <row r="259" spans="3:19" x14ac:dyDescent="0.25">
      <c r="C259">
        <v>247</v>
      </c>
      <c r="E259">
        <v>2.15</v>
      </c>
      <c r="F259" s="12">
        <v>294</v>
      </c>
      <c r="G259" s="12">
        <v>17</v>
      </c>
      <c r="H259" s="12">
        <v>3</v>
      </c>
      <c r="I259" s="25">
        <f t="shared" si="5"/>
        <v>294.28416666666669</v>
      </c>
      <c r="K259" s="1">
        <v>47.892000000000003</v>
      </c>
      <c r="L259" s="1">
        <v>-0.61</v>
      </c>
      <c r="M259" s="11"/>
      <c r="N259" s="11"/>
    </row>
    <row r="260" spans="3:19" x14ac:dyDescent="0.25">
      <c r="C260">
        <v>248</v>
      </c>
      <c r="E260">
        <v>1.3</v>
      </c>
      <c r="F260" s="12">
        <v>255</v>
      </c>
      <c r="G260" s="12">
        <v>46</v>
      </c>
      <c r="H260" s="12">
        <v>11</v>
      </c>
      <c r="I260" s="25">
        <f t="shared" ref="I260:I308" si="6">F260+G260/60+H260/3600</f>
        <v>255.76972222222224</v>
      </c>
      <c r="K260" s="1">
        <v>45.024999999999999</v>
      </c>
      <c r="L260" s="1">
        <v>0.187</v>
      </c>
      <c r="M260" s="11"/>
      <c r="N260" s="11"/>
    </row>
    <row r="261" spans="3:19" x14ac:dyDescent="0.25">
      <c r="C261">
        <v>249</v>
      </c>
      <c r="E261">
        <v>2.15</v>
      </c>
      <c r="F261" s="12">
        <v>296</v>
      </c>
      <c r="G261" s="12">
        <v>15</v>
      </c>
      <c r="H261" s="12">
        <v>23</v>
      </c>
      <c r="I261" s="25">
        <f t="shared" si="6"/>
        <v>296.25638888888886</v>
      </c>
      <c r="K261" s="1">
        <v>51.781999999999996</v>
      </c>
      <c r="L261" s="1">
        <v>0.20200000000000001</v>
      </c>
      <c r="M261" s="11"/>
      <c r="N261" s="11"/>
    </row>
    <row r="262" spans="3:19" s="12" customFormat="1" x14ac:dyDescent="0.25">
      <c r="C262" s="12">
        <v>250</v>
      </c>
      <c r="E262">
        <v>2.15</v>
      </c>
      <c r="F262" s="12">
        <v>293</v>
      </c>
      <c r="G262" s="12">
        <v>41</v>
      </c>
      <c r="H262" s="12">
        <v>59</v>
      </c>
      <c r="I262" s="25">
        <f t="shared" si="6"/>
        <v>293.69972222222225</v>
      </c>
      <c r="J262" s="13"/>
      <c r="K262" s="13">
        <v>50.863</v>
      </c>
      <c r="L262" s="13">
        <v>6.3E-2</v>
      </c>
      <c r="M262" s="21"/>
      <c r="N262" s="21"/>
      <c r="O262" s="13"/>
      <c r="P262" s="13"/>
      <c r="Q262" s="13"/>
      <c r="R262" s="13"/>
      <c r="S262" s="13"/>
    </row>
    <row r="263" spans="3:19" s="12" customFormat="1" x14ac:dyDescent="0.25">
      <c r="C263" s="12">
        <v>251</v>
      </c>
      <c r="E263">
        <v>2.15</v>
      </c>
      <c r="F263" s="12">
        <v>294</v>
      </c>
      <c r="G263" s="12">
        <v>51</v>
      </c>
      <c r="H263" s="12">
        <v>18</v>
      </c>
      <c r="I263" s="25">
        <f t="shared" si="6"/>
        <v>294.85500000000002</v>
      </c>
      <c r="J263" s="13"/>
      <c r="K263" s="13">
        <v>52.951000000000001</v>
      </c>
      <c r="L263" s="13">
        <v>0.36199999999999999</v>
      </c>
      <c r="M263" s="13"/>
      <c r="N263" s="13"/>
      <c r="O263" s="13"/>
      <c r="P263" s="13"/>
      <c r="Q263" s="13"/>
      <c r="R263" s="13"/>
      <c r="S263" s="13"/>
    </row>
    <row r="264" spans="3:19" s="12" customFormat="1" x14ac:dyDescent="0.25">
      <c r="C264" s="12">
        <v>252</v>
      </c>
      <c r="E264">
        <v>2.15</v>
      </c>
      <c r="F264" s="12">
        <v>292</v>
      </c>
      <c r="G264" s="12">
        <v>7</v>
      </c>
      <c r="H264" s="12">
        <v>32</v>
      </c>
      <c r="I264" s="25">
        <f t="shared" si="6"/>
        <v>292.12555555555554</v>
      </c>
      <c r="J264" s="13"/>
      <c r="K264" s="13">
        <v>53.817999999999998</v>
      </c>
      <c r="L264" s="13">
        <v>0.92700000000000005</v>
      </c>
      <c r="M264" s="21"/>
      <c r="N264" s="21"/>
      <c r="O264" s="13"/>
      <c r="P264" s="13"/>
      <c r="Q264" s="13"/>
      <c r="R264" s="13"/>
      <c r="S264" s="13"/>
    </row>
    <row r="265" spans="3:19" x14ac:dyDescent="0.25">
      <c r="C265">
        <v>253</v>
      </c>
      <c r="E265">
        <v>2.17</v>
      </c>
      <c r="F265" s="12">
        <v>308</v>
      </c>
      <c r="G265" s="12">
        <v>5</v>
      </c>
      <c r="H265" s="12">
        <v>22</v>
      </c>
      <c r="I265" s="25">
        <f t="shared" si="6"/>
        <v>308.08944444444444</v>
      </c>
      <c r="K265" s="1">
        <v>52.917000000000002</v>
      </c>
      <c r="L265" s="1">
        <v>-0.95</v>
      </c>
      <c r="M265" s="11"/>
      <c r="N265" s="11"/>
    </row>
    <row r="266" spans="3:19" x14ac:dyDescent="0.25">
      <c r="C266">
        <v>254</v>
      </c>
      <c r="E266">
        <v>2.17</v>
      </c>
      <c r="F266" s="12">
        <v>309</v>
      </c>
      <c r="G266" s="12">
        <v>27</v>
      </c>
      <c r="H266" s="12">
        <v>25</v>
      </c>
      <c r="I266" s="25">
        <f t="shared" si="6"/>
        <v>309.45694444444445</v>
      </c>
      <c r="K266" s="1">
        <v>54.662999999999997</v>
      </c>
      <c r="L266" s="1">
        <v>-1.0029999999999999</v>
      </c>
      <c r="M266" s="11"/>
      <c r="N266" s="11"/>
    </row>
    <row r="267" spans="3:19" x14ac:dyDescent="0.25">
      <c r="C267">
        <v>255</v>
      </c>
      <c r="E267">
        <v>2.15</v>
      </c>
      <c r="F267" s="12">
        <v>299</v>
      </c>
      <c r="G267" s="12">
        <v>12</v>
      </c>
      <c r="H267" s="12">
        <v>9</v>
      </c>
      <c r="I267" s="25">
        <f t="shared" si="6"/>
        <v>299.20249999999999</v>
      </c>
      <c r="K267" s="1">
        <v>55.048999999999999</v>
      </c>
      <c r="L267" s="1">
        <v>1.6870000000000001</v>
      </c>
      <c r="M267" s="11"/>
      <c r="N267" s="11"/>
    </row>
    <row r="268" spans="3:19" x14ac:dyDescent="0.25">
      <c r="C268">
        <v>256</v>
      </c>
      <c r="E268">
        <v>2.17</v>
      </c>
      <c r="F268" s="12">
        <v>309</v>
      </c>
      <c r="G268" s="12">
        <v>26</v>
      </c>
      <c r="H268" s="12">
        <v>40</v>
      </c>
      <c r="I268" s="25">
        <f t="shared" si="6"/>
        <v>309.44444444444446</v>
      </c>
      <c r="K268" s="1">
        <v>55.253999999999998</v>
      </c>
      <c r="L268" s="1">
        <v>-2.024</v>
      </c>
      <c r="M268" s="11"/>
      <c r="N268" s="11"/>
    </row>
    <row r="269" spans="3:19" x14ac:dyDescent="0.25">
      <c r="C269">
        <v>257</v>
      </c>
      <c r="E269">
        <v>2.17</v>
      </c>
      <c r="F269" s="12">
        <v>312</v>
      </c>
      <c r="G269" s="12">
        <v>59</v>
      </c>
      <c r="H269" s="12">
        <v>7</v>
      </c>
      <c r="I269" s="25">
        <f t="shared" si="6"/>
        <v>312.98527777777781</v>
      </c>
      <c r="K269" s="1">
        <v>49.073999999999998</v>
      </c>
      <c r="L269" s="1">
        <v>-2.9769999999999999</v>
      </c>
      <c r="M269" s="11"/>
      <c r="N269" s="11"/>
    </row>
    <row r="270" spans="3:19" x14ac:dyDescent="0.25">
      <c r="C270">
        <v>258</v>
      </c>
      <c r="E270">
        <v>2.15</v>
      </c>
      <c r="F270" s="12">
        <v>299</v>
      </c>
      <c r="G270" s="12">
        <v>23</v>
      </c>
      <c r="H270" s="12">
        <v>21</v>
      </c>
      <c r="I270" s="25">
        <f t="shared" si="6"/>
        <v>299.38916666666665</v>
      </c>
      <c r="K270" s="1">
        <v>53.71</v>
      </c>
      <c r="L270" s="1">
        <v>1.137</v>
      </c>
      <c r="M270" s="11"/>
      <c r="N270" s="11"/>
    </row>
    <row r="271" spans="3:19" x14ac:dyDescent="0.25">
      <c r="C271">
        <v>259</v>
      </c>
      <c r="E271">
        <v>2.17</v>
      </c>
      <c r="F271" s="12">
        <v>306</v>
      </c>
      <c r="G271" s="12">
        <v>47</v>
      </c>
      <c r="H271" s="12">
        <v>11</v>
      </c>
      <c r="I271" s="25">
        <f t="shared" si="6"/>
        <v>306.78638888888889</v>
      </c>
      <c r="K271" s="1">
        <v>47.12</v>
      </c>
      <c r="L271" s="1">
        <v>-2.0230000000000001</v>
      </c>
      <c r="M271" s="11"/>
      <c r="N271" s="11"/>
    </row>
    <row r="272" spans="3:19" x14ac:dyDescent="0.25">
      <c r="C272">
        <v>260</v>
      </c>
      <c r="E272">
        <v>2.15</v>
      </c>
      <c r="F272" s="12">
        <v>299</v>
      </c>
      <c r="G272" s="12">
        <v>21</v>
      </c>
      <c r="H272" s="12">
        <v>41</v>
      </c>
      <c r="I272" s="25">
        <f t="shared" si="6"/>
        <v>299.36138888888894</v>
      </c>
      <c r="K272" s="1">
        <v>36.529000000000003</v>
      </c>
      <c r="L272" s="1">
        <v>-2.6549999999999998</v>
      </c>
      <c r="M272" s="11"/>
      <c r="N272" s="11"/>
    </row>
    <row r="273" spans="1:19" x14ac:dyDescent="0.25">
      <c r="C273">
        <v>261</v>
      </c>
      <c r="E273">
        <v>2.15</v>
      </c>
      <c r="F273" s="12">
        <v>306</v>
      </c>
      <c r="G273" s="12">
        <v>5</v>
      </c>
      <c r="H273" s="12">
        <v>25</v>
      </c>
      <c r="I273" s="25">
        <f t="shared" si="6"/>
        <v>306.09027777777777</v>
      </c>
      <c r="K273" s="1">
        <v>32.991</v>
      </c>
      <c r="L273" s="1">
        <v>-3.036</v>
      </c>
      <c r="M273" s="11"/>
      <c r="N273" s="11"/>
    </row>
    <row r="274" spans="1:19" x14ac:dyDescent="0.25">
      <c r="C274">
        <v>262</v>
      </c>
      <c r="E274">
        <v>2.15</v>
      </c>
      <c r="F274" s="12">
        <v>308</v>
      </c>
      <c r="G274" s="12">
        <v>0</v>
      </c>
      <c r="H274" s="12">
        <v>14</v>
      </c>
      <c r="I274" s="25">
        <f t="shared" si="6"/>
        <v>308.00388888888887</v>
      </c>
      <c r="K274" s="1">
        <v>30.215</v>
      </c>
      <c r="L274" s="1">
        <v>-2.6150000000000002</v>
      </c>
      <c r="M274" s="11"/>
      <c r="N274" s="11"/>
    </row>
    <row r="275" spans="1:19" s="3" customFormat="1" x14ac:dyDescent="0.25">
      <c r="C275" s="3" t="s">
        <v>46</v>
      </c>
      <c r="E275" s="3">
        <v>1.3</v>
      </c>
      <c r="F275" s="3">
        <v>211</v>
      </c>
      <c r="G275" s="3">
        <v>20</v>
      </c>
      <c r="H275" s="3">
        <v>46</v>
      </c>
      <c r="I275" s="8">
        <f t="shared" si="6"/>
        <v>211.34611111111113</v>
      </c>
      <c r="J275" s="7"/>
      <c r="K275" s="7">
        <v>28.582000000000001</v>
      </c>
      <c r="L275" s="7">
        <v>-2.2450000000000001</v>
      </c>
      <c r="M275" s="9"/>
      <c r="N275" s="9"/>
      <c r="O275" s="7"/>
      <c r="P275" s="7"/>
      <c r="Q275" s="7"/>
      <c r="R275" s="7"/>
      <c r="S275" s="7"/>
    </row>
    <row r="276" spans="1:19" s="15" customFormat="1" x14ac:dyDescent="0.25">
      <c r="I276" s="18"/>
      <c r="J276" s="16"/>
      <c r="K276" s="16"/>
      <c r="L276" s="16"/>
      <c r="M276" s="19"/>
      <c r="N276" s="19"/>
      <c r="O276" s="16"/>
      <c r="P276" s="16"/>
      <c r="Q276" s="16"/>
      <c r="R276" s="16"/>
      <c r="S276" s="16"/>
    </row>
    <row r="277" spans="1:19" s="3" customFormat="1" x14ac:dyDescent="0.25">
      <c r="A277" s="3" t="s">
        <v>46</v>
      </c>
      <c r="B277" s="3">
        <v>1.3680000000000001</v>
      </c>
      <c r="C277" s="3" t="s">
        <v>45</v>
      </c>
      <c r="F277" s="3">
        <v>0</v>
      </c>
      <c r="G277" s="3">
        <v>0</v>
      </c>
      <c r="H277" s="3">
        <v>0</v>
      </c>
      <c r="I277" s="8">
        <f t="shared" si="6"/>
        <v>0</v>
      </c>
      <c r="J277" s="7"/>
      <c r="K277" s="7">
        <v>28.547000000000001</v>
      </c>
      <c r="L277" s="7">
        <v>1.9379999999999999</v>
      </c>
      <c r="M277" s="9"/>
      <c r="N277" s="9"/>
      <c r="O277" s="7"/>
      <c r="P277" s="7"/>
      <c r="Q277" s="7"/>
      <c r="R277" s="7"/>
      <c r="S277" s="7">
        <v>1301.5329464285712</v>
      </c>
    </row>
    <row r="278" spans="1:19" x14ac:dyDescent="0.25">
      <c r="C278">
        <v>263</v>
      </c>
      <c r="F278">
        <v>147</v>
      </c>
      <c r="G278">
        <v>34</v>
      </c>
      <c r="H278">
        <v>37</v>
      </c>
      <c r="I278" s="25">
        <f t="shared" si="6"/>
        <v>147.57694444444445</v>
      </c>
      <c r="K278" s="1">
        <v>14.145</v>
      </c>
      <c r="L278" s="1">
        <v>0.28399999999999997</v>
      </c>
      <c r="M278" s="11"/>
      <c r="N278" s="11"/>
    </row>
    <row r="279" spans="1:19" x14ac:dyDescent="0.25">
      <c r="C279">
        <v>264</v>
      </c>
      <c r="F279">
        <v>213</v>
      </c>
      <c r="G279">
        <v>20</v>
      </c>
      <c r="H279">
        <v>22</v>
      </c>
      <c r="I279" s="25">
        <f t="shared" si="6"/>
        <v>213.33944444444447</v>
      </c>
      <c r="K279" s="1">
        <v>5.3250000000000002</v>
      </c>
      <c r="L279" s="1">
        <v>-5.8000000000000003E-2</v>
      </c>
      <c r="M279" s="11"/>
      <c r="N279" s="11"/>
    </row>
    <row r="280" spans="1:19" x14ac:dyDescent="0.25">
      <c r="C280">
        <v>265</v>
      </c>
      <c r="F280">
        <v>208</v>
      </c>
      <c r="G280">
        <v>44</v>
      </c>
      <c r="H280">
        <v>37</v>
      </c>
      <c r="I280" s="25">
        <f t="shared" si="6"/>
        <v>208.74361111111111</v>
      </c>
      <c r="K280" s="1">
        <v>7.4829999999999997</v>
      </c>
      <c r="L280" s="1">
        <v>5.7000000000000002E-2</v>
      </c>
      <c r="M280" s="11"/>
      <c r="N280" s="11"/>
    </row>
    <row r="281" spans="1:19" x14ac:dyDescent="0.25">
      <c r="C281">
        <v>266</v>
      </c>
      <c r="F281">
        <v>140</v>
      </c>
      <c r="G281">
        <v>45</v>
      </c>
      <c r="H281">
        <v>36</v>
      </c>
      <c r="I281" s="25">
        <f t="shared" si="6"/>
        <v>140.76</v>
      </c>
      <c r="K281" s="1">
        <v>15.83</v>
      </c>
      <c r="L281" s="1">
        <v>0.378</v>
      </c>
      <c r="M281" s="11"/>
      <c r="N281" s="11"/>
    </row>
    <row r="282" spans="1:19" x14ac:dyDescent="0.25">
      <c r="C282">
        <v>267</v>
      </c>
      <c r="F282">
        <v>221</v>
      </c>
      <c r="G282">
        <v>37</v>
      </c>
      <c r="H282">
        <v>28</v>
      </c>
      <c r="I282" s="25">
        <f t="shared" si="6"/>
        <v>221.62444444444446</v>
      </c>
      <c r="K282" s="1">
        <v>9.8670000000000009</v>
      </c>
      <c r="L282" s="1">
        <v>-1.6E-2</v>
      </c>
      <c r="M282" s="11"/>
      <c r="N282" s="11"/>
    </row>
    <row r="283" spans="1:19" x14ac:dyDescent="0.25">
      <c r="C283">
        <v>268</v>
      </c>
      <c r="F283">
        <v>135</v>
      </c>
      <c r="G283">
        <v>49</v>
      </c>
      <c r="H283">
        <v>13</v>
      </c>
      <c r="I283" s="25">
        <f t="shared" si="6"/>
        <v>135.82027777777776</v>
      </c>
      <c r="K283" s="1">
        <v>16.666</v>
      </c>
      <c r="L283" s="1">
        <v>0.49199999999999999</v>
      </c>
      <c r="M283" s="11"/>
      <c r="N283" s="11"/>
    </row>
    <row r="284" spans="1:19" x14ac:dyDescent="0.25">
      <c r="C284">
        <v>269</v>
      </c>
      <c r="F284">
        <v>223</v>
      </c>
      <c r="G284">
        <v>8</v>
      </c>
      <c r="H284">
        <v>13</v>
      </c>
      <c r="I284" s="25">
        <f t="shared" si="6"/>
        <v>223.13694444444442</v>
      </c>
      <c r="K284" s="1">
        <v>12.022</v>
      </c>
      <c r="L284" s="1">
        <v>0.40899999999999997</v>
      </c>
      <c r="M284" s="11"/>
      <c r="N284" s="11"/>
    </row>
    <row r="285" spans="1:19" x14ac:dyDescent="0.25">
      <c r="C285">
        <v>270</v>
      </c>
      <c r="F285">
        <v>213</v>
      </c>
      <c r="G285">
        <v>0</v>
      </c>
      <c r="H285">
        <v>8</v>
      </c>
      <c r="I285" s="25">
        <f t="shared" si="6"/>
        <v>213.00222222222223</v>
      </c>
      <c r="K285" s="1">
        <v>16.782</v>
      </c>
      <c r="L285" s="1">
        <v>0.153</v>
      </c>
      <c r="M285" s="11"/>
      <c r="N285" s="11"/>
    </row>
    <row r="286" spans="1:19" x14ac:dyDescent="0.25">
      <c r="C286">
        <v>271</v>
      </c>
      <c r="F286">
        <v>132</v>
      </c>
      <c r="G286">
        <v>33</v>
      </c>
      <c r="H286">
        <v>14</v>
      </c>
      <c r="I286" s="25">
        <f t="shared" si="6"/>
        <v>132.55388888888891</v>
      </c>
      <c r="K286" s="1">
        <v>18.318000000000001</v>
      </c>
      <c r="L286" s="1">
        <v>0.68400000000000005</v>
      </c>
      <c r="M286" s="11"/>
      <c r="N286" s="11"/>
    </row>
    <row r="287" spans="1:19" x14ac:dyDescent="0.25">
      <c r="C287">
        <v>272</v>
      </c>
      <c r="F287">
        <v>131</v>
      </c>
      <c r="G287">
        <v>17</v>
      </c>
      <c r="H287">
        <v>55</v>
      </c>
      <c r="I287" s="25">
        <f t="shared" si="6"/>
        <v>131.29861111111111</v>
      </c>
      <c r="K287" s="1">
        <v>18.856000000000002</v>
      </c>
      <c r="L287" s="1">
        <v>0.55100000000000005</v>
      </c>
      <c r="M287" s="11"/>
      <c r="N287" s="11"/>
    </row>
    <row r="288" spans="1:19" x14ac:dyDescent="0.25">
      <c r="C288">
        <v>273</v>
      </c>
      <c r="E288">
        <v>2.15</v>
      </c>
      <c r="F288">
        <v>280</v>
      </c>
      <c r="G288">
        <v>32</v>
      </c>
      <c r="H288">
        <v>3</v>
      </c>
      <c r="I288" s="25">
        <f t="shared" si="6"/>
        <v>280.53416666666669</v>
      </c>
      <c r="K288" s="1">
        <v>40.408000000000001</v>
      </c>
      <c r="L288" s="1">
        <v>20.792000000000002</v>
      </c>
      <c r="M288" s="11"/>
      <c r="N288" s="11"/>
    </row>
    <row r="289" spans="3:14" x14ac:dyDescent="0.25">
      <c r="C289">
        <v>274</v>
      </c>
      <c r="E289">
        <v>2.15</v>
      </c>
      <c r="F289">
        <v>280</v>
      </c>
      <c r="G289">
        <v>8</v>
      </c>
      <c r="H289">
        <v>33</v>
      </c>
      <c r="I289" s="25">
        <f t="shared" si="6"/>
        <v>280.14249999999998</v>
      </c>
      <c r="K289" s="1">
        <v>36.746000000000002</v>
      </c>
      <c r="L289" s="1">
        <v>2.431</v>
      </c>
      <c r="M289" s="11"/>
      <c r="N289" s="11"/>
    </row>
    <row r="290" spans="3:14" x14ac:dyDescent="0.25">
      <c r="C290">
        <v>275</v>
      </c>
      <c r="E290">
        <v>2.15</v>
      </c>
      <c r="F290">
        <v>123</v>
      </c>
      <c r="G290">
        <v>18</v>
      </c>
      <c r="H290">
        <v>40</v>
      </c>
      <c r="I290" s="25">
        <f t="shared" si="6"/>
        <v>123.3111111111111</v>
      </c>
      <c r="K290" s="1">
        <v>20.477</v>
      </c>
      <c r="L290" s="1">
        <v>1.2989999999999999</v>
      </c>
      <c r="M290" s="11"/>
      <c r="N290" s="11"/>
    </row>
    <row r="291" spans="3:14" x14ac:dyDescent="0.25">
      <c r="C291">
        <v>276</v>
      </c>
      <c r="E291">
        <v>1.3</v>
      </c>
      <c r="F291">
        <v>113</v>
      </c>
      <c r="G291">
        <v>19</v>
      </c>
      <c r="H291">
        <v>55</v>
      </c>
      <c r="I291" s="25">
        <f t="shared" si="6"/>
        <v>113.33194444444445</v>
      </c>
      <c r="K291" s="1">
        <v>18.745999999999999</v>
      </c>
      <c r="L291" s="1">
        <v>1.4570000000000001</v>
      </c>
      <c r="M291" s="11"/>
      <c r="N291" s="11"/>
    </row>
    <row r="292" spans="3:14" x14ac:dyDescent="0.25">
      <c r="C292">
        <v>277</v>
      </c>
      <c r="E292">
        <v>1.3</v>
      </c>
      <c r="F292">
        <v>112</v>
      </c>
      <c r="G292">
        <v>6</v>
      </c>
      <c r="H292">
        <v>31</v>
      </c>
      <c r="I292" s="25">
        <f t="shared" si="6"/>
        <v>112.1086111111111</v>
      </c>
      <c r="K292" s="1">
        <v>20.123000000000001</v>
      </c>
      <c r="L292" s="1">
        <v>2.359</v>
      </c>
      <c r="M292" s="11"/>
      <c r="N292" s="11"/>
    </row>
    <row r="293" spans="3:14" x14ac:dyDescent="0.25">
      <c r="C293">
        <v>278</v>
      </c>
      <c r="E293">
        <v>1.3</v>
      </c>
      <c r="F293">
        <v>104</v>
      </c>
      <c r="G293">
        <v>33</v>
      </c>
      <c r="H293">
        <v>5</v>
      </c>
      <c r="I293" s="25">
        <f t="shared" si="6"/>
        <v>104.55138888888888</v>
      </c>
      <c r="K293" s="1">
        <v>17.754999999999999</v>
      </c>
      <c r="L293" s="1">
        <v>1.9450000000000001</v>
      </c>
      <c r="M293" s="11"/>
      <c r="N293" s="11"/>
    </row>
    <row r="294" spans="3:14" x14ac:dyDescent="0.25">
      <c r="C294">
        <v>279</v>
      </c>
      <c r="E294">
        <v>2.15</v>
      </c>
      <c r="F294">
        <v>255</v>
      </c>
      <c r="G294">
        <v>13</v>
      </c>
      <c r="H294">
        <v>23</v>
      </c>
      <c r="I294" s="25">
        <f t="shared" si="6"/>
        <v>255.22305555555556</v>
      </c>
      <c r="K294" s="1">
        <v>23.896999999999998</v>
      </c>
      <c r="L294" s="1">
        <v>2.8260000000000001</v>
      </c>
      <c r="M294" s="11"/>
      <c r="N294" s="11"/>
    </row>
    <row r="295" spans="3:14" x14ac:dyDescent="0.25">
      <c r="C295">
        <v>280</v>
      </c>
      <c r="E295">
        <v>1.3</v>
      </c>
      <c r="F295">
        <v>92</v>
      </c>
      <c r="G295">
        <v>2</v>
      </c>
      <c r="H295">
        <v>35</v>
      </c>
      <c r="I295" s="25">
        <f t="shared" si="6"/>
        <v>92.043055555555554</v>
      </c>
      <c r="K295" s="1">
        <v>19.135000000000002</v>
      </c>
      <c r="L295" s="1">
        <v>3.6749999999999998</v>
      </c>
      <c r="M295" s="11"/>
      <c r="N295" s="11"/>
    </row>
    <row r="296" spans="3:14" x14ac:dyDescent="0.25">
      <c r="C296">
        <v>281</v>
      </c>
      <c r="E296">
        <v>1.8</v>
      </c>
      <c r="F296">
        <v>234</v>
      </c>
      <c r="G296">
        <v>15</v>
      </c>
      <c r="H296">
        <v>17</v>
      </c>
      <c r="I296" s="25">
        <f t="shared" si="6"/>
        <v>234.25472222222223</v>
      </c>
      <c r="K296" s="1">
        <v>21.556000000000001</v>
      </c>
      <c r="L296" s="1">
        <v>3.6190000000000002</v>
      </c>
      <c r="M296" s="11"/>
      <c r="N296" s="11"/>
    </row>
    <row r="297" spans="3:14" x14ac:dyDescent="0.25">
      <c r="C297">
        <v>282</v>
      </c>
      <c r="E297">
        <v>1.3</v>
      </c>
      <c r="F297">
        <v>87</v>
      </c>
      <c r="G297">
        <v>2</v>
      </c>
      <c r="H297">
        <v>28</v>
      </c>
      <c r="I297" s="25">
        <f t="shared" si="6"/>
        <v>87.041111111111107</v>
      </c>
      <c r="K297" s="1">
        <v>21.225999999999999</v>
      </c>
      <c r="L297" s="1">
        <v>5.2249999999999996</v>
      </c>
      <c r="M297" s="11"/>
      <c r="N297" s="11"/>
    </row>
    <row r="298" spans="3:14" x14ac:dyDescent="0.25">
      <c r="C298">
        <v>283</v>
      </c>
      <c r="E298">
        <v>2.15</v>
      </c>
      <c r="F298">
        <v>76</v>
      </c>
      <c r="G298">
        <v>42</v>
      </c>
      <c r="H298">
        <v>41</v>
      </c>
      <c r="I298" s="25">
        <f t="shared" si="6"/>
        <v>76.711388888888891</v>
      </c>
      <c r="K298" s="1">
        <v>20.652999999999999</v>
      </c>
      <c r="L298" s="1">
        <v>6.9580000000000002</v>
      </c>
      <c r="M298" s="11"/>
      <c r="N298" s="11"/>
    </row>
    <row r="299" spans="3:14" x14ac:dyDescent="0.25">
      <c r="C299">
        <v>284</v>
      </c>
      <c r="E299">
        <v>2.15</v>
      </c>
      <c r="F299">
        <v>88</v>
      </c>
      <c r="G299">
        <v>51</v>
      </c>
      <c r="H299">
        <v>42</v>
      </c>
      <c r="I299" s="25">
        <f t="shared" si="6"/>
        <v>88.861666666666665</v>
      </c>
      <c r="K299" s="1">
        <v>25.574000000000002</v>
      </c>
      <c r="L299" s="1">
        <v>7.3040000000000003</v>
      </c>
      <c r="M299" s="11"/>
      <c r="N299" s="11"/>
    </row>
    <row r="300" spans="3:14" x14ac:dyDescent="0.25">
      <c r="C300">
        <v>285</v>
      </c>
      <c r="E300">
        <v>2.15</v>
      </c>
      <c r="F300">
        <v>257</v>
      </c>
      <c r="G300">
        <v>35</v>
      </c>
      <c r="H300">
        <v>32</v>
      </c>
      <c r="I300" s="25">
        <f t="shared" si="6"/>
        <v>257.59222222222218</v>
      </c>
      <c r="K300" s="1">
        <v>23.228999999999999</v>
      </c>
      <c r="L300" s="1">
        <v>2.6150000000000002</v>
      </c>
      <c r="M300" s="11"/>
      <c r="N300" s="11"/>
    </row>
    <row r="301" spans="3:14" x14ac:dyDescent="0.25">
      <c r="C301">
        <v>286</v>
      </c>
      <c r="E301">
        <v>2.15</v>
      </c>
      <c r="F301">
        <v>80</v>
      </c>
      <c r="G301">
        <v>5</v>
      </c>
      <c r="H301">
        <v>36</v>
      </c>
      <c r="I301" s="25">
        <f t="shared" si="6"/>
        <v>80.093333333333334</v>
      </c>
      <c r="K301" s="1">
        <v>25.321000000000002</v>
      </c>
      <c r="L301" s="1">
        <v>7.6920000000000002</v>
      </c>
      <c r="M301" s="11"/>
      <c r="N301" s="11"/>
    </row>
    <row r="302" spans="3:14" x14ac:dyDescent="0.25">
      <c r="C302">
        <v>287</v>
      </c>
      <c r="E302">
        <v>2.15</v>
      </c>
      <c r="F302">
        <v>285</v>
      </c>
      <c r="G302">
        <v>18</v>
      </c>
      <c r="H302">
        <v>21</v>
      </c>
      <c r="I302" s="25">
        <f t="shared" si="6"/>
        <v>285.30583333333334</v>
      </c>
      <c r="K302" s="1">
        <v>27.64</v>
      </c>
      <c r="L302" s="1">
        <v>6.4139999999999997</v>
      </c>
      <c r="M302" s="11"/>
      <c r="N302" s="11"/>
    </row>
    <row r="303" spans="3:14" x14ac:dyDescent="0.25">
      <c r="C303">
        <v>288</v>
      </c>
      <c r="E303">
        <v>1.3</v>
      </c>
      <c r="F303">
        <v>168</v>
      </c>
      <c r="G303">
        <v>31</v>
      </c>
      <c r="H303">
        <v>44</v>
      </c>
      <c r="I303" s="25">
        <f t="shared" si="6"/>
        <v>168.5288888888889</v>
      </c>
      <c r="K303" s="1">
        <v>15.563000000000001</v>
      </c>
      <c r="L303" s="1">
        <v>0.627</v>
      </c>
      <c r="M303" s="11"/>
      <c r="N303" s="11"/>
    </row>
    <row r="304" spans="3:14" x14ac:dyDescent="0.25">
      <c r="C304">
        <v>289</v>
      </c>
      <c r="E304">
        <v>1.3</v>
      </c>
      <c r="F304">
        <v>281</v>
      </c>
      <c r="G304">
        <v>1</v>
      </c>
      <c r="H304">
        <v>24</v>
      </c>
      <c r="I304" s="25">
        <f t="shared" si="6"/>
        <v>281.02333333333331</v>
      </c>
      <c r="K304" s="1">
        <v>2.4849999999999999</v>
      </c>
      <c r="L304" s="1">
        <v>-0.29699999999999999</v>
      </c>
      <c r="M304" s="11"/>
      <c r="N304" s="11"/>
    </row>
    <row r="305" spans="1:19" x14ac:dyDescent="0.25">
      <c r="C305">
        <v>290</v>
      </c>
      <c r="E305">
        <v>1.3</v>
      </c>
      <c r="F305">
        <v>15</v>
      </c>
      <c r="G305">
        <v>28</v>
      </c>
      <c r="H305">
        <v>25</v>
      </c>
      <c r="I305" s="25">
        <f t="shared" si="6"/>
        <v>15.473611111111111</v>
      </c>
      <c r="K305" s="1">
        <v>10.647</v>
      </c>
      <c r="L305" s="1">
        <v>0.80500000000000005</v>
      </c>
      <c r="M305" s="11"/>
      <c r="N305" s="11"/>
    </row>
    <row r="306" spans="1:19" s="12" customFormat="1" x14ac:dyDescent="0.25">
      <c r="C306" s="12">
        <v>291</v>
      </c>
      <c r="E306">
        <v>1.3</v>
      </c>
      <c r="F306" s="12">
        <v>356</v>
      </c>
      <c r="G306" s="12">
        <v>7</v>
      </c>
      <c r="H306" s="12">
        <v>0</v>
      </c>
      <c r="I306" s="25">
        <f t="shared" si="6"/>
        <v>356.11666666666667</v>
      </c>
      <c r="J306" s="13"/>
      <c r="K306" s="13">
        <v>9.9090000000000007</v>
      </c>
      <c r="L306" s="13">
        <v>0.44600000000000001</v>
      </c>
      <c r="M306" s="21"/>
      <c r="N306" s="21"/>
      <c r="O306" s="13"/>
      <c r="P306" s="13"/>
      <c r="Q306" s="13"/>
      <c r="R306" s="13"/>
      <c r="S306" s="13"/>
    </row>
    <row r="307" spans="1:19" s="12" customFormat="1" x14ac:dyDescent="0.25">
      <c r="C307" s="12">
        <v>292</v>
      </c>
      <c r="E307">
        <v>1.3</v>
      </c>
      <c r="F307" s="12">
        <v>172</v>
      </c>
      <c r="G307" s="12">
        <v>4</v>
      </c>
      <c r="H307" s="12">
        <v>54</v>
      </c>
      <c r="I307" s="25">
        <f t="shared" si="6"/>
        <v>172.08166666666665</v>
      </c>
      <c r="J307" s="13"/>
      <c r="K307" s="13">
        <v>16.379000000000001</v>
      </c>
      <c r="L307" s="13">
        <v>1.2250000000000001</v>
      </c>
      <c r="M307" s="13"/>
      <c r="N307" s="13"/>
      <c r="O307" s="13"/>
      <c r="P307" s="13"/>
      <c r="Q307" s="13"/>
      <c r="R307" s="13"/>
      <c r="S307" s="13"/>
    </row>
    <row r="308" spans="1:19" s="3" customFormat="1" x14ac:dyDescent="0.25">
      <c r="C308" s="3" t="s">
        <v>47</v>
      </c>
      <c r="E308" s="3">
        <v>1.3</v>
      </c>
      <c r="F308" s="3">
        <v>286</v>
      </c>
      <c r="G308" s="3">
        <v>46</v>
      </c>
      <c r="H308" s="3">
        <v>54</v>
      </c>
      <c r="I308" s="8">
        <f t="shared" si="6"/>
        <v>286.78166666666664</v>
      </c>
      <c r="J308" s="7"/>
      <c r="K308" s="7">
        <v>62.390999999999998</v>
      </c>
      <c r="L308" s="7">
        <v>3.8460000000000001</v>
      </c>
      <c r="M308" s="9"/>
      <c r="N308" s="9"/>
      <c r="O308" s="7"/>
      <c r="P308" s="7"/>
      <c r="Q308" s="7"/>
      <c r="R308" s="7"/>
      <c r="S308" s="7"/>
    </row>
    <row r="309" spans="1:19" s="15" customFormat="1" x14ac:dyDescent="0.25">
      <c r="A309" s="38"/>
      <c r="B309" s="38"/>
      <c r="C309" s="38"/>
      <c r="D309" s="38"/>
      <c r="E309" s="38"/>
      <c r="F309" s="38"/>
      <c r="G309" s="38"/>
      <c r="H309" s="38"/>
      <c r="I309" s="39"/>
      <c r="J309" s="16"/>
      <c r="K309" s="39"/>
      <c r="L309" s="39"/>
      <c r="M309" s="19"/>
      <c r="N309" s="19"/>
      <c r="O309" s="16"/>
      <c r="P309" s="16"/>
      <c r="Q309" s="16"/>
      <c r="R309" s="16"/>
      <c r="S309" s="16"/>
    </row>
    <row r="310" spans="1:19" s="3" customFormat="1" x14ac:dyDescent="0.25">
      <c r="A310" s="3" t="s">
        <v>8</v>
      </c>
      <c r="B310" s="3">
        <v>1.3</v>
      </c>
      <c r="C310" s="3" t="s">
        <v>7</v>
      </c>
      <c r="E310" s="3" t="s">
        <v>24</v>
      </c>
      <c r="F310" s="3">
        <v>0</v>
      </c>
      <c r="G310" s="3">
        <v>0</v>
      </c>
      <c r="H310" s="3">
        <v>0</v>
      </c>
      <c r="I310" s="8">
        <f>F310+G310/60+H310/3600</f>
        <v>0</v>
      </c>
      <c r="J310" s="7"/>
      <c r="K310" s="7"/>
      <c r="L310" s="7"/>
      <c r="M310" s="9"/>
      <c r="N310" s="9"/>
      <c r="O310" s="7"/>
      <c r="P310" s="7"/>
      <c r="Q310" s="7"/>
      <c r="R310" s="7"/>
      <c r="S310" s="7">
        <v>1304.3708333333334</v>
      </c>
    </row>
    <row r="311" spans="1:19" x14ac:dyDescent="0.25">
      <c r="C311">
        <v>293</v>
      </c>
      <c r="E311">
        <v>1.5</v>
      </c>
      <c r="F311">
        <v>193</v>
      </c>
      <c r="G311">
        <v>17</v>
      </c>
      <c r="H311">
        <v>9</v>
      </c>
      <c r="I311" s="40">
        <f>F311+G311/60+H311/3600</f>
        <v>193.28583333333333</v>
      </c>
      <c r="K311" s="1">
        <v>31.521999999999998</v>
      </c>
      <c r="L311" s="1">
        <v>5.9960000000000004</v>
      </c>
      <c r="M311" s="11"/>
      <c r="N311" s="11"/>
    </row>
    <row r="312" spans="1:19" x14ac:dyDescent="0.25">
      <c r="C312">
        <v>294</v>
      </c>
      <c r="E312">
        <v>1.5</v>
      </c>
      <c r="F312">
        <v>189</v>
      </c>
      <c r="G312">
        <v>35</v>
      </c>
      <c r="H312">
        <v>37</v>
      </c>
      <c r="I312" s="40">
        <f t="shared" ref="I312:I375" si="7">F312+G312/60+H312/3600</f>
        <v>189.59361111111113</v>
      </c>
      <c r="K312" s="1">
        <v>31.824000000000002</v>
      </c>
      <c r="L312" s="1">
        <v>6.31</v>
      </c>
      <c r="M312" s="11"/>
      <c r="N312" s="11"/>
    </row>
    <row r="313" spans="1:19" x14ac:dyDescent="0.25">
      <c r="C313">
        <v>295</v>
      </c>
      <c r="E313">
        <v>1.5</v>
      </c>
      <c r="F313">
        <v>224</v>
      </c>
      <c r="G313">
        <v>26</v>
      </c>
      <c r="H313">
        <v>2</v>
      </c>
      <c r="I313" s="40">
        <f t="shared" si="7"/>
        <v>224.4338888888889</v>
      </c>
      <c r="K313" s="1">
        <v>32.921999999999997</v>
      </c>
      <c r="L313" s="1">
        <v>4.2910000000000004</v>
      </c>
      <c r="M313" s="11"/>
      <c r="N313" s="11"/>
    </row>
    <row r="314" spans="1:19" x14ac:dyDescent="0.25">
      <c r="C314">
        <v>296</v>
      </c>
      <c r="E314">
        <v>1.5</v>
      </c>
      <c r="F314">
        <v>186</v>
      </c>
      <c r="G314">
        <v>27</v>
      </c>
      <c r="H314">
        <v>36</v>
      </c>
      <c r="I314" s="40">
        <f t="shared" si="7"/>
        <v>186.45999999999998</v>
      </c>
      <c r="K314" s="1">
        <v>32.978999999999999</v>
      </c>
      <c r="L314" s="1">
        <v>6.4580000000000002</v>
      </c>
      <c r="M314" s="11"/>
      <c r="N314" s="11"/>
    </row>
    <row r="315" spans="1:19" x14ac:dyDescent="0.25">
      <c r="C315">
        <v>297</v>
      </c>
      <c r="E315">
        <v>1.5</v>
      </c>
      <c r="F315">
        <v>242</v>
      </c>
      <c r="G315">
        <v>34</v>
      </c>
      <c r="H315">
        <v>30</v>
      </c>
      <c r="I315" s="40">
        <f t="shared" si="7"/>
        <v>242.57499999999999</v>
      </c>
      <c r="K315" s="1">
        <v>27.135999999999999</v>
      </c>
      <c r="L315" s="1">
        <v>2.2269999999999999</v>
      </c>
      <c r="M315" s="11"/>
      <c r="N315" s="11"/>
    </row>
    <row r="316" spans="1:19" x14ac:dyDescent="0.25">
      <c r="C316">
        <v>298</v>
      </c>
      <c r="E316">
        <v>1.5</v>
      </c>
      <c r="F316">
        <v>186</v>
      </c>
      <c r="G316">
        <v>10</v>
      </c>
      <c r="H316">
        <v>9</v>
      </c>
      <c r="I316" s="40">
        <f t="shared" si="7"/>
        <v>186.16916666666665</v>
      </c>
      <c r="K316" s="1">
        <v>29.864999999999998</v>
      </c>
      <c r="L316" s="1">
        <v>5.9249999999999998</v>
      </c>
      <c r="M316" s="11"/>
      <c r="N316" s="11"/>
    </row>
    <row r="317" spans="1:19" x14ac:dyDescent="0.25">
      <c r="C317">
        <v>299</v>
      </c>
      <c r="E317">
        <v>1.5</v>
      </c>
      <c r="F317">
        <v>257</v>
      </c>
      <c r="G317">
        <v>59</v>
      </c>
      <c r="H317">
        <v>43</v>
      </c>
      <c r="I317" s="40">
        <f t="shared" si="7"/>
        <v>257.9952777777778</v>
      </c>
      <c r="K317" s="1">
        <v>24.074999999999999</v>
      </c>
      <c r="L317" s="1">
        <v>0.82399999999999995</v>
      </c>
      <c r="M317" s="11"/>
      <c r="N317" s="11"/>
    </row>
    <row r="318" spans="1:19" x14ac:dyDescent="0.25">
      <c r="C318">
        <v>300</v>
      </c>
      <c r="E318">
        <v>1.5</v>
      </c>
      <c r="F318">
        <v>191</v>
      </c>
      <c r="G318">
        <v>37</v>
      </c>
      <c r="H318">
        <v>5</v>
      </c>
      <c r="I318" s="40">
        <f t="shared" si="7"/>
        <v>191.61805555555557</v>
      </c>
      <c r="K318" s="1">
        <v>29.553999999999998</v>
      </c>
      <c r="L318" s="1">
        <v>5.5490000000000004</v>
      </c>
      <c r="M318" s="11"/>
      <c r="N318" s="11"/>
    </row>
    <row r="319" spans="1:19" x14ac:dyDescent="0.25">
      <c r="C319">
        <v>301</v>
      </c>
      <c r="E319">
        <v>1.5</v>
      </c>
      <c r="F319">
        <v>269</v>
      </c>
      <c r="G319">
        <v>1</v>
      </c>
      <c r="H319">
        <v>22</v>
      </c>
      <c r="I319" s="40">
        <f t="shared" si="7"/>
        <v>269.02277777777778</v>
      </c>
      <c r="K319" s="1">
        <v>23.867000000000001</v>
      </c>
      <c r="L319" s="1">
        <v>-0.46800000000000003</v>
      </c>
      <c r="M319" s="11"/>
      <c r="N319" s="11"/>
    </row>
    <row r="320" spans="1:19" x14ac:dyDescent="0.25">
      <c r="C320">
        <v>302</v>
      </c>
      <c r="E320">
        <v>1.5</v>
      </c>
      <c r="F320">
        <v>188</v>
      </c>
      <c r="G320">
        <v>4</v>
      </c>
      <c r="H320">
        <v>13</v>
      </c>
      <c r="I320" s="40">
        <f t="shared" si="7"/>
        <v>188.07027777777776</v>
      </c>
      <c r="K320" s="1">
        <v>27.27</v>
      </c>
      <c r="L320" s="1">
        <v>5.3310000000000004</v>
      </c>
      <c r="M320" s="11"/>
      <c r="N320" s="11"/>
    </row>
    <row r="321" spans="3:14" x14ac:dyDescent="0.25">
      <c r="C321">
        <v>303</v>
      </c>
      <c r="E321">
        <v>1.5</v>
      </c>
      <c r="F321">
        <v>285</v>
      </c>
      <c r="G321">
        <v>50</v>
      </c>
      <c r="H321">
        <v>40</v>
      </c>
      <c r="I321" s="40">
        <f t="shared" si="7"/>
        <v>285.84444444444443</v>
      </c>
      <c r="K321" s="1">
        <v>22.574000000000002</v>
      </c>
      <c r="L321" s="1">
        <v>-2.431</v>
      </c>
      <c r="M321" s="11"/>
      <c r="N321" s="11"/>
    </row>
    <row r="322" spans="3:14" x14ac:dyDescent="0.25">
      <c r="C322">
        <v>304</v>
      </c>
      <c r="E322">
        <v>1.5</v>
      </c>
      <c r="F322">
        <v>297</v>
      </c>
      <c r="G322">
        <v>7</v>
      </c>
      <c r="H322">
        <v>4</v>
      </c>
      <c r="I322" s="40">
        <f t="shared" si="7"/>
        <v>297.1177777777778</v>
      </c>
      <c r="K322" s="1">
        <v>24.349</v>
      </c>
      <c r="L322" s="1">
        <v>-3.7570000000000001</v>
      </c>
      <c r="M322" s="11"/>
      <c r="N322" s="11"/>
    </row>
    <row r="323" spans="3:14" x14ac:dyDescent="0.25">
      <c r="C323">
        <v>305</v>
      </c>
      <c r="E323">
        <v>2.15</v>
      </c>
      <c r="F323">
        <v>303</v>
      </c>
      <c r="G323">
        <v>48</v>
      </c>
      <c r="H323">
        <v>4</v>
      </c>
      <c r="I323" s="40">
        <f t="shared" si="7"/>
        <v>303.80111111111114</v>
      </c>
      <c r="K323" s="1">
        <v>27.556999999999999</v>
      </c>
      <c r="L323" s="1">
        <v>-4.7560000000000002</v>
      </c>
      <c r="M323" s="11"/>
      <c r="N323" s="11"/>
    </row>
    <row r="324" spans="3:14" x14ac:dyDescent="0.25">
      <c r="C324">
        <v>306</v>
      </c>
      <c r="E324">
        <v>2.15</v>
      </c>
      <c r="F324">
        <v>312</v>
      </c>
      <c r="G324">
        <v>37</v>
      </c>
      <c r="H324">
        <v>59</v>
      </c>
      <c r="I324" s="40">
        <f t="shared" si="7"/>
        <v>312.63305555555559</v>
      </c>
      <c r="K324" s="1">
        <v>30.951000000000001</v>
      </c>
      <c r="L324" s="1">
        <v>-6.5069999999999997</v>
      </c>
      <c r="M324" s="11"/>
      <c r="N324" s="11"/>
    </row>
    <row r="325" spans="3:14" x14ac:dyDescent="0.25">
      <c r="C325">
        <v>307</v>
      </c>
      <c r="E325">
        <v>1.5</v>
      </c>
      <c r="F325">
        <v>194</v>
      </c>
      <c r="G325">
        <v>26</v>
      </c>
      <c r="H325">
        <v>18</v>
      </c>
      <c r="I325" s="40">
        <f t="shared" si="7"/>
        <v>194.43833333333333</v>
      </c>
      <c r="K325" s="1">
        <v>26.006</v>
      </c>
      <c r="L325" s="1">
        <v>5.0359999999999996</v>
      </c>
      <c r="M325" s="11"/>
      <c r="N325" s="11"/>
    </row>
    <row r="326" spans="3:14" x14ac:dyDescent="0.25">
      <c r="C326">
        <v>308</v>
      </c>
      <c r="E326">
        <v>1.5</v>
      </c>
      <c r="F326">
        <v>186</v>
      </c>
      <c r="G326">
        <v>28</v>
      </c>
      <c r="H326">
        <v>37</v>
      </c>
      <c r="I326" s="40">
        <f t="shared" si="7"/>
        <v>186.47694444444446</v>
      </c>
      <c r="K326" s="1">
        <v>23.786000000000001</v>
      </c>
      <c r="L326" s="1">
        <v>4.9610000000000003</v>
      </c>
      <c r="M326" s="11"/>
      <c r="N326" s="11"/>
    </row>
    <row r="327" spans="3:14" x14ac:dyDescent="0.25">
      <c r="C327">
        <v>309</v>
      </c>
      <c r="E327">
        <v>1.5</v>
      </c>
      <c r="F327">
        <v>182</v>
      </c>
      <c r="G327">
        <v>43</v>
      </c>
      <c r="H327">
        <v>22</v>
      </c>
      <c r="I327" s="40">
        <f t="shared" si="7"/>
        <v>182.72277777777779</v>
      </c>
      <c r="K327" s="1">
        <v>23.298999999999999</v>
      </c>
      <c r="L327" s="1">
        <v>4.9930000000000003</v>
      </c>
      <c r="M327" s="11"/>
      <c r="N327" s="11"/>
    </row>
    <row r="328" spans="3:14" x14ac:dyDescent="0.25">
      <c r="C328">
        <v>310</v>
      </c>
      <c r="E328">
        <v>1.5</v>
      </c>
      <c r="F328">
        <v>176</v>
      </c>
      <c r="G328">
        <v>25</v>
      </c>
      <c r="H328">
        <v>23</v>
      </c>
      <c r="I328" s="40">
        <f t="shared" si="7"/>
        <v>176.42305555555555</v>
      </c>
      <c r="K328" s="1">
        <v>23.878</v>
      </c>
      <c r="L328" s="1">
        <v>5.0999999999999996</v>
      </c>
      <c r="M328" s="11"/>
      <c r="N328" s="11"/>
    </row>
    <row r="329" spans="3:14" x14ac:dyDescent="0.25">
      <c r="C329">
        <v>311</v>
      </c>
      <c r="E329">
        <v>1.5</v>
      </c>
      <c r="F329">
        <v>175</v>
      </c>
      <c r="G329">
        <v>42</v>
      </c>
      <c r="H329">
        <v>34</v>
      </c>
      <c r="I329" s="40">
        <f t="shared" si="7"/>
        <v>175.70944444444444</v>
      </c>
      <c r="K329" s="1">
        <v>21.068000000000001</v>
      </c>
      <c r="L329" s="1">
        <v>4.6440000000000001</v>
      </c>
      <c r="M329" s="11"/>
      <c r="N329" s="11"/>
    </row>
    <row r="330" spans="3:14" x14ac:dyDescent="0.25">
      <c r="C330">
        <v>312</v>
      </c>
      <c r="E330">
        <v>1.5</v>
      </c>
      <c r="F330">
        <v>184</v>
      </c>
      <c r="G330">
        <v>1</v>
      </c>
      <c r="H330">
        <v>43</v>
      </c>
      <c r="I330" s="40">
        <f t="shared" si="7"/>
        <v>184.02861111111113</v>
      </c>
      <c r="K330" s="1">
        <v>20.221</v>
      </c>
      <c r="L330" s="1">
        <v>4.4619999999999997</v>
      </c>
      <c r="M330" s="11"/>
      <c r="N330" s="11"/>
    </row>
    <row r="331" spans="3:14" x14ac:dyDescent="0.25">
      <c r="C331">
        <v>313</v>
      </c>
      <c r="E331">
        <v>1.5</v>
      </c>
      <c r="F331">
        <v>194</v>
      </c>
      <c r="G331">
        <v>55</v>
      </c>
      <c r="H331">
        <v>25</v>
      </c>
      <c r="I331" s="40">
        <f t="shared" si="7"/>
        <v>194.92361111111111</v>
      </c>
      <c r="K331" s="1">
        <v>21.004999999999999</v>
      </c>
      <c r="L331" s="1">
        <v>4.3390000000000004</v>
      </c>
      <c r="M331" s="11"/>
      <c r="N331" s="11"/>
    </row>
    <row r="332" spans="3:14" x14ac:dyDescent="0.25">
      <c r="C332">
        <v>314</v>
      </c>
      <c r="E332">
        <v>1.5</v>
      </c>
      <c r="F332">
        <v>204</v>
      </c>
      <c r="G332">
        <v>0</v>
      </c>
      <c r="H332">
        <v>11</v>
      </c>
      <c r="I332" s="40">
        <f t="shared" si="7"/>
        <v>204.00305555555556</v>
      </c>
      <c r="K332" s="1">
        <v>20.949000000000002</v>
      </c>
      <c r="L332" s="1">
        <v>4.0369999999999999</v>
      </c>
      <c r="M332" s="11"/>
      <c r="N332" s="11"/>
    </row>
    <row r="333" spans="3:14" x14ac:dyDescent="0.25">
      <c r="C333">
        <v>315</v>
      </c>
      <c r="E333">
        <v>1.5</v>
      </c>
      <c r="F333">
        <v>219</v>
      </c>
      <c r="G333">
        <v>35</v>
      </c>
      <c r="H333">
        <v>19</v>
      </c>
      <c r="I333" s="40">
        <f t="shared" si="7"/>
        <v>219.58861111111113</v>
      </c>
      <c r="K333" s="1">
        <v>22.491</v>
      </c>
      <c r="L333" s="1">
        <v>3.4860000000000002</v>
      </c>
      <c r="M333" s="11"/>
      <c r="N333" s="11"/>
    </row>
    <row r="334" spans="3:14" x14ac:dyDescent="0.25">
      <c r="C334">
        <v>316</v>
      </c>
      <c r="E334">
        <v>1.5</v>
      </c>
      <c r="F334">
        <v>206</v>
      </c>
      <c r="G334">
        <v>47</v>
      </c>
      <c r="H334">
        <v>45</v>
      </c>
      <c r="I334" s="40">
        <f t="shared" si="7"/>
        <v>206.79583333333332</v>
      </c>
      <c r="K334" s="1">
        <v>17.419</v>
      </c>
      <c r="L334" s="1">
        <v>3.4609999999999999</v>
      </c>
      <c r="M334" s="11"/>
      <c r="N334" s="11"/>
    </row>
    <row r="335" spans="3:14" x14ac:dyDescent="0.25">
      <c r="C335">
        <v>317</v>
      </c>
      <c r="E335">
        <v>1.5</v>
      </c>
      <c r="F335">
        <v>195</v>
      </c>
      <c r="G335">
        <v>5</v>
      </c>
      <c r="H335">
        <v>10</v>
      </c>
      <c r="I335" s="40">
        <f t="shared" si="7"/>
        <v>195.08611111111111</v>
      </c>
      <c r="K335" s="1">
        <v>15.545</v>
      </c>
      <c r="L335" s="1">
        <v>3.53</v>
      </c>
      <c r="M335" s="11"/>
      <c r="N335" s="11"/>
    </row>
    <row r="336" spans="3:14" x14ac:dyDescent="0.25">
      <c r="C336">
        <v>318</v>
      </c>
      <c r="E336">
        <v>1.5</v>
      </c>
      <c r="F336">
        <v>229</v>
      </c>
      <c r="G336">
        <v>14</v>
      </c>
      <c r="H336">
        <v>15</v>
      </c>
      <c r="I336" s="40">
        <f t="shared" si="7"/>
        <v>229.23749999999998</v>
      </c>
      <c r="K336" s="1">
        <v>17.035</v>
      </c>
      <c r="L336" s="1">
        <v>2.391</v>
      </c>
      <c r="M336" s="11"/>
      <c r="N336" s="11"/>
    </row>
    <row r="337" spans="3:19" x14ac:dyDescent="0.25">
      <c r="C337">
        <v>319</v>
      </c>
      <c r="E337">
        <v>1.5</v>
      </c>
      <c r="F337">
        <v>177</v>
      </c>
      <c r="G337">
        <v>57</v>
      </c>
      <c r="H337">
        <v>47</v>
      </c>
      <c r="I337" s="40">
        <f t="shared" si="7"/>
        <v>177.96305555555554</v>
      </c>
      <c r="K337" s="1">
        <v>15.308</v>
      </c>
      <c r="L337" s="1">
        <v>3.5939999999999999</v>
      </c>
      <c r="M337" s="11"/>
      <c r="N337" s="11"/>
    </row>
    <row r="338" spans="3:19" x14ac:dyDescent="0.25">
      <c r="C338">
        <v>320</v>
      </c>
      <c r="E338">
        <v>1.5</v>
      </c>
      <c r="F338">
        <v>251</v>
      </c>
      <c r="G338">
        <v>27</v>
      </c>
      <c r="H338">
        <v>40</v>
      </c>
      <c r="I338" s="40">
        <f t="shared" si="7"/>
        <v>251.46111111111111</v>
      </c>
      <c r="K338" s="1">
        <v>12.829000000000001</v>
      </c>
      <c r="L338" s="1">
        <v>0.75</v>
      </c>
      <c r="M338" s="11"/>
      <c r="N338" s="11"/>
    </row>
    <row r="339" spans="3:19" x14ac:dyDescent="0.25">
      <c r="C339">
        <v>321</v>
      </c>
      <c r="E339">
        <v>1.5</v>
      </c>
      <c r="F339">
        <v>164</v>
      </c>
      <c r="G339">
        <v>23</v>
      </c>
      <c r="H339">
        <v>0</v>
      </c>
      <c r="I339" s="40">
        <f t="shared" si="7"/>
        <v>164.38333333333333</v>
      </c>
      <c r="K339" s="1">
        <v>14.46</v>
      </c>
      <c r="L339" s="1">
        <v>3.3340000000000001</v>
      </c>
      <c r="M339" s="11"/>
      <c r="N339" s="11"/>
    </row>
    <row r="340" spans="3:19" x14ac:dyDescent="0.25">
      <c r="C340">
        <v>322</v>
      </c>
      <c r="E340">
        <v>1.5</v>
      </c>
      <c r="F340">
        <v>147</v>
      </c>
      <c r="G340">
        <v>57</v>
      </c>
      <c r="H340">
        <v>39</v>
      </c>
      <c r="I340" s="40">
        <f t="shared" si="7"/>
        <v>147.96083333333331</v>
      </c>
      <c r="K340" s="1">
        <v>12.738</v>
      </c>
      <c r="L340" s="1">
        <v>2.8029999999999999</v>
      </c>
      <c r="M340" s="11"/>
      <c r="N340" s="11"/>
    </row>
    <row r="341" spans="3:19" x14ac:dyDescent="0.25">
      <c r="C341">
        <v>323</v>
      </c>
      <c r="E341">
        <v>1.5</v>
      </c>
      <c r="F341">
        <v>291</v>
      </c>
      <c r="G341">
        <v>19</v>
      </c>
      <c r="H341">
        <v>53</v>
      </c>
      <c r="I341" s="40">
        <f t="shared" si="7"/>
        <v>291.33138888888891</v>
      </c>
      <c r="K341" s="1">
        <v>12.529</v>
      </c>
      <c r="L341" s="1">
        <v>-1.9119999999999999</v>
      </c>
      <c r="M341" s="11"/>
      <c r="N341" s="11"/>
    </row>
    <row r="342" spans="3:19" x14ac:dyDescent="0.25">
      <c r="C342">
        <v>324</v>
      </c>
      <c r="E342">
        <v>2.15</v>
      </c>
      <c r="F342">
        <v>307</v>
      </c>
      <c r="G342">
        <v>25</v>
      </c>
      <c r="H342">
        <v>41</v>
      </c>
      <c r="I342" s="40">
        <f t="shared" si="7"/>
        <v>307.4280555555556</v>
      </c>
      <c r="K342" s="1">
        <v>14.185</v>
      </c>
      <c r="L342" s="1">
        <v>-2.21</v>
      </c>
      <c r="M342" s="11"/>
      <c r="N342" s="11"/>
    </row>
    <row r="343" spans="3:19" x14ac:dyDescent="0.25">
      <c r="C343">
        <v>325</v>
      </c>
      <c r="E343">
        <v>1.5</v>
      </c>
      <c r="F343">
        <v>156</v>
      </c>
      <c r="G343">
        <v>40</v>
      </c>
      <c r="H343">
        <v>36</v>
      </c>
      <c r="I343" s="40">
        <f t="shared" si="7"/>
        <v>156.67666666666665</v>
      </c>
      <c r="K343" s="1">
        <v>27.094999999999999</v>
      </c>
      <c r="L343" s="1">
        <v>5.2839999999999998</v>
      </c>
      <c r="M343" s="11"/>
      <c r="N343" s="11"/>
    </row>
    <row r="344" spans="3:19" x14ac:dyDescent="0.25">
      <c r="C344">
        <v>326</v>
      </c>
      <c r="E344">
        <v>1.5</v>
      </c>
      <c r="F344">
        <v>165</v>
      </c>
      <c r="G344">
        <v>13</v>
      </c>
      <c r="H344">
        <v>55</v>
      </c>
      <c r="I344" s="40">
        <f t="shared" si="7"/>
        <v>165.23194444444445</v>
      </c>
      <c r="K344" s="1">
        <v>25.526</v>
      </c>
      <c r="L344" s="1">
        <v>5.319</v>
      </c>
      <c r="M344" s="11"/>
      <c r="N344" s="11"/>
    </row>
    <row r="345" spans="3:19" s="12" customFormat="1" x14ac:dyDescent="0.25">
      <c r="C345">
        <v>327</v>
      </c>
      <c r="E345" s="12">
        <v>2.8</v>
      </c>
      <c r="F345" s="12">
        <v>321</v>
      </c>
      <c r="G345" s="12">
        <v>50</v>
      </c>
      <c r="H345" s="12">
        <v>40</v>
      </c>
      <c r="I345" s="40">
        <f t="shared" si="7"/>
        <v>321.84444444444443</v>
      </c>
      <c r="J345" s="13"/>
      <c r="K345" s="13">
        <v>15.154</v>
      </c>
      <c r="L345" s="13">
        <v>-2.2170000000000001</v>
      </c>
      <c r="M345" s="21"/>
      <c r="N345" s="21"/>
      <c r="O345" s="13"/>
      <c r="P345" s="13"/>
      <c r="Q345" s="13"/>
      <c r="R345" s="13"/>
      <c r="S345" s="13"/>
    </row>
    <row r="346" spans="3:19" s="12" customFormat="1" x14ac:dyDescent="0.25">
      <c r="C346">
        <v>328</v>
      </c>
      <c r="E346" s="12">
        <v>1.5</v>
      </c>
      <c r="F346" s="12">
        <v>180</v>
      </c>
      <c r="G346" s="12">
        <v>38</v>
      </c>
      <c r="H346" s="12">
        <v>0</v>
      </c>
      <c r="I346" s="40">
        <f t="shared" si="7"/>
        <v>180.63333333333333</v>
      </c>
      <c r="J346" s="13"/>
      <c r="K346" s="13">
        <v>11.292999999999999</v>
      </c>
      <c r="L346" s="13">
        <v>2.8290000000000002</v>
      </c>
      <c r="M346" s="13"/>
      <c r="N346" s="13"/>
      <c r="O346" s="13"/>
      <c r="P346" s="13"/>
      <c r="Q346" s="13"/>
      <c r="R346" s="13"/>
      <c r="S346" s="13"/>
    </row>
    <row r="347" spans="3:19" s="12" customFormat="1" x14ac:dyDescent="0.25">
      <c r="C347">
        <v>329</v>
      </c>
      <c r="E347" s="12">
        <v>1.5</v>
      </c>
      <c r="F347" s="12">
        <v>199</v>
      </c>
      <c r="G347" s="12">
        <v>22</v>
      </c>
      <c r="H347" s="12">
        <v>57</v>
      </c>
      <c r="I347" s="40">
        <f t="shared" si="7"/>
        <v>199.38250000000002</v>
      </c>
      <c r="J347" s="13"/>
      <c r="K347" s="13">
        <v>8.8849999999999998</v>
      </c>
      <c r="L347" s="13">
        <v>2.2069999999999999</v>
      </c>
      <c r="M347" s="21"/>
      <c r="N347" s="21"/>
      <c r="O347" s="13"/>
      <c r="P347" s="13"/>
      <c r="Q347" s="13"/>
      <c r="R347" s="13"/>
      <c r="S347" s="13"/>
    </row>
    <row r="348" spans="3:19" x14ac:dyDescent="0.25">
      <c r="C348">
        <v>330</v>
      </c>
      <c r="E348" s="12">
        <v>1.5</v>
      </c>
      <c r="F348" s="12">
        <v>156</v>
      </c>
      <c r="G348" s="12">
        <v>21</v>
      </c>
      <c r="H348" s="12">
        <v>17</v>
      </c>
      <c r="I348" s="40">
        <f t="shared" si="7"/>
        <v>156.35472222222222</v>
      </c>
      <c r="K348" s="1">
        <v>26.637</v>
      </c>
      <c r="L348" s="1">
        <v>5.2569999999999997</v>
      </c>
      <c r="M348" s="11"/>
      <c r="N348" s="11"/>
    </row>
    <row r="349" spans="3:19" x14ac:dyDescent="0.25">
      <c r="C349">
        <v>331</v>
      </c>
      <c r="E349" s="12">
        <v>1.5</v>
      </c>
      <c r="F349" s="12">
        <v>186</v>
      </c>
      <c r="G349" s="12">
        <v>20</v>
      </c>
      <c r="H349" s="12">
        <v>39</v>
      </c>
      <c r="I349" s="40">
        <f t="shared" si="7"/>
        <v>186.34416666666667</v>
      </c>
      <c r="K349" s="1">
        <v>6.6130000000000004</v>
      </c>
      <c r="L349" s="1">
        <v>1.8819999999999999</v>
      </c>
      <c r="M349" s="11"/>
      <c r="N349" s="11"/>
    </row>
    <row r="350" spans="3:19" x14ac:dyDescent="0.25">
      <c r="C350">
        <v>332</v>
      </c>
      <c r="E350" s="12">
        <v>1.5</v>
      </c>
      <c r="F350" s="12">
        <v>206</v>
      </c>
      <c r="G350" s="12">
        <v>53</v>
      </c>
      <c r="H350" s="12">
        <v>36</v>
      </c>
      <c r="I350" s="40">
        <f t="shared" si="7"/>
        <v>206.89333333333332</v>
      </c>
      <c r="K350" s="1">
        <v>6.069</v>
      </c>
      <c r="L350" s="1">
        <v>1.526</v>
      </c>
      <c r="M350" s="11"/>
      <c r="N350" s="11"/>
    </row>
    <row r="351" spans="3:19" x14ac:dyDescent="0.25">
      <c r="C351">
        <v>333</v>
      </c>
      <c r="E351">
        <v>2</v>
      </c>
      <c r="F351" s="12">
        <v>162</v>
      </c>
      <c r="G351" s="12">
        <v>16</v>
      </c>
      <c r="H351" s="12">
        <v>1</v>
      </c>
      <c r="I351" s="40">
        <f t="shared" si="7"/>
        <v>162.26694444444445</v>
      </c>
      <c r="K351" s="1">
        <v>30.530999999999999</v>
      </c>
      <c r="L351" s="1">
        <v>6.4930000000000003</v>
      </c>
      <c r="M351" s="11"/>
      <c r="N351" s="11"/>
    </row>
    <row r="352" spans="3:19" x14ac:dyDescent="0.25">
      <c r="C352">
        <v>334</v>
      </c>
      <c r="E352">
        <v>1.5</v>
      </c>
      <c r="F352" s="12">
        <v>233</v>
      </c>
      <c r="G352" s="12">
        <v>27</v>
      </c>
      <c r="H352" s="12">
        <v>8</v>
      </c>
      <c r="I352" s="40">
        <f t="shared" si="7"/>
        <v>233.45222222222222</v>
      </c>
      <c r="K352" s="1">
        <v>5.41</v>
      </c>
      <c r="L352" s="1">
        <v>0.79</v>
      </c>
      <c r="M352" s="11"/>
      <c r="N352" s="11"/>
    </row>
    <row r="353" spans="3:14" x14ac:dyDescent="0.25">
      <c r="C353">
        <v>335</v>
      </c>
      <c r="E353">
        <v>1.5</v>
      </c>
      <c r="F353" s="12">
        <v>128</v>
      </c>
      <c r="G353" s="12">
        <v>54</v>
      </c>
      <c r="H353" s="12">
        <v>34</v>
      </c>
      <c r="I353" s="40">
        <f t="shared" si="7"/>
        <v>128.90944444444446</v>
      </c>
      <c r="K353" s="1">
        <v>15.263999999999999</v>
      </c>
      <c r="L353" s="1">
        <v>2.6339999999999999</v>
      </c>
      <c r="M353" s="11"/>
      <c r="N353" s="11"/>
    </row>
    <row r="354" spans="3:14" x14ac:dyDescent="0.25">
      <c r="C354">
        <v>336</v>
      </c>
      <c r="E354">
        <v>1.5</v>
      </c>
      <c r="F354" s="12">
        <v>261</v>
      </c>
      <c r="G354" s="12">
        <v>28</v>
      </c>
      <c r="H354" s="12">
        <v>56</v>
      </c>
      <c r="I354" s="40">
        <f t="shared" si="7"/>
        <v>261.48222222222222</v>
      </c>
      <c r="K354" s="1">
        <v>5.3179999999999996</v>
      </c>
      <c r="L354" s="1">
        <v>0.17</v>
      </c>
      <c r="M354" s="11"/>
      <c r="N354" s="11"/>
    </row>
    <row r="355" spans="3:14" x14ac:dyDescent="0.25">
      <c r="C355">
        <v>337</v>
      </c>
      <c r="E355">
        <v>1.5</v>
      </c>
      <c r="F355" s="12">
        <v>181</v>
      </c>
      <c r="G355" s="12">
        <v>27</v>
      </c>
      <c r="H355" s="12">
        <v>12</v>
      </c>
      <c r="I355" s="40">
        <f t="shared" si="7"/>
        <v>181.45333333333332</v>
      </c>
      <c r="K355" s="1">
        <v>6.2750000000000004</v>
      </c>
      <c r="L355" s="1">
        <v>1.657</v>
      </c>
      <c r="M355" s="11"/>
      <c r="N355" s="11"/>
    </row>
    <row r="356" spans="3:14" x14ac:dyDescent="0.25">
      <c r="C356">
        <v>338</v>
      </c>
      <c r="E356">
        <v>1.5</v>
      </c>
      <c r="F356" s="12">
        <v>204</v>
      </c>
      <c r="G356" s="12">
        <v>27</v>
      </c>
      <c r="H356" s="12">
        <v>37</v>
      </c>
      <c r="I356" s="40">
        <f t="shared" si="7"/>
        <v>204.46027777777778</v>
      </c>
      <c r="K356" s="1">
        <v>4.2519999999999998</v>
      </c>
      <c r="L356" s="1">
        <v>0.876</v>
      </c>
      <c r="M356" s="11"/>
      <c r="N356" s="11"/>
    </row>
    <row r="357" spans="3:14" x14ac:dyDescent="0.25">
      <c r="C357">
        <v>339</v>
      </c>
      <c r="E357">
        <v>1.5</v>
      </c>
      <c r="F357" s="12">
        <v>248</v>
      </c>
      <c r="G357" s="12">
        <v>11</v>
      </c>
      <c r="H357" s="12">
        <v>57</v>
      </c>
      <c r="I357" s="40">
        <f t="shared" si="7"/>
        <v>248.19916666666668</v>
      </c>
      <c r="K357" s="1">
        <v>3.9769999999999999</v>
      </c>
      <c r="L357" s="1">
        <v>0.24299999999999999</v>
      </c>
      <c r="M357" s="11"/>
      <c r="N357" s="11"/>
    </row>
    <row r="358" spans="3:14" x14ac:dyDescent="0.25">
      <c r="C358">
        <v>340</v>
      </c>
      <c r="E358">
        <v>1.5</v>
      </c>
      <c r="F358" s="12">
        <v>97</v>
      </c>
      <c r="G358" s="12">
        <v>31</v>
      </c>
      <c r="H358" s="12">
        <v>18</v>
      </c>
      <c r="I358" s="40">
        <f t="shared" si="7"/>
        <v>97.521666666666661</v>
      </c>
      <c r="K358" s="1">
        <v>13.379</v>
      </c>
      <c r="L358" s="1">
        <v>1.1619999999999999</v>
      </c>
      <c r="M358" s="11"/>
      <c r="N358" s="11"/>
    </row>
    <row r="359" spans="3:14" x14ac:dyDescent="0.25">
      <c r="C359">
        <v>341</v>
      </c>
      <c r="E359">
        <v>1.5</v>
      </c>
      <c r="F359" s="12">
        <v>78</v>
      </c>
      <c r="G359" s="12">
        <v>59</v>
      </c>
      <c r="H359" s="12">
        <v>33</v>
      </c>
      <c r="I359" s="40">
        <f t="shared" si="7"/>
        <v>78.992500000000007</v>
      </c>
      <c r="K359" s="1">
        <v>14.208</v>
      </c>
      <c r="L359" s="1">
        <v>-0.17599999999999999</v>
      </c>
      <c r="M359" s="11"/>
      <c r="N359" s="11"/>
    </row>
    <row r="360" spans="3:14" x14ac:dyDescent="0.25">
      <c r="C360">
        <v>342</v>
      </c>
      <c r="E360">
        <v>1.5</v>
      </c>
      <c r="F360" s="12">
        <v>67</v>
      </c>
      <c r="G360" s="12">
        <v>22</v>
      </c>
      <c r="H360" s="12">
        <v>1</v>
      </c>
      <c r="I360" s="40">
        <f t="shared" si="7"/>
        <v>67.366944444444442</v>
      </c>
      <c r="K360" s="1">
        <v>16.2</v>
      </c>
      <c r="L360" s="1">
        <v>-0.85599999999999998</v>
      </c>
      <c r="M360" s="11"/>
      <c r="N360" s="11"/>
    </row>
    <row r="361" spans="3:14" x14ac:dyDescent="0.25">
      <c r="C361">
        <v>343</v>
      </c>
      <c r="E361">
        <v>1.3</v>
      </c>
      <c r="F361" s="12">
        <v>59</v>
      </c>
      <c r="G361" s="12">
        <v>28</v>
      </c>
      <c r="H361" s="12">
        <v>35</v>
      </c>
      <c r="I361" s="40">
        <f t="shared" si="7"/>
        <v>59.476388888888891</v>
      </c>
      <c r="K361" s="1">
        <v>15.003</v>
      </c>
      <c r="L361" s="1">
        <v>-1.389</v>
      </c>
      <c r="M361" s="11"/>
      <c r="N361" s="11"/>
    </row>
    <row r="362" spans="3:14" x14ac:dyDescent="0.25">
      <c r="C362">
        <v>344</v>
      </c>
      <c r="E362">
        <v>2.15</v>
      </c>
      <c r="F362" s="12">
        <v>53</v>
      </c>
      <c r="G362" s="12">
        <v>21</v>
      </c>
      <c r="H362" s="12">
        <v>0</v>
      </c>
      <c r="I362" s="40">
        <f t="shared" si="7"/>
        <v>53.35</v>
      </c>
      <c r="K362" s="1">
        <v>16.363</v>
      </c>
      <c r="L362" s="1">
        <v>-1.5880000000000001</v>
      </c>
      <c r="M362" s="11"/>
      <c r="N362" s="11"/>
    </row>
    <row r="363" spans="3:14" x14ac:dyDescent="0.25">
      <c r="C363">
        <v>345</v>
      </c>
      <c r="E363">
        <v>2.15</v>
      </c>
      <c r="F363" s="12">
        <v>37</v>
      </c>
      <c r="G363" s="12">
        <v>45</v>
      </c>
      <c r="H363" s="12">
        <v>23</v>
      </c>
      <c r="I363" s="40">
        <f t="shared" si="7"/>
        <v>37.756388888888885</v>
      </c>
      <c r="K363" s="1">
        <v>20.189</v>
      </c>
      <c r="L363" s="1">
        <v>-3.64</v>
      </c>
      <c r="M363" s="11"/>
      <c r="N363" s="11"/>
    </row>
    <row r="364" spans="3:14" x14ac:dyDescent="0.25">
      <c r="C364">
        <v>346</v>
      </c>
      <c r="E364">
        <v>2.15</v>
      </c>
      <c r="F364" s="12">
        <v>28</v>
      </c>
      <c r="G364" s="12">
        <v>12</v>
      </c>
      <c r="H364" s="12">
        <v>47</v>
      </c>
      <c r="I364" s="40">
        <f t="shared" si="7"/>
        <v>28.213055555555556</v>
      </c>
      <c r="K364" s="1">
        <v>24.765999999999998</v>
      </c>
      <c r="L364" s="1">
        <v>-5.3789999999999996</v>
      </c>
      <c r="M364" s="11"/>
      <c r="N364" s="11"/>
    </row>
    <row r="365" spans="3:14" x14ac:dyDescent="0.25">
      <c r="C365">
        <v>347</v>
      </c>
      <c r="E365">
        <v>1.5</v>
      </c>
      <c r="F365" s="12">
        <v>174</v>
      </c>
      <c r="G365" s="12">
        <v>14</v>
      </c>
      <c r="H365" s="12">
        <v>21</v>
      </c>
      <c r="I365" s="40">
        <f t="shared" si="7"/>
        <v>174.23916666666665</v>
      </c>
      <c r="K365" s="1">
        <v>6.0060000000000002</v>
      </c>
      <c r="L365" s="1">
        <v>1.82</v>
      </c>
      <c r="M365" s="11"/>
      <c r="N365" s="11"/>
    </row>
    <row r="366" spans="3:14" x14ac:dyDescent="0.25">
      <c r="C366">
        <v>348</v>
      </c>
      <c r="E366">
        <v>1.5</v>
      </c>
      <c r="F366" s="12">
        <v>181</v>
      </c>
      <c r="G366" s="12">
        <v>35</v>
      </c>
      <c r="H366" s="12">
        <v>55</v>
      </c>
      <c r="I366" s="40">
        <f t="shared" si="7"/>
        <v>181.59861111111113</v>
      </c>
      <c r="K366" s="1">
        <v>4.0590000000000002</v>
      </c>
      <c r="L366" s="1">
        <v>1.2370000000000001</v>
      </c>
      <c r="M366" s="11"/>
      <c r="N366" s="11"/>
    </row>
    <row r="367" spans="3:14" x14ac:dyDescent="0.25">
      <c r="C367">
        <v>349</v>
      </c>
      <c r="E367">
        <v>1.5</v>
      </c>
      <c r="F367" s="12">
        <v>216</v>
      </c>
      <c r="G367" s="12">
        <v>14</v>
      </c>
      <c r="H367" s="12">
        <v>22</v>
      </c>
      <c r="I367" s="40">
        <f t="shared" si="7"/>
        <v>216.23944444444444</v>
      </c>
      <c r="K367" s="1">
        <v>2.831</v>
      </c>
      <c r="L367" s="1">
        <v>0.69299999999999995</v>
      </c>
      <c r="M367" s="11"/>
      <c r="N367" s="11"/>
    </row>
    <row r="368" spans="3:14" x14ac:dyDescent="0.25">
      <c r="C368">
        <v>350</v>
      </c>
      <c r="E368">
        <v>2.15</v>
      </c>
      <c r="F368" s="12">
        <v>27</v>
      </c>
      <c r="G368" s="12">
        <v>49</v>
      </c>
      <c r="H368" s="12">
        <v>13</v>
      </c>
      <c r="I368" s="40">
        <f t="shared" si="7"/>
        <v>27.820277777777779</v>
      </c>
      <c r="K368" s="1">
        <v>28.007000000000001</v>
      </c>
      <c r="L368" s="1">
        <v>-5.9859999999999998</v>
      </c>
      <c r="M368" s="11"/>
      <c r="N368" s="11"/>
    </row>
    <row r="369" spans="3:14" x14ac:dyDescent="0.25">
      <c r="C369">
        <v>351</v>
      </c>
      <c r="E369">
        <v>2.15</v>
      </c>
      <c r="F369" s="12">
        <v>25</v>
      </c>
      <c r="G369" s="12">
        <v>34</v>
      </c>
      <c r="H369" s="12">
        <v>12</v>
      </c>
      <c r="I369" s="40">
        <f t="shared" si="7"/>
        <v>25.57</v>
      </c>
      <c r="K369" s="1">
        <v>33.28</v>
      </c>
      <c r="L369" s="1">
        <v>-5.9850000000000003</v>
      </c>
      <c r="M369" s="11"/>
      <c r="N369" s="11"/>
    </row>
    <row r="370" spans="3:14" x14ac:dyDescent="0.25">
      <c r="C370">
        <v>352</v>
      </c>
      <c r="E370">
        <v>1.5</v>
      </c>
      <c r="F370" s="12">
        <v>282</v>
      </c>
      <c r="G370" s="12">
        <v>37</v>
      </c>
      <c r="H370" s="12">
        <v>50</v>
      </c>
      <c r="I370" s="40">
        <f t="shared" si="7"/>
        <v>282.63055555555559</v>
      </c>
      <c r="K370" s="1">
        <v>4.7469999999999999</v>
      </c>
      <c r="L370" s="1">
        <v>-0.36299999999999999</v>
      </c>
      <c r="M370" s="11"/>
      <c r="N370" s="11"/>
    </row>
    <row r="371" spans="3:14" x14ac:dyDescent="0.25">
      <c r="C371">
        <v>353</v>
      </c>
      <c r="E371">
        <v>1.5</v>
      </c>
      <c r="F371" s="12">
        <v>294</v>
      </c>
      <c r="G371" s="12">
        <v>3</v>
      </c>
      <c r="H371" s="12">
        <v>26</v>
      </c>
      <c r="I371" s="40">
        <f t="shared" si="7"/>
        <v>294.05722222222221</v>
      </c>
      <c r="K371" s="1">
        <v>7.1269999999999998</v>
      </c>
      <c r="L371" s="1">
        <v>-1.431</v>
      </c>
      <c r="M371" s="11"/>
      <c r="N371" s="11"/>
    </row>
    <row r="372" spans="3:14" x14ac:dyDescent="0.25">
      <c r="C372">
        <v>354</v>
      </c>
      <c r="E372">
        <v>1.5</v>
      </c>
      <c r="F372" s="12">
        <v>283</v>
      </c>
      <c r="G372" s="12">
        <v>8</v>
      </c>
      <c r="H372" s="12">
        <v>50</v>
      </c>
      <c r="I372" s="40">
        <f t="shared" si="7"/>
        <v>283.14722222222224</v>
      </c>
      <c r="K372" s="1">
        <v>8.6530000000000005</v>
      </c>
      <c r="L372" s="1">
        <v>-0.85</v>
      </c>
      <c r="M372" s="11"/>
      <c r="N372" s="11"/>
    </row>
    <row r="373" spans="3:14" x14ac:dyDescent="0.25">
      <c r="C373">
        <v>355</v>
      </c>
      <c r="E373">
        <v>1.5</v>
      </c>
      <c r="F373" s="12">
        <v>310</v>
      </c>
      <c r="G373" s="12">
        <v>29</v>
      </c>
      <c r="H373" s="12">
        <v>55</v>
      </c>
      <c r="I373" s="40">
        <f t="shared" si="7"/>
        <v>310.49861111111113</v>
      </c>
      <c r="K373" s="1">
        <v>5.3419999999999996</v>
      </c>
      <c r="L373" s="1">
        <v>-1.2649999999999999</v>
      </c>
      <c r="M373" s="11"/>
      <c r="N373" s="11"/>
    </row>
    <row r="374" spans="3:14" x14ac:dyDescent="0.25">
      <c r="C374">
        <v>356</v>
      </c>
      <c r="E374">
        <v>1.3</v>
      </c>
      <c r="F374" s="12">
        <v>346</v>
      </c>
      <c r="G374" s="12">
        <v>46</v>
      </c>
      <c r="H374" s="12">
        <v>21</v>
      </c>
      <c r="I374" s="40">
        <f t="shared" si="7"/>
        <v>346.77249999999998</v>
      </c>
      <c r="K374" s="1">
        <v>4.4409999999999998</v>
      </c>
      <c r="L374" s="1">
        <v>-1.56</v>
      </c>
      <c r="M374" s="11"/>
      <c r="N374" s="11"/>
    </row>
    <row r="375" spans="3:14" x14ac:dyDescent="0.25">
      <c r="C375">
        <v>357</v>
      </c>
      <c r="E375">
        <v>1.3</v>
      </c>
      <c r="F375" s="12">
        <v>31</v>
      </c>
      <c r="G375" s="12">
        <v>41</v>
      </c>
      <c r="H375" s="12">
        <v>30</v>
      </c>
      <c r="I375" s="40">
        <f t="shared" si="7"/>
        <v>31.691666666666666</v>
      </c>
      <c r="K375" s="1">
        <v>3.0720000000000001</v>
      </c>
      <c r="L375" s="1">
        <v>-0.91700000000000004</v>
      </c>
      <c r="M375" s="11"/>
      <c r="N375" s="11"/>
    </row>
    <row r="376" spans="3:14" x14ac:dyDescent="0.25">
      <c r="C376">
        <v>358</v>
      </c>
      <c r="E376">
        <v>1.3</v>
      </c>
      <c r="F376" s="12">
        <v>13</v>
      </c>
      <c r="G376" s="12">
        <v>55</v>
      </c>
      <c r="H376" s="12">
        <v>20</v>
      </c>
      <c r="I376" s="40">
        <f t="shared" ref="I376:I439" si="8">F376+G376/60+H376/3600</f>
        <v>13.922222222222222</v>
      </c>
      <c r="K376" s="1">
        <v>5.782</v>
      </c>
      <c r="L376" s="1">
        <v>-1.724</v>
      </c>
      <c r="M376" s="11"/>
      <c r="N376" s="11"/>
    </row>
    <row r="377" spans="3:14" x14ac:dyDescent="0.25">
      <c r="C377">
        <v>359</v>
      </c>
      <c r="E377">
        <v>2.15</v>
      </c>
      <c r="F377" s="12">
        <v>150</v>
      </c>
      <c r="G377" s="12">
        <v>12</v>
      </c>
      <c r="H377" s="12">
        <v>4</v>
      </c>
      <c r="I377" s="40">
        <f t="shared" si="8"/>
        <v>150.20111111111109</v>
      </c>
      <c r="K377" s="1">
        <v>40.814999999999998</v>
      </c>
      <c r="L377" s="1">
        <v>7.7130000000000001</v>
      </c>
      <c r="M377" s="11"/>
      <c r="N377" s="11"/>
    </row>
    <row r="378" spans="3:14" x14ac:dyDescent="0.25">
      <c r="C378">
        <v>360</v>
      </c>
      <c r="E378">
        <v>1.3</v>
      </c>
      <c r="F378" s="12">
        <v>48</v>
      </c>
      <c r="G378" s="12">
        <v>1</v>
      </c>
      <c r="H378" s="12">
        <v>4</v>
      </c>
      <c r="I378" s="40">
        <f t="shared" si="8"/>
        <v>48.017777777777773</v>
      </c>
      <c r="K378" s="1">
        <v>11.146000000000001</v>
      </c>
      <c r="L378" s="1">
        <v>-1.4730000000000001</v>
      </c>
      <c r="M378" s="11"/>
      <c r="N378" s="11"/>
    </row>
    <row r="379" spans="3:14" x14ac:dyDescent="0.25">
      <c r="C379">
        <v>361</v>
      </c>
      <c r="E379">
        <v>2.15</v>
      </c>
      <c r="F379" s="12">
        <v>134</v>
      </c>
      <c r="G379" s="12">
        <v>52</v>
      </c>
      <c r="H379" s="12">
        <v>20</v>
      </c>
      <c r="I379" s="40">
        <f t="shared" si="8"/>
        <v>134.87222222222223</v>
      </c>
      <c r="K379" s="1">
        <v>31.064</v>
      </c>
      <c r="L379" s="1">
        <v>5.5</v>
      </c>
      <c r="M379" s="11"/>
      <c r="N379" s="11"/>
    </row>
    <row r="380" spans="3:14" x14ac:dyDescent="0.25">
      <c r="C380">
        <v>362</v>
      </c>
      <c r="E380">
        <v>1.3</v>
      </c>
      <c r="F380" s="12">
        <v>57</v>
      </c>
      <c r="G380" s="12">
        <v>52</v>
      </c>
      <c r="H380" s="12">
        <v>36</v>
      </c>
      <c r="I380" s="40">
        <f t="shared" si="8"/>
        <v>57.876666666666665</v>
      </c>
      <c r="K380" s="1">
        <v>14.39</v>
      </c>
      <c r="L380" s="1">
        <v>-1.4670000000000001</v>
      </c>
      <c r="M380" s="11"/>
      <c r="N380" s="11"/>
    </row>
    <row r="381" spans="3:14" x14ac:dyDescent="0.25">
      <c r="C381">
        <v>363</v>
      </c>
      <c r="E381">
        <v>2.15</v>
      </c>
      <c r="F381" s="12">
        <v>108</v>
      </c>
      <c r="G381" s="12">
        <v>44</v>
      </c>
      <c r="H381" s="12">
        <v>46</v>
      </c>
      <c r="I381" s="40">
        <f t="shared" si="8"/>
        <v>108.74611111111111</v>
      </c>
      <c r="K381" s="1">
        <v>23.492000000000001</v>
      </c>
      <c r="L381" s="1">
        <v>3.07</v>
      </c>
      <c r="M381" s="11"/>
      <c r="N381" s="11"/>
    </row>
    <row r="382" spans="3:14" x14ac:dyDescent="0.25">
      <c r="C382">
        <v>364</v>
      </c>
      <c r="E382">
        <v>2.15</v>
      </c>
      <c r="F382" s="12">
        <v>88</v>
      </c>
      <c r="G382" s="12">
        <v>26</v>
      </c>
      <c r="H382" s="12">
        <v>54</v>
      </c>
      <c r="I382" s="40">
        <f t="shared" si="8"/>
        <v>88.448333333333338</v>
      </c>
      <c r="K382" s="1">
        <v>21.882999999999999</v>
      </c>
      <c r="L382" s="1">
        <v>1.272</v>
      </c>
      <c r="M382" s="11"/>
      <c r="N382" s="11"/>
    </row>
    <row r="383" spans="3:14" x14ac:dyDescent="0.25">
      <c r="C383">
        <v>365</v>
      </c>
      <c r="E383">
        <v>2.15</v>
      </c>
      <c r="F383" s="12">
        <v>80</v>
      </c>
      <c r="G383" s="12">
        <v>22</v>
      </c>
      <c r="H383" s="12">
        <v>40</v>
      </c>
      <c r="I383" s="40">
        <f t="shared" si="8"/>
        <v>80.377777777777766</v>
      </c>
      <c r="K383" s="1">
        <v>21.853000000000002</v>
      </c>
      <c r="L383" s="1">
        <v>0.193</v>
      </c>
      <c r="M383" s="11"/>
      <c r="N383" s="11"/>
    </row>
    <row r="384" spans="3:14" x14ac:dyDescent="0.25">
      <c r="C384">
        <v>366</v>
      </c>
      <c r="E384">
        <v>2.15</v>
      </c>
      <c r="F384" s="12">
        <v>73</v>
      </c>
      <c r="G384" s="12">
        <v>12</v>
      </c>
      <c r="H384" s="12">
        <v>56</v>
      </c>
      <c r="I384" s="40">
        <f t="shared" si="8"/>
        <v>73.215555555555554</v>
      </c>
      <c r="K384" s="1">
        <v>23.768999999999998</v>
      </c>
      <c r="L384" s="1">
        <v>-9.0999999999999998E-2</v>
      </c>
      <c r="M384" s="11"/>
      <c r="N384" s="11"/>
    </row>
    <row r="385" spans="1:19" x14ac:dyDescent="0.25">
      <c r="C385">
        <v>367</v>
      </c>
      <c r="E385">
        <v>1.3</v>
      </c>
      <c r="F385" s="12">
        <v>69</v>
      </c>
      <c r="G385" s="12">
        <v>14</v>
      </c>
      <c r="H385" s="12">
        <v>20</v>
      </c>
      <c r="I385" s="40">
        <f t="shared" si="8"/>
        <v>69.238888888888894</v>
      </c>
      <c r="K385" s="1">
        <v>25.201000000000001</v>
      </c>
      <c r="L385" s="1">
        <v>-1.5860000000000001</v>
      </c>
      <c r="M385" s="11"/>
      <c r="N385" s="11"/>
    </row>
    <row r="386" spans="1:19" s="3" customFormat="1" x14ac:dyDescent="0.25">
      <c r="C386" s="3" t="s">
        <v>42</v>
      </c>
      <c r="E386" s="3">
        <v>1.3</v>
      </c>
      <c r="F386" s="3">
        <v>324</v>
      </c>
      <c r="G386" s="3">
        <v>46</v>
      </c>
      <c r="H386" s="3">
        <v>27</v>
      </c>
      <c r="I386" s="8">
        <f t="shared" si="8"/>
        <v>324.77416666666664</v>
      </c>
      <c r="J386" s="7"/>
      <c r="K386" s="7">
        <v>74.204999999999998</v>
      </c>
      <c r="L386" s="7">
        <v>-4.1349999999999998</v>
      </c>
      <c r="M386" s="9"/>
      <c r="N386" s="9"/>
      <c r="O386" s="7"/>
      <c r="P386" s="7"/>
      <c r="Q386" s="7"/>
      <c r="R386" s="7"/>
      <c r="S386" s="7"/>
    </row>
    <row r="387" spans="1:19" s="3" customFormat="1" x14ac:dyDescent="0.25">
      <c r="C387" s="3" t="s">
        <v>44</v>
      </c>
      <c r="E387" s="3">
        <v>1.35</v>
      </c>
      <c r="F387" s="3">
        <v>39</v>
      </c>
      <c r="G387" s="3">
        <v>5</v>
      </c>
      <c r="H387" s="3">
        <v>5</v>
      </c>
      <c r="I387" s="8">
        <f t="shared" si="8"/>
        <v>39.084722222222226</v>
      </c>
      <c r="J387" s="7"/>
      <c r="K387" s="7">
        <v>77.793999999999997</v>
      </c>
      <c r="L387" s="7">
        <v>-0.80200000000000005</v>
      </c>
      <c r="M387" s="9"/>
      <c r="N387" s="9"/>
      <c r="O387" s="7"/>
      <c r="P387" s="7"/>
      <c r="Q387" s="7"/>
      <c r="R387" s="7"/>
      <c r="S387" s="7"/>
    </row>
    <row r="388" spans="1:19" s="15" customFormat="1" x14ac:dyDescent="0.25">
      <c r="I388" s="18"/>
      <c r="J388" s="16"/>
      <c r="K388" s="16"/>
      <c r="L388" s="16"/>
      <c r="M388" s="19"/>
      <c r="N388" s="19"/>
      <c r="O388" s="16"/>
      <c r="P388" s="16"/>
      <c r="Q388" s="16"/>
      <c r="R388" s="16"/>
      <c r="S388" s="16"/>
    </row>
    <row r="389" spans="1:19" s="3" customFormat="1" x14ac:dyDescent="0.25">
      <c r="A389" s="3" t="s">
        <v>47</v>
      </c>
      <c r="B389" s="3">
        <v>1.3169999999999999</v>
      </c>
      <c r="C389" s="3" t="s">
        <v>8</v>
      </c>
      <c r="E389" s="3">
        <v>2.15</v>
      </c>
      <c r="F389" s="3">
        <v>0</v>
      </c>
      <c r="G389" s="3">
        <v>0</v>
      </c>
      <c r="H389" s="3">
        <v>0</v>
      </c>
      <c r="I389" s="8">
        <f t="shared" si="8"/>
        <v>0</v>
      </c>
      <c r="J389" s="7"/>
      <c r="K389" s="7">
        <v>64.262</v>
      </c>
      <c r="L389" s="7">
        <v>0.69299999999999995</v>
      </c>
      <c r="M389" s="9"/>
      <c r="N389" s="9"/>
      <c r="O389" s="7"/>
      <c r="P389" s="7"/>
      <c r="Q389" s="7"/>
      <c r="R389" s="7"/>
      <c r="S389" s="7">
        <v>1304.669277777778</v>
      </c>
    </row>
    <row r="390" spans="1:19" x14ac:dyDescent="0.25">
      <c r="C390">
        <v>368</v>
      </c>
      <c r="E390" s="12">
        <v>1.3</v>
      </c>
      <c r="F390">
        <v>319</v>
      </c>
      <c r="G390">
        <v>50</v>
      </c>
      <c r="H390">
        <v>15</v>
      </c>
      <c r="I390" s="25">
        <f t="shared" si="8"/>
        <v>319.83749999999998</v>
      </c>
      <c r="K390" s="1">
        <v>34.054000000000002</v>
      </c>
      <c r="L390" s="1">
        <v>4.3639999999999999</v>
      </c>
      <c r="M390" s="11"/>
      <c r="N390" s="11"/>
    </row>
    <row r="391" spans="1:19" x14ac:dyDescent="0.25">
      <c r="C391">
        <v>369</v>
      </c>
      <c r="E391" s="12">
        <v>1.3</v>
      </c>
      <c r="F391" s="41">
        <v>324</v>
      </c>
      <c r="G391" s="12">
        <v>5</v>
      </c>
      <c r="H391" s="12">
        <v>52</v>
      </c>
      <c r="I391" s="25">
        <f t="shared" si="8"/>
        <v>324.09777777777776</v>
      </c>
      <c r="K391" s="1">
        <v>34.194000000000003</v>
      </c>
      <c r="L391" s="1">
        <v>3.9940000000000002</v>
      </c>
      <c r="M391" s="11"/>
      <c r="N391" s="11"/>
    </row>
    <row r="392" spans="1:19" x14ac:dyDescent="0.25">
      <c r="C392">
        <v>370</v>
      </c>
      <c r="E392" s="12">
        <v>1.3</v>
      </c>
      <c r="F392">
        <v>322</v>
      </c>
      <c r="G392" s="12">
        <v>49</v>
      </c>
      <c r="H392" s="12">
        <v>8</v>
      </c>
      <c r="I392" s="25">
        <f t="shared" si="8"/>
        <v>322.81888888888886</v>
      </c>
      <c r="K392" s="1">
        <v>31.571000000000002</v>
      </c>
      <c r="L392" s="1">
        <v>3.8050000000000002</v>
      </c>
      <c r="M392" s="11"/>
      <c r="N392" s="11"/>
    </row>
    <row r="393" spans="1:19" s="12" customFormat="1" x14ac:dyDescent="0.25">
      <c r="C393">
        <v>371</v>
      </c>
      <c r="E393" s="12">
        <v>1.3</v>
      </c>
      <c r="F393" s="12">
        <v>319</v>
      </c>
      <c r="G393" s="12">
        <v>30</v>
      </c>
      <c r="H393" s="12">
        <v>41</v>
      </c>
      <c r="I393" s="25">
        <f t="shared" si="8"/>
        <v>319.51138888888892</v>
      </c>
      <c r="J393" s="13"/>
      <c r="K393" s="13">
        <v>29.82</v>
      </c>
      <c r="L393" s="13">
        <v>3.7890000000000001</v>
      </c>
      <c r="M393" s="21"/>
      <c r="N393" s="21"/>
      <c r="O393" s="13"/>
      <c r="P393" s="13"/>
      <c r="Q393" s="13"/>
      <c r="R393" s="13"/>
      <c r="S393" s="13"/>
    </row>
    <row r="394" spans="1:19" s="12" customFormat="1" x14ac:dyDescent="0.25">
      <c r="C394">
        <v>372</v>
      </c>
      <c r="E394" s="12">
        <v>1.3</v>
      </c>
      <c r="F394" s="12">
        <v>312</v>
      </c>
      <c r="G394" s="12">
        <v>29</v>
      </c>
      <c r="H394" s="12">
        <v>14</v>
      </c>
      <c r="I394" s="25">
        <f t="shared" si="8"/>
        <v>312.48722222222221</v>
      </c>
      <c r="J394" s="13"/>
      <c r="K394" s="13">
        <v>27.087</v>
      </c>
      <c r="L394" s="13">
        <v>3.8519999999999999</v>
      </c>
      <c r="M394" s="13"/>
      <c r="N394" s="13"/>
      <c r="O394" s="13"/>
      <c r="P394" s="13"/>
      <c r="Q394" s="13"/>
      <c r="R394" s="13"/>
      <c r="S394" s="13"/>
    </row>
    <row r="395" spans="1:19" s="12" customFormat="1" x14ac:dyDescent="0.25">
      <c r="C395">
        <v>373</v>
      </c>
      <c r="E395" s="12">
        <v>1.3</v>
      </c>
      <c r="F395" s="12">
        <v>345</v>
      </c>
      <c r="G395" s="12">
        <v>5</v>
      </c>
      <c r="H395" s="12">
        <v>19</v>
      </c>
      <c r="I395" s="25">
        <f t="shared" si="8"/>
        <v>345.08861111111111</v>
      </c>
      <c r="J395" s="13"/>
      <c r="K395" s="13">
        <v>29.577999999999999</v>
      </c>
      <c r="L395" s="13">
        <v>1.611</v>
      </c>
      <c r="M395" s="21"/>
      <c r="N395" s="21"/>
      <c r="O395" s="13"/>
      <c r="P395" s="13"/>
      <c r="Q395" s="13"/>
      <c r="R395" s="13"/>
      <c r="S395" s="13"/>
    </row>
    <row r="396" spans="1:19" x14ac:dyDescent="0.25">
      <c r="C396">
        <v>374</v>
      </c>
      <c r="E396" s="12">
        <v>1.3</v>
      </c>
      <c r="F396" s="12">
        <v>317</v>
      </c>
      <c r="G396" s="12">
        <v>18</v>
      </c>
      <c r="H396" s="12">
        <v>56</v>
      </c>
      <c r="I396" s="25">
        <f t="shared" si="8"/>
        <v>317.31555555555559</v>
      </c>
      <c r="K396" s="1">
        <v>26.917000000000002</v>
      </c>
      <c r="L396" s="1">
        <v>3.4470000000000001</v>
      </c>
      <c r="M396" s="11"/>
      <c r="N396" s="11"/>
    </row>
    <row r="397" spans="1:19" x14ac:dyDescent="0.25">
      <c r="C397">
        <v>375</v>
      </c>
      <c r="E397" s="12">
        <v>1.3</v>
      </c>
      <c r="F397" s="12">
        <v>351</v>
      </c>
      <c r="G397" s="12">
        <v>17</v>
      </c>
      <c r="H397" s="12">
        <v>56</v>
      </c>
      <c r="I397" s="25">
        <f t="shared" si="8"/>
        <v>351.29888888888894</v>
      </c>
      <c r="K397" s="1">
        <v>28.672000000000001</v>
      </c>
      <c r="L397" s="1">
        <v>0.84099999999999997</v>
      </c>
      <c r="M397" s="11"/>
      <c r="N397" s="11"/>
    </row>
    <row r="398" spans="1:19" x14ac:dyDescent="0.25">
      <c r="C398">
        <v>376</v>
      </c>
      <c r="E398" s="12">
        <v>1.3</v>
      </c>
      <c r="F398" s="12">
        <v>325</v>
      </c>
      <c r="G398" s="12">
        <v>46</v>
      </c>
      <c r="H398" s="12">
        <v>1</v>
      </c>
      <c r="I398" s="25">
        <f t="shared" si="8"/>
        <v>325.76694444444445</v>
      </c>
      <c r="K398" s="1">
        <v>28.332999999999998</v>
      </c>
      <c r="L398" s="1">
        <v>3.1240000000000001</v>
      </c>
      <c r="M398" s="11"/>
      <c r="N398" s="11"/>
    </row>
    <row r="399" spans="1:19" x14ac:dyDescent="0.25">
      <c r="C399">
        <v>377</v>
      </c>
      <c r="E399" s="12">
        <v>1.3</v>
      </c>
      <c r="F399" s="12">
        <v>351</v>
      </c>
      <c r="G399" s="12">
        <v>11</v>
      </c>
      <c r="H399" s="12">
        <v>25</v>
      </c>
      <c r="I399" s="25">
        <f t="shared" si="8"/>
        <v>351.19027777777779</v>
      </c>
      <c r="K399" s="1">
        <v>32.89</v>
      </c>
      <c r="L399" s="1">
        <v>1.2649999999999999</v>
      </c>
      <c r="M399" s="11"/>
      <c r="N399" s="11"/>
    </row>
    <row r="400" spans="1:19" x14ac:dyDescent="0.25">
      <c r="C400">
        <v>378</v>
      </c>
      <c r="E400" s="12">
        <v>1.3</v>
      </c>
      <c r="F400" s="12">
        <v>317</v>
      </c>
      <c r="G400" s="12">
        <v>52</v>
      </c>
      <c r="H400" s="12">
        <v>50</v>
      </c>
      <c r="I400" s="25">
        <f t="shared" si="8"/>
        <v>317.88055555555559</v>
      </c>
      <c r="K400" s="1">
        <v>25.45</v>
      </c>
      <c r="L400" s="1">
        <v>2.988</v>
      </c>
      <c r="M400" s="11"/>
      <c r="N400" s="11"/>
    </row>
    <row r="401" spans="3:14" x14ac:dyDescent="0.25">
      <c r="C401">
        <v>379</v>
      </c>
      <c r="E401" s="12">
        <v>1.3</v>
      </c>
      <c r="F401" s="12">
        <v>357</v>
      </c>
      <c r="G401" s="12">
        <v>47</v>
      </c>
      <c r="H401" s="12">
        <v>12</v>
      </c>
      <c r="I401" s="25">
        <f t="shared" si="8"/>
        <v>357.78666666666669</v>
      </c>
      <c r="K401" s="1">
        <v>31.402999999999999</v>
      </c>
      <c r="L401" s="1">
        <v>0.22</v>
      </c>
      <c r="M401" s="11"/>
      <c r="N401" s="11"/>
    </row>
    <row r="402" spans="3:14" x14ac:dyDescent="0.25">
      <c r="C402">
        <v>380</v>
      </c>
      <c r="E402" s="12">
        <v>1.3</v>
      </c>
      <c r="F402" s="12">
        <v>325</v>
      </c>
      <c r="G402" s="12">
        <v>6</v>
      </c>
      <c r="H402" s="12">
        <v>34</v>
      </c>
      <c r="I402" s="25">
        <f t="shared" si="8"/>
        <v>325.10944444444448</v>
      </c>
      <c r="K402" s="1">
        <v>24.477</v>
      </c>
      <c r="L402" s="1">
        <v>2.6190000000000002</v>
      </c>
      <c r="M402" s="11"/>
      <c r="N402" s="11"/>
    </row>
    <row r="403" spans="3:14" x14ac:dyDescent="0.25">
      <c r="C403">
        <v>381</v>
      </c>
      <c r="E403" s="12">
        <v>1.3</v>
      </c>
      <c r="F403" s="12">
        <v>357</v>
      </c>
      <c r="G403" s="12">
        <v>42</v>
      </c>
      <c r="H403" s="12">
        <v>47</v>
      </c>
      <c r="I403" s="25">
        <f t="shared" si="8"/>
        <v>357.71305555555557</v>
      </c>
      <c r="K403" s="1">
        <v>31.422999999999998</v>
      </c>
      <c r="L403" s="1">
        <v>0.224</v>
      </c>
      <c r="M403" s="11"/>
      <c r="N403" s="11"/>
    </row>
    <row r="404" spans="3:14" x14ac:dyDescent="0.25">
      <c r="C404">
        <v>382</v>
      </c>
      <c r="E404" s="12">
        <v>1.3</v>
      </c>
      <c r="F404" s="12">
        <v>322</v>
      </c>
      <c r="G404" s="12">
        <v>16</v>
      </c>
      <c r="H404" s="12">
        <v>13</v>
      </c>
      <c r="I404" s="25">
        <f t="shared" si="8"/>
        <v>322.27027777777778</v>
      </c>
      <c r="K404" s="1">
        <v>23.116</v>
      </c>
      <c r="L404" s="1">
        <v>2.5089999999999999</v>
      </c>
      <c r="M404" s="11"/>
      <c r="N404" s="11"/>
    </row>
    <row r="405" spans="3:14" x14ac:dyDescent="0.25">
      <c r="C405">
        <v>383</v>
      </c>
      <c r="E405" s="12">
        <v>1.3</v>
      </c>
      <c r="F405" s="12">
        <v>357</v>
      </c>
      <c r="G405" s="12">
        <v>59</v>
      </c>
      <c r="H405" s="12">
        <v>1</v>
      </c>
      <c r="I405" s="25">
        <f t="shared" si="8"/>
        <v>357.98361111111114</v>
      </c>
      <c r="K405" s="1">
        <v>28.018000000000001</v>
      </c>
      <c r="L405" s="1">
        <v>-7.0999999999999994E-2</v>
      </c>
      <c r="M405" s="11"/>
      <c r="N405" s="11"/>
    </row>
    <row r="406" spans="3:14" x14ac:dyDescent="0.25">
      <c r="C406">
        <v>384</v>
      </c>
      <c r="E406" s="12">
        <v>1.3</v>
      </c>
      <c r="F406" s="12">
        <v>316</v>
      </c>
      <c r="G406" s="12">
        <v>47</v>
      </c>
      <c r="H406" s="12">
        <v>48</v>
      </c>
      <c r="I406" s="25">
        <f t="shared" si="8"/>
        <v>316.79666666666668</v>
      </c>
      <c r="K406" s="1">
        <v>24.084</v>
      </c>
      <c r="L406" s="1">
        <v>3.1629999999999998</v>
      </c>
      <c r="M406" s="11"/>
      <c r="N406" s="11"/>
    </row>
    <row r="407" spans="3:14" x14ac:dyDescent="0.25">
      <c r="C407">
        <v>385</v>
      </c>
      <c r="E407" s="12">
        <v>1.3</v>
      </c>
      <c r="F407" s="12">
        <v>0</v>
      </c>
      <c r="G407" s="12">
        <v>3</v>
      </c>
      <c r="H407" s="12">
        <v>27</v>
      </c>
      <c r="I407" s="25">
        <f t="shared" si="8"/>
        <v>5.7500000000000002E-2</v>
      </c>
      <c r="K407" s="1">
        <v>35.412999999999997</v>
      </c>
      <c r="L407" s="1">
        <v>0.10299999999999999</v>
      </c>
      <c r="M407" s="11"/>
      <c r="N407" s="11"/>
    </row>
    <row r="408" spans="3:14" x14ac:dyDescent="0.25">
      <c r="C408">
        <v>386</v>
      </c>
      <c r="E408">
        <v>2</v>
      </c>
      <c r="F408" s="12">
        <v>310</v>
      </c>
      <c r="G408" s="12">
        <v>33</v>
      </c>
      <c r="H408" s="12">
        <v>17</v>
      </c>
      <c r="I408" s="25">
        <f t="shared" si="8"/>
        <v>310.55472222222221</v>
      </c>
      <c r="K408" s="1">
        <v>23.890999999999998</v>
      </c>
      <c r="L408" s="1">
        <v>4.0869999999999997</v>
      </c>
      <c r="M408" s="11"/>
      <c r="N408" s="11"/>
    </row>
    <row r="409" spans="3:14" x14ac:dyDescent="0.25">
      <c r="C409">
        <v>387</v>
      </c>
      <c r="E409">
        <v>1.3</v>
      </c>
      <c r="F409" s="12">
        <v>1</v>
      </c>
      <c r="G409" s="12">
        <v>15</v>
      </c>
      <c r="H409" s="12">
        <v>57</v>
      </c>
      <c r="I409" s="25">
        <f t="shared" si="8"/>
        <v>1.2658333333333334</v>
      </c>
      <c r="K409" s="1">
        <v>39.6</v>
      </c>
      <c r="L409" s="1">
        <v>3.6999999999999998E-2</v>
      </c>
      <c r="M409" s="11"/>
      <c r="N409" s="11"/>
    </row>
    <row r="410" spans="3:14" x14ac:dyDescent="0.25">
      <c r="C410">
        <v>388</v>
      </c>
      <c r="E410">
        <v>2</v>
      </c>
      <c r="F410" s="12">
        <v>311</v>
      </c>
      <c r="G410" s="12">
        <v>40</v>
      </c>
      <c r="H410" s="12">
        <v>40</v>
      </c>
      <c r="I410" s="25">
        <f t="shared" si="8"/>
        <v>311.67777777777781</v>
      </c>
      <c r="K410" s="1">
        <v>20.94</v>
      </c>
      <c r="L410" s="1">
        <v>3.476</v>
      </c>
      <c r="M410" s="11"/>
      <c r="N410" s="11"/>
    </row>
    <row r="411" spans="3:14" x14ac:dyDescent="0.25">
      <c r="C411">
        <v>389</v>
      </c>
      <c r="E411">
        <v>2</v>
      </c>
      <c r="F411" s="12">
        <v>352</v>
      </c>
      <c r="G411" s="12">
        <v>14</v>
      </c>
      <c r="H411" s="12">
        <v>50</v>
      </c>
      <c r="I411" s="25">
        <f t="shared" si="8"/>
        <v>352.24722222222226</v>
      </c>
      <c r="K411" s="1">
        <v>22.856999999999999</v>
      </c>
      <c r="L411" s="1">
        <v>0.83599999999999997</v>
      </c>
      <c r="M411" s="11"/>
      <c r="N411" s="11"/>
    </row>
    <row r="412" spans="3:14" x14ac:dyDescent="0.25">
      <c r="C412">
        <v>390</v>
      </c>
      <c r="E412">
        <v>2</v>
      </c>
      <c r="F412" s="12">
        <v>311</v>
      </c>
      <c r="G412" s="12">
        <v>28</v>
      </c>
      <c r="H412" s="12">
        <v>50</v>
      </c>
      <c r="I412" s="25">
        <f t="shared" si="8"/>
        <v>311.48055555555555</v>
      </c>
      <c r="K412" s="1">
        <v>18.55</v>
      </c>
      <c r="L412" s="1">
        <v>3.0680000000000001</v>
      </c>
      <c r="M412" s="11"/>
      <c r="N412" s="11"/>
    </row>
    <row r="413" spans="3:14" x14ac:dyDescent="0.25">
      <c r="C413">
        <v>391</v>
      </c>
      <c r="E413">
        <v>2</v>
      </c>
      <c r="F413" s="12">
        <v>353</v>
      </c>
      <c r="G413" s="12">
        <v>54</v>
      </c>
      <c r="H413" s="12">
        <v>31</v>
      </c>
      <c r="I413" s="25">
        <f t="shared" si="8"/>
        <v>353.9086111111111</v>
      </c>
      <c r="K413" s="1">
        <v>22.007999999999999</v>
      </c>
      <c r="L413" s="1">
        <v>0.38</v>
      </c>
      <c r="M413" s="11"/>
      <c r="N413" s="11"/>
    </row>
    <row r="414" spans="3:14" x14ac:dyDescent="0.25">
      <c r="C414">
        <v>392</v>
      </c>
      <c r="E414">
        <v>2</v>
      </c>
      <c r="F414" s="12">
        <v>319</v>
      </c>
      <c r="G414" s="12">
        <v>54</v>
      </c>
      <c r="H414" s="12">
        <v>52</v>
      </c>
      <c r="I414" s="25">
        <f t="shared" si="8"/>
        <v>319.91444444444443</v>
      </c>
      <c r="K414" s="1">
        <v>19.079999999999998</v>
      </c>
      <c r="L414" s="1">
        <v>2.8090000000000002</v>
      </c>
      <c r="M414" s="11"/>
      <c r="N414" s="11"/>
    </row>
    <row r="415" spans="3:14" x14ac:dyDescent="0.25">
      <c r="C415">
        <v>393</v>
      </c>
      <c r="E415">
        <v>2.15</v>
      </c>
      <c r="F415" s="12">
        <v>328</v>
      </c>
      <c r="G415" s="12">
        <v>39</v>
      </c>
      <c r="H415" s="12">
        <v>59</v>
      </c>
      <c r="I415" s="25">
        <f t="shared" si="8"/>
        <v>328.66638888888889</v>
      </c>
      <c r="K415" s="1">
        <v>19.436</v>
      </c>
      <c r="L415" s="1">
        <v>2.6349999999999998</v>
      </c>
      <c r="M415" s="11"/>
      <c r="N415" s="11"/>
    </row>
    <row r="416" spans="3:14" x14ac:dyDescent="0.25">
      <c r="C416">
        <v>394</v>
      </c>
      <c r="E416">
        <v>1.3</v>
      </c>
      <c r="F416" s="12">
        <v>322</v>
      </c>
      <c r="G416" s="12">
        <v>55</v>
      </c>
      <c r="H416" s="12">
        <v>48</v>
      </c>
      <c r="I416" s="25">
        <f t="shared" si="8"/>
        <v>322.93</v>
      </c>
      <c r="K416" s="1">
        <v>6.4880000000000004</v>
      </c>
      <c r="L416" s="1">
        <v>0.71599999999999997</v>
      </c>
      <c r="M416" s="11"/>
      <c r="N416" s="11"/>
    </row>
    <row r="417" spans="3:19" x14ac:dyDescent="0.25">
      <c r="C417">
        <v>395</v>
      </c>
      <c r="E417">
        <v>1.3</v>
      </c>
      <c r="F417" s="12">
        <v>341</v>
      </c>
      <c r="G417" s="12">
        <v>5</v>
      </c>
      <c r="H417" s="12">
        <v>23</v>
      </c>
      <c r="I417" s="25">
        <f t="shared" si="8"/>
        <v>341.08972222222218</v>
      </c>
      <c r="K417" s="1">
        <v>20.417000000000002</v>
      </c>
      <c r="L417" s="1">
        <v>1.0509999999999999</v>
      </c>
      <c r="M417" s="11"/>
      <c r="N417" s="11"/>
    </row>
    <row r="418" spans="3:19" x14ac:dyDescent="0.25">
      <c r="C418">
        <v>396</v>
      </c>
      <c r="E418">
        <v>1.3</v>
      </c>
      <c r="F418" s="12">
        <v>9</v>
      </c>
      <c r="G418" s="12">
        <v>1</v>
      </c>
      <c r="H418" s="12">
        <v>7</v>
      </c>
      <c r="I418" s="25">
        <f t="shared" si="8"/>
        <v>9.0186111111111114</v>
      </c>
      <c r="K418" s="1">
        <v>6.7880000000000003</v>
      </c>
      <c r="L418" s="1">
        <v>6.3E-2</v>
      </c>
      <c r="M418" s="11"/>
      <c r="N418" s="11"/>
    </row>
    <row r="419" spans="3:19" x14ac:dyDescent="0.25">
      <c r="C419">
        <v>397</v>
      </c>
      <c r="E419">
        <v>1.3</v>
      </c>
      <c r="F419" s="12">
        <v>344</v>
      </c>
      <c r="G419" s="12">
        <v>39</v>
      </c>
      <c r="H419" s="12">
        <v>45</v>
      </c>
      <c r="I419" s="25">
        <f t="shared" si="8"/>
        <v>344.66249999999997</v>
      </c>
      <c r="K419" s="1">
        <v>19.709</v>
      </c>
      <c r="L419" s="1">
        <v>0.751</v>
      </c>
      <c r="M419" s="11"/>
      <c r="N419" s="11"/>
    </row>
    <row r="420" spans="3:19" x14ac:dyDescent="0.25">
      <c r="C420">
        <v>398</v>
      </c>
      <c r="E420">
        <v>1.3</v>
      </c>
      <c r="F420" s="12">
        <v>56</v>
      </c>
      <c r="G420" s="12">
        <v>16</v>
      </c>
      <c r="H420" s="12">
        <v>16</v>
      </c>
      <c r="I420" s="25">
        <f t="shared" si="8"/>
        <v>56.271111111111111</v>
      </c>
      <c r="K420" s="1">
        <v>10.409000000000001</v>
      </c>
      <c r="L420" s="1">
        <v>-0.95599999999999996</v>
      </c>
      <c r="M420" s="11"/>
      <c r="N420" s="11"/>
    </row>
    <row r="421" spans="3:19" x14ac:dyDescent="0.25">
      <c r="C421">
        <v>399</v>
      </c>
      <c r="E421">
        <v>1.3</v>
      </c>
      <c r="F421" s="12">
        <v>343</v>
      </c>
      <c r="G421" s="12">
        <v>47</v>
      </c>
      <c r="H421" s="12">
        <v>26</v>
      </c>
      <c r="I421" s="25">
        <f t="shared" si="8"/>
        <v>343.79055555555556</v>
      </c>
      <c r="K421" s="1">
        <v>15.988</v>
      </c>
      <c r="L421" s="1">
        <v>0.91200000000000003</v>
      </c>
      <c r="M421" s="11"/>
      <c r="N421" s="11"/>
    </row>
    <row r="422" spans="3:19" x14ac:dyDescent="0.25">
      <c r="C422">
        <v>400</v>
      </c>
      <c r="E422">
        <v>2.1800000000000002</v>
      </c>
      <c r="F422" s="12">
        <v>57</v>
      </c>
      <c r="G422" s="12">
        <v>31</v>
      </c>
      <c r="H422" s="12">
        <v>13</v>
      </c>
      <c r="I422" s="25">
        <f t="shared" si="8"/>
        <v>57.520277777777778</v>
      </c>
      <c r="K422" s="1">
        <v>13.032999999999999</v>
      </c>
      <c r="L422" s="1">
        <v>-0.96299999999999997</v>
      </c>
      <c r="M422" s="11"/>
      <c r="N422" s="11"/>
    </row>
    <row r="423" spans="3:19" x14ac:dyDescent="0.25">
      <c r="C423">
        <v>401</v>
      </c>
      <c r="E423">
        <v>1.3</v>
      </c>
      <c r="F423" s="12">
        <v>355</v>
      </c>
      <c r="G423" s="12">
        <v>33</v>
      </c>
      <c r="H423" s="12">
        <v>45</v>
      </c>
      <c r="I423" s="25">
        <f t="shared" si="8"/>
        <v>355.5625</v>
      </c>
      <c r="K423" s="1">
        <v>13.558999999999999</v>
      </c>
      <c r="L423" s="1">
        <v>-0.107</v>
      </c>
      <c r="M423" s="11"/>
      <c r="N423" s="11"/>
    </row>
    <row r="424" spans="3:19" x14ac:dyDescent="0.25">
      <c r="C424">
        <v>402</v>
      </c>
      <c r="E424">
        <v>2.1800000000000002</v>
      </c>
      <c r="F424" s="12">
        <v>51</v>
      </c>
      <c r="G424" s="12">
        <v>36</v>
      </c>
      <c r="H424" s="12">
        <v>30</v>
      </c>
      <c r="I424" s="25">
        <f t="shared" si="8"/>
        <v>51.608333333333334</v>
      </c>
      <c r="K424" s="1">
        <v>14.702999999999999</v>
      </c>
      <c r="L424" s="1">
        <v>-1.1399999999999999</v>
      </c>
      <c r="M424" s="11"/>
      <c r="N424" s="11"/>
    </row>
    <row r="425" spans="3:19" x14ac:dyDescent="0.25">
      <c r="C425">
        <v>403</v>
      </c>
      <c r="E425">
        <v>1.3</v>
      </c>
      <c r="F425" s="12">
        <v>28</v>
      </c>
      <c r="G425" s="12">
        <v>43</v>
      </c>
      <c r="H425" s="12">
        <v>2</v>
      </c>
      <c r="I425" s="25">
        <f t="shared" si="8"/>
        <v>28.717222222222219</v>
      </c>
      <c r="K425" s="1">
        <v>3.26</v>
      </c>
      <c r="L425" s="1">
        <v>-0.193</v>
      </c>
      <c r="M425" s="11"/>
      <c r="N425" s="11"/>
    </row>
    <row r="426" spans="3:19" x14ac:dyDescent="0.25">
      <c r="C426">
        <v>404</v>
      </c>
      <c r="E426">
        <v>1.3</v>
      </c>
      <c r="F426" s="12">
        <v>72</v>
      </c>
      <c r="G426" s="12">
        <v>23</v>
      </c>
      <c r="H426" s="12">
        <v>12</v>
      </c>
      <c r="I426" s="25">
        <f t="shared" si="8"/>
        <v>72.38666666666667</v>
      </c>
      <c r="K426" s="1">
        <v>8.1300000000000008</v>
      </c>
      <c r="L426" s="1">
        <v>-0.72499999999999998</v>
      </c>
      <c r="M426" s="11"/>
      <c r="N426" s="11"/>
    </row>
    <row r="427" spans="3:19" x14ac:dyDescent="0.25">
      <c r="C427">
        <v>405</v>
      </c>
      <c r="E427">
        <v>1.3</v>
      </c>
      <c r="F427" s="12">
        <v>94</v>
      </c>
      <c r="G427" s="12">
        <v>58</v>
      </c>
      <c r="H427" s="12">
        <v>37</v>
      </c>
      <c r="I427" s="25">
        <f t="shared" si="8"/>
        <v>94.976944444444442</v>
      </c>
      <c r="K427" s="1">
        <v>4.0720000000000001</v>
      </c>
      <c r="L427" s="1">
        <v>-1.2569999999999999</v>
      </c>
      <c r="M427" s="11"/>
      <c r="N427" s="11"/>
    </row>
    <row r="428" spans="3:19" x14ac:dyDescent="0.25">
      <c r="C428">
        <v>406</v>
      </c>
      <c r="E428">
        <v>1.3</v>
      </c>
      <c r="F428" s="12">
        <v>123</v>
      </c>
      <c r="G428" s="12">
        <v>7</v>
      </c>
      <c r="H428" s="12">
        <v>15</v>
      </c>
      <c r="I428" s="25">
        <f t="shared" si="8"/>
        <v>123.12083333333332</v>
      </c>
      <c r="K428" s="1">
        <v>5</v>
      </c>
      <c r="L428" s="1">
        <v>-1.107</v>
      </c>
      <c r="M428" s="11"/>
      <c r="N428" s="11"/>
    </row>
    <row r="429" spans="3:19" x14ac:dyDescent="0.25">
      <c r="C429">
        <v>407</v>
      </c>
      <c r="E429">
        <v>1.3</v>
      </c>
      <c r="F429" s="12">
        <v>101</v>
      </c>
      <c r="G429" s="12">
        <v>55</v>
      </c>
      <c r="H429" s="12">
        <v>37</v>
      </c>
      <c r="I429" s="25">
        <f t="shared" si="8"/>
        <v>101.92694444444444</v>
      </c>
      <c r="K429" s="1">
        <v>8.3480000000000008</v>
      </c>
      <c r="L429" s="1">
        <v>-2.4020000000000001</v>
      </c>
      <c r="M429" s="11"/>
      <c r="N429" s="11"/>
    </row>
    <row r="430" spans="3:19" s="12" customFormat="1" x14ac:dyDescent="0.25">
      <c r="C430">
        <v>408</v>
      </c>
      <c r="E430">
        <v>1.3</v>
      </c>
      <c r="F430" s="12">
        <v>105</v>
      </c>
      <c r="G430" s="12">
        <v>20</v>
      </c>
      <c r="H430" s="12">
        <v>17</v>
      </c>
      <c r="I430" s="25">
        <f t="shared" si="8"/>
        <v>105.33805555555556</v>
      </c>
      <c r="J430" s="13"/>
      <c r="K430" s="13">
        <v>12.452</v>
      </c>
      <c r="L430" s="13">
        <v>-3.19</v>
      </c>
      <c r="M430" s="21"/>
      <c r="N430" s="21"/>
      <c r="O430" s="13"/>
      <c r="P430" s="13"/>
      <c r="Q430" s="13"/>
      <c r="R430" s="13"/>
      <c r="S430" s="13"/>
    </row>
    <row r="431" spans="3:19" s="12" customFormat="1" x14ac:dyDescent="0.25">
      <c r="C431">
        <v>409</v>
      </c>
      <c r="E431" s="12">
        <v>2.15</v>
      </c>
      <c r="F431" s="12">
        <v>106</v>
      </c>
      <c r="G431" s="12">
        <v>38</v>
      </c>
      <c r="H431" s="12">
        <v>48</v>
      </c>
      <c r="I431" s="25">
        <f t="shared" si="8"/>
        <v>106.64666666666668</v>
      </c>
      <c r="J431" s="13"/>
      <c r="K431" s="13">
        <v>15.428000000000001</v>
      </c>
      <c r="L431" s="13">
        <v>-3.21</v>
      </c>
      <c r="M431" s="13"/>
      <c r="N431" s="13"/>
      <c r="O431" s="13"/>
      <c r="P431" s="13"/>
      <c r="Q431" s="13"/>
      <c r="R431" s="13"/>
      <c r="S431" s="13"/>
    </row>
    <row r="432" spans="3:19" s="12" customFormat="1" x14ac:dyDescent="0.25">
      <c r="C432">
        <v>410</v>
      </c>
      <c r="E432" s="12">
        <v>2.15</v>
      </c>
      <c r="F432" s="12">
        <v>103</v>
      </c>
      <c r="G432" s="12">
        <v>54</v>
      </c>
      <c r="H432" s="12">
        <v>26</v>
      </c>
      <c r="I432" s="25">
        <f t="shared" si="8"/>
        <v>103.90722222222223</v>
      </c>
      <c r="J432" s="13"/>
      <c r="K432" s="13">
        <v>19.123999999999999</v>
      </c>
      <c r="L432" s="13">
        <v>-3.9609999999999999</v>
      </c>
      <c r="M432" s="21"/>
      <c r="N432" s="21"/>
      <c r="O432" s="13"/>
      <c r="P432" s="13"/>
      <c r="Q432" s="13"/>
      <c r="R432" s="13"/>
      <c r="S432" s="13"/>
    </row>
    <row r="433" spans="3:19" x14ac:dyDescent="0.25">
      <c r="C433">
        <v>411</v>
      </c>
      <c r="E433" s="12">
        <v>2.15</v>
      </c>
      <c r="F433" s="12">
        <v>109</v>
      </c>
      <c r="G433" s="12">
        <v>28</v>
      </c>
      <c r="H433" s="12">
        <v>5</v>
      </c>
      <c r="I433" s="25">
        <f t="shared" si="8"/>
        <v>109.46805555555555</v>
      </c>
      <c r="K433" s="1">
        <v>21.378</v>
      </c>
      <c r="L433" s="1">
        <v>-4.4050000000000002</v>
      </c>
      <c r="M433" s="11"/>
      <c r="N433" s="11"/>
    </row>
    <row r="434" spans="3:19" x14ac:dyDescent="0.25">
      <c r="C434">
        <v>412</v>
      </c>
      <c r="E434" s="12">
        <v>2.15</v>
      </c>
      <c r="F434" s="12">
        <v>110</v>
      </c>
      <c r="G434" s="12">
        <v>22</v>
      </c>
      <c r="H434" s="12">
        <v>31</v>
      </c>
      <c r="I434" s="25">
        <f t="shared" si="8"/>
        <v>110.37527777777777</v>
      </c>
      <c r="K434" s="1">
        <v>24.888000000000002</v>
      </c>
      <c r="L434" s="1">
        <v>-4.4089999999999998</v>
      </c>
      <c r="M434" s="11"/>
      <c r="N434" s="11"/>
    </row>
    <row r="435" spans="3:19" x14ac:dyDescent="0.25">
      <c r="C435">
        <v>413</v>
      </c>
      <c r="E435" s="12">
        <v>2.15</v>
      </c>
      <c r="F435" s="12">
        <v>114</v>
      </c>
      <c r="G435" s="12">
        <v>17</v>
      </c>
      <c r="H435" s="12">
        <v>59</v>
      </c>
      <c r="I435" s="25">
        <f t="shared" si="8"/>
        <v>114.29972222222221</v>
      </c>
      <c r="K435" s="1">
        <v>36.152999999999999</v>
      </c>
      <c r="L435" s="1">
        <v>-4.1440000000000001</v>
      </c>
      <c r="M435" s="11"/>
      <c r="N435" s="11"/>
    </row>
    <row r="436" spans="3:19" x14ac:dyDescent="0.25">
      <c r="C436">
        <v>414</v>
      </c>
      <c r="E436" s="12">
        <v>2.15</v>
      </c>
      <c r="F436" s="12">
        <v>111</v>
      </c>
      <c r="G436" s="12">
        <v>24</v>
      </c>
      <c r="H436" s="12">
        <v>11</v>
      </c>
      <c r="I436" s="25">
        <f t="shared" si="8"/>
        <v>111.40305555555557</v>
      </c>
      <c r="K436" s="1">
        <v>33</v>
      </c>
      <c r="L436" s="1">
        <v>-4.226</v>
      </c>
      <c r="M436" s="11"/>
      <c r="N436" s="11"/>
    </row>
    <row r="437" spans="3:19" s="3" customFormat="1" x14ac:dyDescent="0.25">
      <c r="C437" s="3" t="s">
        <v>46</v>
      </c>
      <c r="E437" s="3" t="s">
        <v>24</v>
      </c>
      <c r="F437" s="3">
        <v>148</v>
      </c>
      <c r="G437" s="3">
        <v>31</v>
      </c>
      <c r="H437" s="3">
        <v>37</v>
      </c>
      <c r="I437" s="8">
        <f t="shared" si="8"/>
        <v>148.52694444444447</v>
      </c>
      <c r="J437" s="7"/>
      <c r="K437" s="7">
        <v>62.476999999999997</v>
      </c>
      <c r="L437" s="7">
        <v>-3.97</v>
      </c>
      <c r="M437" s="9"/>
      <c r="N437" s="9"/>
      <c r="O437" s="7"/>
      <c r="P437" s="7"/>
      <c r="Q437" s="7"/>
      <c r="R437" s="7"/>
      <c r="S437" s="7"/>
    </row>
    <row r="438" spans="3:19" s="3" customFormat="1" x14ac:dyDescent="0.25">
      <c r="C438" s="3" t="s">
        <v>45</v>
      </c>
      <c r="E438" s="3" t="s">
        <v>24</v>
      </c>
      <c r="F438" s="3">
        <v>121</v>
      </c>
      <c r="G438" s="3">
        <v>44</v>
      </c>
      <c r="H438" s="3">
        <v>44</v>
      </c>
      <c r="I438" s="8">
        <f t="shared" si="8"/>
        <v>121.74555555555555</v>
      </c>
      <c r="J438" s="7"/>
      <c r="K438" s="7">
        <v>60.61</v>
      </c>
      <c r="L438" s="7">
        <v>1.9730000000000001</v>
      </c>
      <c r="M438" s="9"/>
      <c r="N438" s="9"/>
      <c r="O438" s="7"/>
      <c r="P438" s="7"/>
      <c r="Q438" s="7"/>
      <c r="R438" s="7"/>
      <c r="S438" s="7"/>
    </row>
    <row r="439" spans="3:19" s="3" customFormat="1" x14ac:dyDescent="0.25">
      <c r="C439" s="3" t="s">
        <v>44</v>
      </c>
      <c r="E439" s="3" t="s">
        <v>24</v>
      </c>
      <c r="F439" s="3">
        <v>76</v>
      </c>
      <c r="G439" s="3">
        <v>23</v>
      </c>
      <c r="H439" s="3">
        <v>31</v>
      </c>
      <c r="I439" s="8">
        <f t="shared" si="8"/>
        <v>76.391944444444448</v>
      </c>
      <c r="J439" s="7"/>
      <c r="K439" s="7">
        <v>61.654000000000003</v>
      </c>
      <c r="L439" s="7">
        <v>-0.77700000000000002</v>
      </c>
      <c r="M439" s="9"/>
      <c r="N439" s="9"/>
      <c r="O439" s="7"/>
      <c r="P439" s="7"/>
      <c r="Q439" s="7"/>
      <c r="R439" s="7"/>
      <c r="S439" s="7"/>
    </row>
    <row r="440" spans="3:19" x14ac:dyDescent="0.25">
      <c r="C440">
        <v>415</v>
      </c>
      <c r="E440">
        <v>1.3</v>
      </c>
      <c r="F440" s="12">
        <v>201</v>
      </c>
      <c r="G440" s="12">
        <v>46</v>
      </c>
      <c r="H440" s="12">
        <v>20</v>
      </c>
      <c r="I440" s="25">
        <f t="shared" ref="I440:I456" si="9">F440+G440/60+H440/3600</f>
        <v>201.77222222222224</v>
      </c>
      <c r="K440" s="1">
        <v>1.482</v>
      </c>
      <c r="L440" s="1">
        <v>-6.0999999999999999E-2</v>
      </c>
      <c r="M440" s="11"/>
      <c r="N440" s="11"/>
    </row>
    <row r="441" spans="3:19" x14ac:dyDescent="0.25">
      <c r="C441">
        <v>416</v>
      </c>
      <c r="E441">
        <v>1.3</v>
      </c>
      <c r="F441" s="12">
        <v>219</v>
      </c>
      <c r="G441" s="12">
        <v>51</v>
      </c>
      <c r="H441" s="12">
        <v>51</v>
      </c>
      <c r="I441" s="25">
        <f t="shared" si="9"/>
        <v>219.86416666666665</v>
      </c>
      <c r="K441" s="1">
        <v>4.78</v>
      </c>
      <c r="L441" s="1">
        <v>-0.58299999999999996</v>
      </c>
      <c r="M441" s="11"/>
      <c r="N441" s="11"/>
    </row>
    <row r="442" spans="3:19" x14ac:dyDescent="0.25">
      <c r="C442">
        <v>417</v>
      </c>
      <c r="E442">
        <v>1.3</v>
      </c>
      <c r="F442" s="12">
        <v>164</v>
      </c>
      <c r="G442" s="12">
        <v>48</v>
      </c>
      <c r="H442" s="12">
        <v>34</v>
      </c>
      <c r="I442" s="25">
        <f t="shared" si="9"/>
        <v>164.80944444444447</v>
      </c>
      <c r="K442" s="1">
        <v>24.68</v>
      </c>
      <c r="L442" s="1">
        <v>-1.4430000000000001</v>
      </c>
      <c r="M442" s="11"/>
      <c r="N442" s="11"/>
    </row>
    <row r="443" spans="3:19" x14ac:dyDescent="0.25">
      <c r="C443">
        <v>418</v>
      </c>
      <c r="E443">
        <v>2.15</v>
      </c>
      <c r="F443" s="12">
        <v>174</v>
      </c>
      <c r="G443" s="12">
        <v>3</v>
      </c>
      <c r="H443" s="12">
        <v>10</v>
      </c>
      <c r="I443" s="25">
        <f t="shared" si="9"/>
        <v>174.05277777777778</v>
      </c>
      <c r="K443" s="1">
        <v>19.266999999999999</v>
      </c>
      <c r="L443" s="1">
        <v>0.27400000000000002</v>
      </c>
      <c r="M443" s="11"/>
      <c r="N443" s="11"/>
    </row>
    <row r="444" spans="3:19" x14ac:dyDescent="0.25">
      <c r="C444">
        <v>419</v>
      </c>
      <c r="E444">
        <v>2.15</v>
      </c>
      <c r="F444" s="12">
        <v>215</v>
      </c>
      <c r="G444" s="12">
        <v>47</v>
      </c>
      <c r="H444" s="12">
        <v>56</v>
      </c>
      <c r="I444" s="25">
        <f t="shared" si="9"/>
        <v>215.79888888888888</v>
      </c>
      <c r="K444" s="1">
        <v>7.6580000000000004</v>
      </c>
      <c r="L444" s="1">
        <v>-1.4470000000000001</v>
      </c>
      <c r="M444" s="11"/>
      <c r="N444" s="11"/>
    </row>
    <row r="445" spans="3:19" x14ac:dyDescent="0.25">
      <c r="C445">
        <v>420</v>
      </c>
      <c r="E445">
        <v>2.15</v>
      </c>
      <c r="F445" s="12">
        <v>164</v>
      </c>
      <c r="G445" s="12">
        <v>39</v>
      </c>
      <c r="H445" s="12">
        <v>45</v>
      </c>
      <c r="I445" s="25">
        <f t="shared" si="9"/>
        <v>164.66249999999999</v>
      </c>
      <c r="K445" s="1">
        <v>16.966000000000001</v>
      </c>
      <c r="L445" s="1">
        <v>-0.29499999999999998</v>
      </c>
      <c r="M445" s="11"/>
      <c r="N445" s="11"/>
    </row>
    <row r="446" spans="3:19" x14ac:dyDescent="0.25">
      <c r="C446">
        <v>421</v>
      </c>
      <c r="E446">
        <v>1.3</v>
      </c>
      <c r="F446" s="12">
        <v>213</v>
      </c>
      <c r="G446" s="12">
        <v>8</v>
      </c>
      <c r="H446" s="12">
        <v>32</v>
      </c>
      <c r="I446" s="25">
        <f t="shared" si="9"/>
        <v>213.14222222222222</v>
      </c>
      <c r="K446" s="1">
        <v>9.4860000000000007</v>
      </c>
      <c r="L446" s="1">
        <v>-0.78200000000000003</v>
      </c>
      <c r="M446" s="11"/>
      <c r="N446" s="11"/>
    </row>
    <row r="447" spans="3:19" x14ac:dyDescent="0.25">
      <c r="C447">
        <v>422</v>
      </c>
      <c r="E447">
        <v>2.15</v>
      </c>
      <c r="F447" s="12">
        <v>145</v>
      </c>
      <c r="G447" s="12">
        <v>53</v>
      </c>
      <c r="H447" s="12">
        <v>33</v>
      </c>
      <c r="I447" s="25">
        <f t="shared" si="9"/>
        <v>145.89249999999998</v>
      </c>
      <c r="K447" s="1">
        <v>14.352</v>
      </c>
      <c r="L447" s="1">
        <v>-1.9019999999999999</v>
      </c>
      <c r="M447" s="11"/>
      <c r="N447" s="11"/>
    </row>
    <row r="448" spans="3:19" x14ac:dyDescent="0.25">
      <c r="C448">
        <v>423</v>
      </c>
      <c r="E448">
        <v>2.15</v>
      </c>
      <c r="F448" s="12">
        <v>132</v>
      </c>
      <c r="G448" s="12">
        <v>37</v>
      </c>
      <c r="H448" s="12">
        <v>53</v>
      </c>
      <c r="I448" s="25">
        <f t="shared" si="9"/>
        <v>132.63138888888889</v>
      </c>
      <c r="K448" s="1">
        <v>4.0540000000000003</v>
      </c>
      <c r="L448" s="1">
        <v>-0.83899999999999997</v>
      </c>
      <c r="M448" s="11"/>
      <c r="N448" s="11"/>
    </row>
    <row r="449" spans="3:14" x14ac:dyDescent="0.25">
      <c r="C449">
        <v>424</v>
      </c>
      <c r="E449">
        <v>1.3</v>
      </c>
      <c r="F449" s="12">
        <v>153</v>
      </c>
      <c r="G449" s="12">
        <v>57</v>
      </c>
      <c r="H449" s="12">
        <v>9</v>
      </c>
      <c r="I449" s="25">
        <f t="shared" si="9"/>
        <v>153.95249999999999</v>
      </c>
      <c r="K449" s="1">
        <v>5.3920000000000003</v>
      </c>
      <c r="L449" s="1">
        <v>-1.5860000000000001</v>
      </c>
      <c r="M449" s="11"/>
      <c r="N449" s="11"/>
    </row>
    <row r="450" spans="3:14" x14ac:dyDescent="0.25">
      <c r="C450">
        <v>425</v>
      </c>
      <c r="E450">
        <v>2.15</v>
      </c>
      <c r="F450" s="12">
        <v>142</v>
      </c>
      <c r="G450" s="12">
        <v>28</v>
      </c>
      <c r="H450" s="12">
        <v>31</v>
      </c>
      <c r="I450" s="25">
        <f t="shared" si="9"/>
        <v>142.47527777777779</v>
      </c>
      <c r="K450" s="1">
        <v>18.939</v>
      </c>
      <c r="L450" s="1">
        <v>-2.234</v>
      </c>
      <c r="M450" s="11"/>
      <c r="N450" s="11"/>
    </row>
    <row r="451" spans="3:14" x14ac:dyDescent="0.25">
      <c r="C451">
        <v>426</v>
      </c>
      <c r="E451">
        <v>1.3</v>
      </c>
      <c r="F451" s="12">
        <v>154</v>
      </c>
      <c r="G451" s="12">
        <v>20</v>
      </c>
      <c r="H451" s="12">
        <v>38</v>
      </c>
      <c r="I451" s="25">
        <f t="shared" si="9"/>
        <v>154.3438888888889</v>
      </c>
      <c r="K451" s="1">
        <v>6.4969999999999999</v>
      </c>
      <c r="L451" s="1">
        <v>-2.3530000000000002</v>
      </c>
      <c r="M451" s="11"/>
      <c r="N451" s="11"/>
    </row>
    <row r="452" spans="3:14" x14ac:dyDescent="0.25">
      <c r="C452">
        <v>427</v>
      </c>
      <c r="E452">
        <v>1.3</v>
      </c>
      <c r="F452" s="12">
        <v>155</v>
      </c>
      <c r="G452" s="12">
        <v>55</v>
      </c>
      <c r="H452" s="12">
        <v>2</v>
      </c>
      <c r="I452" s="25">
        <f t="shared" si="9"/>
        <v>155.91722222222222</v>
      </c>
      <c r="K452" s="1">
        <v>10.365</v>
      </c>
      <c r="L452" s="1">
        <v>-2.59</v>
      </c>
      <c r="M452" s="11"/>
      <c r="N452" s="11"/>
    </row>
    <row r="453" spans="3:14" x14ac:dyDescent="0.25">
      <c r="C453">
        <v>428</v>
      </c>
      <c r="E453">
        <v>1.3</v>
      </c>
      <c r="F453" s="12">
        <v>166</v>
      </c>
      <c r="G453" s="12">
        <v>42</v>
      </c>
      <c r="H453" s="12">
        <v>48</v>
      </c>
      <c r="I453" s="25">
        <f t="shared" si="9"/>
        <v>166.71333333333331</v>
      </c>
      <c r="K453" s="1">
        <v>13.021000000000001</v>
      </c>
      <c r="L453" s="1">
        <v>-1.6</v>
      </c>
      <c r="M453" s="11"/>
      <c r="N453" s="11"/>
    </row>
    <row r="454" spans="3:14" x14ac:dyDescent="0.25">
      <c r="C454">
        <v>429</v>
      </c>
      <c r="E454">
        <v>1.3</v>
      </c>
      <c r="F454" s="12">
        <v>155</v>
      </c>
      <c r="G454" s="12">
        <v>36</v>
      </c>
      <c r="H454" s="12">
        <v>26</v>
      </c>
      <c r="I454" s="25">
        <f t="shared" si="9"/>
        <v>155.60722222222222</v>
      </c>
      <c r="K454" s="1">
        <v>19.22</v>
      </c>
      <c r="L454" s="1">
        <v>-1.9350000000000001</v>
      </c>
      <c r="M454" s="11"/>
      <c r="N454" s="11"/>
    </row>
    <row r="455" spans="3:14" x14ac:dyDescent="0.25">
      <c r="C455">
        <v>430</v>
      </c>
      <c r="E455">
        <v>2</v>
      </c>
      <c r="F455" s="12">
        <v>154</v>
      </c>
      <c r="G455" s="12">
        <v>52</v>
      </c>
      <c r="H455" s="12">
        <v>25</v>
      </c>
      <c r="I455" s="25">
        <f t="shared" si="9"/>
        <v>154.87361111111113</v>
      </c>
      <c r="K455" s="1">
        <v>22.738</v>
      </c>
      <c r="L455" s="1">
        <v>-1.673</v>
      </c>
      <c r="M455" s="11"/>
      <c r="N455" s="11"/>
    </row>
    <row r="456" spans="3:14" x14ac:dyDescent="0.25">
      <c r="C456">
        <v>431</v>
      </c>
      <c r="E456">
        <v>1.3</v>
      </c>
      <c r="F456" s="12">
        <v>166</v>
      </c>
      <c r="G456" s="12">
        <v>37</v>
      </c>
      <c r="H456" s="12">
        <v>34</v>
      </c>
      <c r="I456" s="25">
        <f t="shared" si="9"/>
        <v>166.62611111111113</v>
      </c>
      <c r="K456" s="1">
        <v>26.49</v>
      </c>
      <c r="L456" s="1">
        <v>-1.169</v>
      </c>
      <c r="M456" s="11"/>
      <c r="N456" s="11"/>
    </row>
    <row r="457" spans="3:14" x14ac:dyDescent="0.25">
      <c r="M457" s="11"/>
      <c r="N457" s="11"/>
    </row>
    <row r="458" spans="3:14" x14ac:dyDescent="0.25">
      <c r="M458" s="11"/>
      <c r="N458" s="11"/>
    </row>
    <row r="459" spans="3:14" x14ac:dyDescent="0.25">
      <c r="M459" s="11"/>
      <c r="N459" s="11"/>
    </row>
    <row r="460" spans="3:14" x14ac:dyDescent="0.25">
      <c r="M460" s="11"/>
      <c r="N460" s="11"/>
    </row>
    <row r="461" spans="3:14" x14ac:dyDescent="0.25">
      <c r="M461" s="11"/>
      <c r="N461" s="11"/>
    </row>
    <row r="462" spans="3:14" x14ac:dyDescent="0.25">
      <c r="M462" s="11"/>
      <c r="N462" s="11"/>
    </row>
    <row r="463" spans="3:14" x14ac:dyDescent="0.25">
      <c r="M463" s="11"/>
      <c r="N463" s="11"/>
    </row>
    <row r="464" spans="3:14" x14ac:dyDescent="0.25">
      <c r="M464" s="11"/>
      <c r="N464" s="11"/>
    </row>
    <row r="465" spans="9:19" x14ac:dyDescent="0.25">
      <c r="M465" s="11"/>
      <c r="N465" s="11"/>
    </row>
    <row r="466" spans="9:19" x14ac:dyDescent="0.25">
      <c r="M466" s="11"/>
      <c r="N466" s="11"/>
    </row>
    <row r="467" spans="9:19" x14ac:dyDescent="0.25">
      <c r="M467" s="11"/>
      <c r="N467" s="11"/>
    </row>
    <row r="468" spans="9:19" x14ac:dyDescent="0.25">
      <c r="M468" s="11"/>
      <c r="N468" s="11"/>
    </row>
    <row r="469" spans="9:19" s="12" customFormat="1" x14ac:dyDescent="0.25">
      <c r="I469" s="20"/>
      <c r="J469" s="13"/>
      <c r="K469" s="13"/>
      <c r="L469" s="13"/>
      <c r="M469" s="21"/>
      <c r="N469" s="21"/>
      <c r="O469" s="13"/>
      <c r="P469" s="13"/>
      <c r="Q469" s="13"/>
      <c r="R469" s="13"/>
      <c r="S469" s="13"/>
    </row>
    <row r="470" spans="9:19" s="12" customFormat="1" x14ac:dyDescent="0.25">
      <c r="I470" s="22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9:19" s="12" customFormat="1" x14ac:dyDescent="0.25">
      <c r="I471" s="20"/>
      <c r="J471" s="13"/>
      <c r="K471" s="13"/>
      <c r="L471" s="13"/>
      <c r="M471" s="21"/>
      <c r="N471" s="21"/>
      <c r="O471" s="13"/>
      <c r="P471" s="13"/>
      <c r="Q471" s="13"/>
      <c r="R471" s="13"/>
      <c r="S471" s="13"/>
    </row>
    <row r="472" spans="9:19" x14ac:dyDescent="0.25">
      <c r="M472" s="11"/>
      <c r="N472" s="11"/>
    </row>
    <row r="473" spans="9:19" x14ac:dyDescent="0.25">
      <c r="M473" s="11"/>
      <c r="N473" s="11"/>
    </row>
    <row r="474" spans="9:19" x14ac:dyDescent="0.25">
      <c r="M474" s="11"/>
      <c r="N474" s="11"/>
    </row>
    <row r="475" spans="9:19" x14ac:dyDescent="0.25">
      <c r="M475" s="11"/>
      <c r="N475" s="11"/>
    </row>
    <row r="476" spans="9:19" x14ac:dyDescent="0.25">
      <c r="M476" s="11"/>
      <c r="N476" s="11"/>
    </row>
    <row r="477" spans="9:19" x14ac:dyDescent="0.25">
      <c r="M477" s="11"/>
      <c r="N477" s="11"/>
    </row>
    <row r="478" spans="9:19" x14ac:dyDescent="0.25">
      <c r="M478" s="11"/>
      <c r="N478" s="11"/>
    </row>
    <row r="479" spans="9:19" x14ac:dyDescent="0.25">
      <c r="M479" s="11"/>
      <c r="N479" s="11"/>
    </row>
    <row r="480" spans="9:19" x14ac:dyDescent="0.25">
      <c r="M480" s="11"/>
      <c r="N480" s="11"/>
    </row>
    <row r="481" spans="9:19" x14ac:dyDescent="0.25">
      <c r="M481" s="11"/>
      <c r="N481" s="11"/>
    </row>
    <row r="482" spans="9:19" x14ac:dyDescent="0.25">
      <c r="M482" s="11"/>
      <c r="N482" s="11"/>
    </row>
    <row r="483" spans="9:19" x14ac:dyDescent="0.25">
      <c r="M483" s="11"/>
      <c r="N483" s="11"/>
    </row>
    <row r="484" spans="9:19" x14ac:dyDescent="0.25">
      <c r="M484" s="11"/>
      <c r="N484" s="11"/>
    </row>
    <row r="485" spans="9:19" x14ac:dyDescent="0.25">
      <c r="M485" s="11"/>
      <c r="N485" s="11"/>
    </row>
    <row r="486" spans="9:19" x14ac:dyDescent="0.25">
      <c r="M486" s="11"/>
      <c r="N486" s="11"/>
    </row>
    <row r="487" spans="9:19" x14ac:dyDescent="0.25">
      <c r="M487" s="11"/>
      <c r="N487" s="11"/>
    </row>
    <row r="488" spans="9:19" x14ac:dyDescent="0.25">
      <c r="M488" s="11"/>
      <c r="N488" s="11"/>
    </row>
    <row r="489" spans="9:19" x14ac:dyDescent="0.25">
      <c r="M489" s="11"/>
      <c r="N489" s="11"/>
    </row>
    <row r="490" spans="9:19" x14ac:dyDescent="0.25">
      <c r="M490" s="11"/>
      <c r="N490" s="11"/>
    </row>
    <row r="491" spans="9:19" x14ac:dyDescent="0.25">
      <c r="M491" s="11"/>
      <c r="N491" s="11"/>
    </row>
    <row r="492" spans="9:19" x14ac:dyDescent="0.25">
      <c r="M492" s="11"/>
      <c r="N492" s="11"/>
    </row>
    <row r="493" spans="9:19" x14ac:dyDescent="0.25">
      <c r="M493" s="11"/>
      <c r="N493" s="11"/>
    </row>
    <row r="494" spans="9:19" s="12" customFormat="1" x14ac:dyDescent="0.25">
      <c r="I494" s="20"/>
      <c r="J494" s="13"/>
      <c r="K494" s="13"/>
      <c r="L494" s="13"/>
      <c r="M494" s="21"/>
      <c r="N494" s="21"/>
      <c r="O494" s="13"/>
      <c r="P494" s="13"/>
      <c r="Q494" s="13"/>
      <c r="R494" s="13"/>
      <c r="S494" s="13"/>
    </row>
    <row r="495" spans="9:19" s="12" customFormat="1" x14ac:dyDescent="0.25">
      <c r="I495" s="22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9:19" s="12" customFormat="1" x14ac:dyDescent="0.25">
      <c r="I496" s="20"/>
      <c r="J496" s="13"/>
      <c r="K496" s="13"/>
      <c r="L496" s="13"/>
      <c r="M496" s="21"/>
      <c r="N496" s="21"/>
      <c r="O496" s="13"/>
      <c r="P496" s="13"/>
      <c r="Q496" s="13"/>
      <c r="R496" s="13"/>
      <c r="S496" s="13"/>
    </row>
    <row r="497" spans="12:14" x14ac:dyDescent="0.25">
      <c r="L497" s="14"/>
      <c r="M497" s="11"/>
      <c r="N497" s="11"/>
    </row>
    <row r="498" spans="12:14" x14ac:dyDescent="0.25">
      <c r="M498" s="11"/>
      <c r="N498" s="11"/>
    </row>
    <row r="499" spans="12:14" x14ac:dyDescent="0.25">
      <c r="M499" s="11"/>
      <c r="N499" s="11"/>
    </row>
    <row r="500" spans="12:14" x14ac:dyDescent="0.25">
      <c r="M500" s="11"/>
      <c r="N500" s="11"/>
    </row>
    <row r="501" spans="12:14" x14ac:dyDescent="0.25">
      <c r="M501" s="11"/>
      <c r="N501" s="11"/>
    </row>
    <row r="502" spans="12:14" x14ac:dyDescent="0.25">
      <c r="M502" s="11"/>
      <c r="N502" s="11"/>
    </row>
    <row r="503" spans="12:14" x14ac:dyDescent="0.25">
      <c r="M503" s="11"/>
      <c r="N503" s="11"/>
    </row>
    <row r="504" spans="12:14" x14ac:dyDescent="0.25">
      <c r="M504" s="11"/>
      <c r="N504" s="11"/>
    </row>
    <row r="505" spans="12:14" x14ac:dyDescent="0.25">
      <c r="M505" s="11"/>
      <c r="N505" s="11"/>
    </row>
    <row r="506" spans="12:14" x14ac:dyDescent="0.25">
      <c r="M506" s="11"/>
      <c r="N506" s="11"/>
    </row>
    <row r="507" spans="12:14" x14ac:dyDescent="0.25">
      <c r="M507" s="11"/>
      <c r="N507" s="11"/>
    </row>
    <row r="508" spans="12:14" x14ac:dyDescent="0.25">
      <c r="M508" s="11"/>
      <c r="N508" s="11"/>
    </row>
    <row r="509" spans="12:14" x14ac:dyDescent="0.25">
      <c r="M509" s="11"/>
      <c r="N509" s="11"/>
    </row>
    <row r="510" spans="12:14" x14ac:dyDescent="0.25">
      <c r="M510" s="11"/>
      <c r="N510" s="11"/>
    </row>
    <row r="511" spans="12:14" x14ac:dyDescent="0.25">
      <c r="M511" s="11"/>
      <c r="N511" s="11"/>
    </row>
    <row r="512" spans="12:14" x14ac:dyDescent="0.25">
      <c r="M512" s="11"/>
      <c r="N512" s="11"/>
    </row>
    <row r="513" spans="13:14" x14ac:dyDescent="0.25">
      <c r="M513" s="11"/>
      <c r="N513" s="11"/>
    </row>
    <row r="514" spans="13:14" x14ac:dyDescent="0.25">
      <c r="M514" s="11"/>
      <c r="N514" s="11"/>
    </row>
    <row r="515" spans="13:14" x14ac:dyDescent="0.25">
      <c r="M515" s="11"/>
      <c r="N515" s="11"/>
    </row>
    <row r="516" spans="13:14" x14ac:dyDescent="0.25">
      <c r="M516" s="11"/>
      <c r="N516" s="11"/>
    </row>
    <row r="517" spans="13:14" x14ac:dyDescent="0.25">
      <c r="M517" s="11"/>
      <c r="N517" s="11"/>
    </row>
    <row r="518" spans="13:14" x14ac:dyDescent="0.25">
      <c r="M518" s="11"/>
      <c r="N518" s="11"/>
    </row>
    <row r="519" spans="13:14" x14ac:dyDescent="0.25">
      <c r="M519" s="11"/>
      <c r="N519" s="11"/>
    </row>
    <row r="520" spans="13:14" x14ac:dyDescent="0.25">
      <c r="M520" s="11"/>
      <c r="N520" s="11"/>
    </row>
    <row r="521" spans="13:14" x14ac:dyDescent="0.25">
      <c r="M521" s="11"/>
      <c r="N521" s="11"/>
    </row>
    <row r="522" spans="13:14" x14ac:dyDescent="0.25">
      <c r="M522" s="11"/>
      <c r="N522" s="11"/>
    </row>
    <row r="523" spans="13:14" x14ac:dyDescent="0.25">
      <c r="M523" s="11"/>
      <c r="N523" s="11"/>
    </row>
    <row r="524" spans="13:14" x14ac:dyDescent="0.25">
      <c r="M524" s="11"/>
      <c r="N524" s="11"/>
    </row>
    <row r="525" spans="13:14" x14ac:dyDescent="0.25">
      <c r="M525" s="11"/>
      <c r="N525" s="11"/>
    </row>
    <row r="526" spans="13:14" x14ac:dyDescent="0.25">
      <c r="M526" s="11"/>
      <c r="N526" s="11"/>
    </row>
    <row r="527" spans="13:14" x14ac:dyDescent="0.25">
      <c r="M527" s="11"/>
      <c r="N527" s="11"/>
    </row>
    <row r="528" spans="13:14" x14ac:dyDescent="0.25">
      <c r="M528" s="11"/>
      <c r="N528" s="11"/>
    </row>
    <row r="529" spans="13:14" x14ac:dyDescent="0.25">
      <c r="M529" s="11"/>
      <c r="N529" s="11"/>
    </row>
    <row r="530" spans="13:14" x14ac:dyDescent="0.25">
      <c r="M530" s="11"/>
      <c r="N530" s="11"/>
    </row>
    <row r="531" spans="13:14" x14ac:dyDescent="0.25">
      <c r="M531" s="11"/>
      <c r="N531" s="11"/>
    </row>
    <row r="532" spans="13:14" x14ac:dyDescent="0.25">
      <c r="M532" s="11"/>
      <c r="N532" s="11"/>
    </row>
    <row r="533" spans="13:14" x14ac:dyDescent="0.25">
      <c r="M533" s="11"/>
      <c r="N533" s="11"/>
    </row>
    <row r="534" spans="13:14" x14ac:dyDescent="0.25">
      <c r="M534" s="11"/>
      <c r="N534" s="11"/>
    </row>
    <row r="535" spans="13:14" x14ac:dyDescent="0.25">
      <c r="M535" s="11"/>
      <c r="N535" s="11"/>
    </row>
    <row r="536" spans="13:14" x14ac:dyDescent="0.25">
      <c r="M536" s="11"/>
      <c r="N536" s="11"/>
    </row>
    <row r="537" spans="13:14" x14ac:dyDescent="0.25">
      <c r="M537" s="11"/>
      <c r="N537" s="11"/>
    </row>
    <row r="538" spans="13:14" x14ac:dyDescent="0.25">
      <c r="M538" s="11"/>
      <c r="N538" s="11"/>
    </row>
    <row r="539" spans="13:14" x14ac:dyDescent="0.25">
      <c r="M539" s="11"/>
      <c r="N539" s="11"/>
    </row>
    <row r="540" spans="13:14" x14ac:dyDescent="0.25">
      <c r="M540" s="11"/>
      <c r="N540" s="11"/>
    </row>
    <row r="541" spans="13:14" x14ac:dyDescent="0.25">
      <c r="M541" s="11"/>
      <c r="N541" s="11"/>
    </row>
    <row r="542" spans="13:14" x14ac:dyDescent="0.25">
      <c r="M542" s="11"/>
      <c r="N542" s="11"/>
    </row>
    <row r="543" spans="13:14" x14ac:dyDescent="0.25">
      <c r="M543" s="11"/>
      <c r="N543" s="11"/>
    </row>
    <row r="544" spans="13:14" x14ac:dyDescent="0.25">
      <c r="M544" s="11"/>
      <c r="N544" s="11"/>
    </row>
    <row r="545" spans="9:19" x14ac:dyDescent="0.25">
      <c r="M545" s="11"/>
      <c r="N545" s="11"/>
    </row>
    <row r="546" spans="9:19" s="12" customFormat="1" x14ac:dyDescent="0.25">
      <c r="I546" s="20"/>
      <c r="J546" s="13"/>
      <c r="K546" s="13"/>
      <c r="L546" s="13"/>
      <c r="M546" s="21"/>
      <c r="N546" s="21"/>
      <c r="O546" s="13"/>
      <c r="P546" s="13"/>
      <c r="Q546" s="13"/>
      <c r="R546" s="13"/>
      <c r="S546" s="13"/>
    </row>
    <row r="547" spans="9:19" s="12" customFormat="1" x14ac:dyDescent="0.25">
      <c r="I547" s="22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9:19" s="12" customFormat="1" x14ac:dyDescent="0.25">
      <c r="I548" s="20"/>
      <c r="J548" s="13"/>
      <c r="K548" s="13"/>
      <c r="L548" s="13"/>
      <c r="M548" s="21"/>
      <c r="N548" s="21"/>
      <c r="O548" s="13"/>
      <c r="P548" s="13"/>
      <c r="Q548" s="13"/>
      <c r="R548" s="13"/>
      <c r="S548" s="13"/>
    </row>
    <row r="549" spans="9:19" x14ac:dyDescent="0.25">
      <c r="M549" s="11"/>
      <c r="N549" s="11"/>
    </row>
    <row r="550" spans="9:19" x14ac:dyDescent="0.25">
      <c r="M550" s="11"/>
      <c r="N550" s="11"/>
    </row>
    <row r="551" spans="9:19" x14ac:dyDescent="0.25">
      <c r="M551" s="11"/>
      <c r="N551" s="11"/>
    </row>
    <row r="552" spans="9:19" x14ac:dyDescent="0.25">
      <c r="M552" s="11"/>
      <c r="N552" s="11"/>
    </row>
    <row r="553" spans="9:19" x14ac:dyDescent="0.25">
      <c r="M553" s="11"/>
      <c r="N553" s="11"/>
    </row>
    <row r="554" spans="9:19" x14ac:dyDescent="0.25">
      <c r="M554" s="11"/>
      <c r="N554" s="11"/>
    </row>
    <row r="555" spans="9:19" x14ac:dyDescent="0.25">
      <c r="M555" s="11"/>
      <c r="N555" s="11"/>
    </row>
    <row r="556" spans="9:19" x14ac:dyDescent="0.25">
      <c r="M556" s="11"/>
      <c r="N556" s="11"/>
    </row>
    <row r="557" spans="9:19" x14ac:dyDescent="0.25">
      <c r="M557" s="11"/>
      <c r="N557" s="11"/>
    </row>
    <row r="558" spans="9:19" x14ac:dyDescent="0.25">
      <c r="M558" s="11"/>
      <c r="N558" s="11"/>
    </row>
    <row r="559" spans="9:19" x14ac:dyDescent="0.25">
      <c r="M559" s="11"/>
      <c r="N559" s="11"/>
    </row>
    <row r="560" spans="9:19" x14ac:dyDescent="0.25">
      <c r="M560" s="11"/>
      <c r="N560" s="11"/>
    </row>
    <row r="561" spans="13:14" x14ac:dyDescent="0.25">
      <c r="M561" s="11"/>
      <c r="N561" s="11"/>
    </row>
    <row r="562" spans="13:14" x14ac:dyDescent="0.25">
      <c r="M562" s="11"/>
      <c r="N562" s="11"/>
    </row>
    <row r="563" spans="13:14" x14ac:dyDescent="0.25">
      <c r="M563" s="11"/>
      <c r="N563" s="11"/>
    </row>
    <row r="564" spans="13:14" x14ac:dyDescent="0.25">
      <c r="M564" s="11"/>
      <c r="N564" s="11"/>
    </row>
    <row r="565" spans="13:14" x14ac:dyDescent="0.25">
      <c r="M565" s="11"/>
      <c r="N565" s="11"/>
    </row>
    <row r="566" spans="13:14" x14ac:dyDescent="0.25">
      <c r="M566" s="11"/>
      <c r="N566" s="11"/>
    </row>
    <row r="567" spans="13:14" x14ac:dyDescent="0.25">
      <c r="M567" s="11"/>
      <c r="N567" s="11"/>
    </row>
    <row r="568" spans="13:14" x14ac:dyDescent="0.25">
      <c r="M568" s="11"/>
      <c r="N568" s="11"/>
    </row>
    <row r="569" spans="13:14" x14ac:dyDescent="0.25">
      <c r="M569" s="11"/>
      <c r="N569" s="11"/>
    </row>
    <row r="570" spans="13:14" x14ac:dyDescent="0.25">
      <c r="M570" s="11"/>
      <c r="N570" s="11"/>
    </row>
    <row r="571" spans="13:14" x14ac:dyDescent="0.25">
      <c r="M571" s="11"/>
      <c r="N571" s="11"/>
    </row>
    <row r="572" spans="13:14" x14ac:dyDescent="0.25">
      <c r="M572" s="11"/>
      <c r="N572" s="11"/>
    </row>
    <row r="573" spans="13:14" x14ac:dyDescent="0.25">
      <c r="M573" s="11"/>
      <c r="N573" s="11"/>
    </row>
    <row r="574" spans="13:14" x14ac:dyDescent="0.25">
      <c r="M574" s="11"/>
      <c r="N574" s="11"/>
    </row>
    <row r="575" spans="13:14" x14ac:dyDescent="0.25">
      <c r="M575" s="11"/>
      <c r="N575" s="11"/>
    </row>
    <row r="576" spans="13:14" x14ac:dyDescent="0.25">
      <c r="M576" s="11"/>
      <c r="N576" s="11"/>
    </row>
    <row r="577" spans="13:14" x14ac:dyDescent="0.25">
      <c r="M577" s="11"/>
      <c r="N577" s="11"/>
    </row>
    <row r="578" spans="13:14" x14ac:dyDescent="0.25">
      <c r="M578" s="11"/>
      <c r="N578" s="11"/>
    </row>
    <row r="579" spans="13:14" x14ac:dyDescent="0.25">
      <c r="M579" s="11"/>
      <c r="N579" s="11"/>
    </row>
    <row r="580" spans="13:14" x14ac:dyDescent="0.25">
      <c r="M580" s="11"/>
      <c r="N580" s="11"/>
    </row>
    <row r="581" spans="13:14" x14ac:dyDescent="0.25">
      <c r="M581" s="11"/>
      <c r="N581" s="11"/>
    </row>
    <row r="582" spans="13:14" x14ac:dyDescent="0.25">
      <c r="M582" s="11"/>
      <c r="N582" s="11"/>
    </row>
    <row r="583" spans="13:14" x14ac:dyDescent="0.25">
      <c r="M583" s="11"/>
      <c r="N583" s="11"/>
    </row>
    <row r="584" spans="13:14" x14ac:dyDescent="0.25">
      <c r="M584" s="11"/>
      <c r="N584" s="11"/>
    </row>
    <row r="585" spans="13:14" x14ac:dyDescent="0.25">
      <c r="M585" s="11"/>
      <c r="N585" s="11"/>
    </row>
    <row r="586" spans="13:14" x14ac:dyDescent="0.25">
      <c r="M586" s="11"/>
      <c r="N586" s="11"/>
    </row>
    <row r="587" spans="13:14" x14ac:dyDescent="0.25">
      <c r="M587" s="11"/>
      <c r="N587" s="11"/>
    </row>
    <row r="588" spans="13:14" x14ac:dyDescent="0.25">
      <c r="M588" s="11"/>
      <c r="N588" s="11"/>
    </row>
    <row r="589" spans="13:14" x14ac:dyDescent="0.25">
      <c r="M589" s="11"/>
      <c r="N589" s="11"/>
    </row>
    <row r="590" spans="13:14" x14ac:dyDescent="0.25">
      <c r="M590" s="11"/>
      <c r="N590" s="11"/>
    </row>
    <row r="591" spans="13:14" x14ac:dyDescent="0.25">
      <c r="M591" s="11"/>
      <c r="N591" s="11"/>
    </row>
    <row r="592" spans="13:14" x14ac:dyDescent="0.25">
      <c r="M592" s="11"/>
      <c r="N592" s="11"/>
    </row>
    <row r="593" spans="9:19" x14ac:dyDescent="0.25">
      <c r="M593" s="11"/>
      <c r="N593" s="11"/>
    </row>
    <row r="594" spans="9:19" x14ac:dyDescent="0.25">
      <c r="M594" s="11"/>
      <c r="N594" s="11"/>
    </row>
    <row r="595" spans="9:19" x14ac:dyDescent="0.25">
      <c r="M595" s="11"/>
      <c r="N595" s="11"/>
    </row>
    <row r="596" spans="9:19" x14ac:dyDescent="0.25">
      <c r="M596" s="11"/>
      <c r="N596" s="11"/>
    </row>
    <row r="597" spans="9:19" x14ac:dyDescent="0.25">
      <c r="M597" s="11"/>
      <c r="N597" s="11"/>
    </row>
    <row r="598" spans="9:19" x14ac:dyDescent="0.25">
      <c r="M598" s="11"/>
      <c r="N598" s="11"/>
    </row>
    <row r="599" spans="9:19" x14ac:dyDescent="0.25">
      <c r="M599" s="11"/>
      <c r="N599" s="11"/>
    </row>
    <row r="600" spans="9:19" x14ac:dyDescent="0.25">
      <c r="M600" s="11"/>
      <c r="N600" s="11"/>
    </row>
    <row r="601" spans="9:19" x14ac:dyDescent="0.25">
      <c r="M601" s="11"/>
      <c r="N601" s="11"/>
    </row>
    <row r="602" spans="9:19" x14ac:dyDescent="0.25">
      <c r="M602" s="11"/>
      <c r="N602" s="11"/>
    </row>
    <row r="603" spans="9:19" x14ac:dyDescent="0.25">
      <c r="M603" s="11"/>
      <c r="N603" s="11"/>
    </row>
    <row r="604" spans="9:19" x14ac:dyDescent="0.25">
      <c r="M604" s="11"/>
      <c r="N604" s="11"/>
    </row>
    <row r="605" spans="9:19" x14ac:dyDescent="0.25">
      <c r="M605" s="11"/>
      <c r="N605" s="11"/>
    </row>
    <row r="606" spans="9:19" x14ac:dyDescent="0.25">
      <c r="M606" s="11"/>
      <c r="N606" s="11"/>
    </row>
    <row r="607" spans="9:19" s="12" customFormat="1" x14ac:dyDescent="0.25">
      <c r="I607" s="20"/>
      <c r="J607" s="13"/>
      <c r="K607" s="13"/>
      <c r="L607" s="13"/>
      <c r="M607" s="21"/>
      <c r="N607" s="21"/>
      <c r="O607" s="13"/>
      <c r="P607" s="13"/>
      <c r="Q607" s="13"/>
      <c r="R607" s="13"/>
      <c r="S607" s="13"/>
    </row>
    <row r="608" spans="9:19" s="12" customFormat="1" x14ac:dyDescent="0.25">
      <c r="I608" s="22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9:19" s="12" customFormat="1" x14ac:dyDescent="0.25">
      <c r="I609" s="20"/>
      <c r="J609" s="13"/>
      <c r="K609" s="13"/>
      <c r="L609" s="13"/>
      <c r="M609" s="21"/>
      <c r="N609" s="21"/>
      <c r="O609" s="13"/>
      <c r="P609" s="13"/>
      <c r="Q609" s="13"/>
      <c r="R609" s="13"/>
      <c r="S609" s="13"/>
    </row>
    <row r="610" spans="9:19" x14ac:dyDescent="0.25">
      <c r="M610" s="11"/>
      <c r="N610" s="11"/>
    </row>
    <row r="611" spans="9:19" x14ac:dyDescent="0.25">
      <c r="M611" s="11"/>
      <c r="N611" s="11"/>
    </row>
    <row r="612" spans="9:19" x14ac:dyDescent="0.25">
      <c r="M612" s="11"/>
      <c r="N612" s="11"/>
    </row>
    <row r="613" spans="9:19" x14ac:dyDescent="0.25">
      <c r="M613" s="11"/>
      <c r="N613" s="11"/>
    </row>
    <row r="614" spans="9:19" x14ac:dyDescent="0.25">
      <c r="M614" s="11"/>
      <c r="N614" s="11"/>
    </row>
    <row r="615" spans="9:19" x14ac:dyDescent="0.25">
      <c r="M615" s="11"/>
      <c r="N615" s="11"/>
    </row>
    <row r="616" spans="9:19" x14ac:dyDescent="0.25">
      <c r="M616" s="11"/>
      <c r="N616" s="11"/>
    </row>
    <row r="617" spans="9:19" x14ac:dyDescent="0.25">
      <c r="M617" s="11"/>
      <c r="N617" s="11"/>
    </row>
    <row r="618" spans="9:19" x14ac:dyDescent="0.25">
      <c r="M618" s="11"/>
      <c r="N618" s="11"/>
    </row>
    <row r="619" spans="9:19" x14ac:dyDescent="0.25">
      <c r="M619" s="11"/>
      <c r="N619" s="11"/>
    </row>
    <row r="620" spans="9:19" x14ac:dyDescent="0.25">
      <c r="M620" s="11"/>
      <c r="N620" s="11"/>
    </row>
    <row r="621" spans="9:19" x14ac:dyDescent="0.25">
      <c r="M621" s="11"/>
      <c r="N621" s="11"/>
    </row>
    <row r="622" spans="9:19" x14ac:dyDescent="0.25">
      <c r="M622" s="11"/>
      <c r="N622" s="11"/>
    </row>
    <row r="623" spans="9:19" x14ac:dyDescent="0.25">
      <c r="M623" s="11"/>
      <c r="N623" s="11"/>
    </row>
    <row r="624" spans="9:19" x14ac:dyDescent="0.25">
      <c r="M624" s="11"/>
      <c r="N624" s="11"/>
    </row>
    <row r="625" spans="13:14" x14ac:dyDescent="0.25">
      <c r="M625" s="11"/>
      <c r="N625" s="11"/>
    </row>
    <row r="626" spans="13:14" x14ac:dyDescent="0.25">
      <c r="M626" s="11"/>
      <c r="N626" s="11"/>
    </row>
    <row r="627" spans="13:14" x14ac:dyDescent="0.25">
      <c r="M627" s="11"/>
      <c r="N627" s="11"/>
    </row>
    <row r="628" spans="13:14" x14ac:dyDescent="0.25">
      <c r="M628" s="11"/>
      <c r="N628" s="11"/>
    </row>
    <row r="629" spans="13:14" x14ac:dyDescent="0.25">
      <c r="M629" s="11"/>
      <c r="N629" s="11"/>
    </row>
    <row r="630" spans="13:14" x14ac:dyDescent="0.25">
      <c r="M630" s="11"/>
      <c r="N630" s="11"/>
    </row>
    <row r="631" spans="13:14" x14ac:dyDescent="0.25">
      <c r="M631" s="11"/>
      <c r="N631" s="11"/>
    </row>
    <row r="632" spans="13:14" x14ac:dyDescent="0.25">
      <c r="M632" s="11"/>
      <c r="N632" s="11"/>
    </row>
    <row r="633" spans="13:14" x14ac:dyDescent="0.25">
      <c r="M633" s="11"/>
      <c r="N633" s="11"/>
    </row>
    <row r="634" spans="13:14" x14ac:dyDescent="0.25">
      <c r="M634" s="11"/>
      <c r="N634" s="11"/>
    </row>
    <row r="635" spans="13:14" x14ac:dyDescent="0.25">
      <c r="M635" s="11"/>
      <c r="N635" s="11"/>
    </row>
    <row r="636" spans="13:14" x14ac:dyDescent="0.25">
      <c r="M636" s="11"/>
      <c r="N636" s="11"/>
    </row>
    <row r="637" spans="13:14" x14ac:dyDescent="0.25">
      <c r="M637" s="11"/>
      <c r="N637" s="11"/>
    </row>
    <row r="638" spans="13:14" x14ac:dyDescent="0.25">
      <c r="M638" s="11"/>
      <c r="N638" s="11"/>
    </row>
    <row r="639" spans="13:14" x14ac:dyDescent="0.25">
      <c r="M639" s="11"/>
      <c r="N639" s="11"/>
    </row>
    <row r="640" spans="13:14" x14ac:dyDescent="0.25">
      <c r="M640" s="11"/>
      <c r="N640" s="11"/>
    </row>
    <row r="641" spans="13:14" x14ac:dyDescent="0.25">
      <c r="M641" s="11"/>
      <c r="N641" s="11"/>
    </row>
    <row r="642" spans="13:14" x14ac:dyDescent="0.25">
      <c r="M642" s="11"/>
      <c r="N642" s="11"/>
    </row>
    <row r="643" spans="13:14" x14ac:dyDescent="0.25">
      <c r="M643" s="11"/>
      <c r="N643" s="11"/>
    </row>
    <row r="644" spans="13:14" x14ac:dyDescent="0.25">
      <c r="M644" s="11"/>
      <c r="N644" s="11"/>
    </row>
    <row r="645" spans="13:14" x14ac:dyDescent="0.25">
      <c r="M645" s="11"/>
      <c r="N645" s="11"/>
    </row>
    <row r="646" spans="13:14" x14ac:dyDescent="0.25">
      <c r="M646" s="11"/>
      <c r="N646" s="11"/>
    </row>
    <row r="647" spans="13:14" x14ac:dyDescent="0.25">
      <c r="M647" s="11"/>
      <c r="N647" s="11"/>
    </row>
    <row r="648" spans="13:14" x14ac:dyDescent="0.25">
      <c r="M648" s="11"/>
      <c r="N648" s="11"/>
    </row>
    <row r="649" spans="13:14" x14ac:dyDescent="0.25">
      <c r="M649" s="11"/>
      <c r="N649" s="11"/>
    </row>
    <row r="650" spans="13:14" x14ac:dyDescent="0.25">
      <c r="M650" s="11"/>
      <c r="N650" s="11"/>
    </row>
    <row r="651" spans="13:14" x14ac:dyDescent="0.25">
      <c r="M651" s="11"/>
      <c r="N651" s="11"/>
    </row>
    <row r="652" spans="13:14" x14ac:dyDescent="0.25">
      <c r="M652" s="11"/>
      <c r="N652" s="11"/>
    </row>
    <row r="653" spans="13:14" x14ac:dyDescent="0.25">
      <c r="M653" s="11"/>
      <c r="N653" s="11"/>
    </row>
    <row r="654" spans="13:14" x14ac:dyDescent="0.25">
      <c r="M654" s="11"/>
      <c r="N654" s="11"/>
    </row>
    <row r="655" spans="13:14" x14ac:dyDescent="0.25">
      <c r="M655" s="11"/>
      <c r="N655" s="11"/>
    </row>
    <row r="656" spans="13:14" x14ac:dyDescent="0.25">
      <c r="M656" s="11"/>
      <c r="N656" s="11"/>
    </row>
    <row r="657" spans="9:19" x14ac:dyDescent="0.25">
      <c r="M657" s="11"/>
      <c r="N657" s="11"/>
    </row>
    <row r="658" spans="9:19" x14ac:dyDescent="0.25">
      <c r="M658" s="11"/>
      <c r="N658" s="11"/>
    </row>
    <row r="659" spans="9:19" x14ac:dyDescent="0.25">
      <c r="M659" s="11"/>
      <c r="N659" s="11"/>
    </row>
    <row r="660" spans="9:19" s="12" customFormat="1" x14ac:dyDescent="0.25">
      <c r="I660" s="20"/>
      <c r="J660" s="13"/>
      <c r="K660" s="13"/>
      <c r="L660" s="13"/>
      <c r="M660" s="21"/>
      <c r="N660" s="21"/>
      <c r="O660" s="13"/>
      <c r="P660" s="13"/>
      <c r="Q660" s="13"/>
      <c r="R660" s="13"/>
      <c r="S660" s="13"/>
    </row>
    <row r="661" spans="9:19" s="12" customFormat="1" x14ac:dyDescent="0.25">
      <c r="I661" s="22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9:19" s="12" customFormat="1" x14ac:dyDescent="0.25">
      <c r="I662" s="20"/>
      <c r="J662" s="13"/>
      <c r="K662" s="13"/>
      <c r="L662" s="13"/>
      <c r="M662" s="21"/>
      <c r="N662" s="21"/>
      <c r="O662" s="13"/>
      <c r="P662" s="13"/>
      <c r="Q662" s="13"/>
      <c r="R662" s="13"/>
      <c r="S662" s="13"/>
    </row>
    <row r="663" spans="9:19" x14ac:dyDescent="0.25">
      <c r="M663" s="11"/>
      <c r="N663" s="11"/>
    </row>
    <row r="664" spans="9:19" x14ac:dyDescent="0.25">
      <c r="M664" s="11"/>
      <c r="N664" s="11"/>
    </row>
    <row r="665" spans="9:19" x14ac:dyDescent="0.25">
      <c r="M665" s="11"/>
      <c r="N665" s="11"/>
    </row>
    <row r="666" spans="9:19" x14ac:dyDescent="0.25">
      <c r="M666" s="11"/>
      <c r="N666" s="11"/>
    </row>
    <row r="667" spans="9:19" x14ac:dyDescent="0.25">
      <c r="M667" s="11"/>
      <c r="N667" s="11"/>
    </row>
    <row r="668" spans="9:19" x14ac:dyDescent="0.25">
      <c r="M668" s="11"/>
      <c r="N668" s="11"/>
    </row>
    <row r="669" spans="9:19" x14ac:dyDescent="0.25">
      <c r="M669" s="11"/>
      <c r="N669" s="11"/>
    </row>
    <row r="670" spans="9:19" x14ac:dyDescent="0.25">
      <c r="M670" s="11"/>
      <c r="N670" s="11"/>
    </row>
    <row r="671" spans="9:19" x14ac:dyDescent="0.25">
      <c r="M671" s="11"/>
      <c r="N671" s="11"/>
    </row>
    <row r="672" spans="9:19" x14ac:dyDescent="0.25">
      <c r="M672" s="11"/>
      <c r="N672" s="11"/>
    </row>
    <row r="673" spans="9:19" x14ac:dyDescent="0.25">
      <c r="M673" s="11"/>
      <c r="N673" s="11"/>
    </row>
    <row r="674" spans="9:19" x14ac:dyDescent="0.25">
      <c r="M674" s="11"/>
      <c r="N674" s="11"/>
    </row>
    <row r="675" spans="9:19" x14ac:dyDescent="0.25">
      <c r="M675" s="11"/>
      <c r="N675" s="11"/>
    </row>
    <row r="676" spans="9:19" x14ac:dyDescent="0.25">
      <c r="M676" s="11"/>
      <c r="N676" s="11"/>
    </row>
    <row r="677" spans="9:19" x14ac:dyDescent="0.25">
      <c r="M677" s="11"/>
      <c r="N677" s="11"/>
    </row>
    <row r="678" spans="9:19" s="12" customFormat="1" x14ac:dyDescent="0.25">
      <c r="I678" s="20"/>
      <c r="J678" s="13"/>
      <c r="K678" s="13"/>
      <c r="L678" s="13"/>
      <c r="M678" s="21"/>
      <c r="N678" s="21"/>
      <c r="O678" s="13"/>
      <c r="P678" s="13"/>
      <c r="Q678" s="13"/>
      <c r="R678" s="13"/>
      <c r="S678" s="13"/>
    </row>
    <row r="679" spans="9:19" s="12" customFormat="1" x14ac:dyDescent="0.25">
      <c r="I679" s="22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9:19" s="12" customFormat="1" x14ac:dyDescent="0.25">
      <c r="I680" s="20"/>
      <c r="J680" s="13"/>
      <c r="K680" s="13"/>
      <c r="L680" s="13"/>
      <c r="M680" s="21"/>
      <c r="N680" s="21"/>
      <c r="O680" s="13"/>
      <c r="P680" s="13"/>
      <c r="Q680" s="13"/>
      <c r="R680" s="13"/>
      <c r="S680" s="13"/>
    </row>
    <row r="681" spans="9:19" x14ac:dyDescent="0.25">
      <c r="M681" s="11"/>
      <c r="N681" s="11"/>
    </row>
    <row r="682" spans="9:19" x14ac:dyDescent="0.25">
      <c r="M682" s="11"/>
      <c r="N682" s="11"/>
    </row>
    <row r="683" spans="9:19" x14ac:dyDescent="0.25">
      <c r="M683" s="11"/>
      <c r="N683" s="11"/>
    </row>
    <row r="684" spans="9:19" x14ac:dyDescent="0.25">
      <c r="M684" s="11"/>
      <c r="N684" s="11"/>
    </row>
    <row r="685" spans="9:19" x14ac:dyDescent="0.25">
      <c r="M685" s="11"/>
      <c r="N685" s="11"/>
    </row>
    <row r="686" spans="9:19" x14ac:dyDescent="0.25">
      <c r="M686" s="11"/>
      <c r="N686" s="11"/>
    </row>
    <row r="687" spans="9:19" x14ac:dyDescent="0.25">
      <c r="M687" s="11"/>
      <c r="N687" s="11"/>
    </row>
    <row r="688" spans="9:19" x14ac:dyDescent="0.25">
      <c r="M688" s="11"/>
      <c r="N688" s="11"/>
    </row>
    <row r="689" spans="13:14" x14ac:dyDescent="0.25">
      <c r="M689" s="11"/>
      <c r="N689" s="11"/>
    </row>
    <row r="690" spans="13:14" x14ac:dyDescent="0.25">
      <c r="M690" s="11"/>
      <c r="N690" s="11"/>
    </row>
    <row r="691" spans="13:14" x14ac:dyDescent="0.25">
      <c r="M691" s="11"/>
      <c r="N691" s="11"/>
    </row>
    <row r="692" spans="13:14" x14ac:dyDescent="0.25">
      <c r="M692" s="11"/>
      <c r="N692" s="11"/>
    </row>
    <row r="693" spans="13:14" x14ac:dyDescent="0.25">
      <c r="M693" s="11"/>
      <c r="N693" s="11"/>
    </row>
    <row r="694" spans="13:14" x14ac:dyDescent="0.25">
      <c r="M694" s="11"/>
      <c r="N694" s="11"/>
    </row>
    <row r="695" spans="13:14" x14ac:dyDescent="0.25">
      <c r="M695" s="11"/>
      <c r="N695" s="11"/>
    </row>
    <row r="696" spans="13:14" x14ac:dyDescent="0.25">
      <c r="M696" s="11"/>
      <c r="N696" s="11"/>
    </row>
    <row r="697" spans="13:14" x14ac:dyDescent="0.25">
      <c r="M697" s="11"/>
      <c r="N697" s="11"/>
    </row>
    <row r="698" spans="13:14" x14ac:dyDescent="0.25">
      <c r="M698" s="11"/>
      <c r="N698" s="11"/>
    </row>
    <row r="699" spans="13:14" x14ac:dyDescent="0.25">
      <c r="M699" s="11"/>
      <c r="N699" s="11"/>
    </row>
    <row r="700" spans="13:14" x14ac:dyDescent="0.25">
      <c r="M700" s="11"/>
      <c r="N700" s="11"/>
    </row>
    <row r="701" spans="13:14" x14ac:dyDescent="0.25">
      <c r="M701" s="11"/>
      <c r="N701" s="11"/>
    </row>
    <row r="702" spans="13:14" x14ac:dyDescent="0.25">
      <c r="M702" s="11"/>
      <c r="N702" s="11"/>
    </row>
    <row r="703" spans="13:14" x14ac:dyDescent="0.25">
      <c r="M703" s="11"/>
      <c r="N703" s="11"/>
    </row>
    <row r="704" spans="13:14" x14ac:dyDescent="0.25">
      <c r="M704" s="11"/>
      <c r="N704" s="11"/>
    </row>
    <row r="705" spans="13:14" x14ac:dyDescent="0.25">
      <c r="M705" s="11"/>
      <c r="N705" s="11"/>
    </row>
    <row r="706" spans="13:14" x14ac:dyDescent="0.25">
      <c r="M706" s="11"/>
      <c r="N706" s="11"/>
    </row>
    <row r="707" spans="13:14" x14ac:dyDescent="0.25">
      <c r="M707" s="11"/>
      <c r="N707" s="11"/>
    </row>
    <row r="708" spans="13:14" x14ac:dyDescent="0.25">
      <c r="M708" s="11"/>
      <c r="N708" s="11"/>
    </row>
    <row r="709" spans="13:14" x14ac:dyDescent="0.25">
      <c r="M709" s="11"/>
      <c r="N709" s="11"/>
    </row>
    <row r="710" spans="13:14" x14ac:dyDescent="0.25">
      <c r="M710" s="11"/>
      <c r="N710" s="11"/>
    </row>
    <row r="711" spans="13:14" x14ac:dyDescent="0.25">
      <c r="M711" s="11"/>
      <c r="N711" s="11"/>
    </row>
    <row r="712" spans="13:14" x14ac:dyDescent="0.25">
      <c r="M712" s="11"/>
      <c r="N712" s="11"/>
    </row>
    <row r="713" spans="13:14" x14ac:dyDescent="0.25">
      <c r="M713" s="11"/>
      <c r="N713" s="11"/>
    </row>
    <row r="714" spans="13:14" x14ac:dyDescent="0.25">
      <c r="M714" s="11"/>
      <c r="N714" s="11"/>
    </row>
    <row r="715" spans="13:14" x14ac:dyDescent="0.25">
      <c r="M715" s="11"/>
      <c r="N715" s="11"/>
    </row>
    <row r="716" spans="13:14" x14ac:dyDescent="0.25">
      <c r="M716" s="11"/>
      <c r="N716" s="11"/>
    </row>
    <row r="717" spans="13:14" x14ac:dyDescent="0.25">
      <c r="M717" s="11"/>
      <c r="N717" s="11"/>
    </row>
    <row r="718" spans="13:14" x14ac:dyDescent="0.25">
      <c r="M718" s="11"/>
      <c r="N718" s="11"/>
    </row>
    <row r="719" spans="13:14" x14ac:dyDescent="0.25">
      <c r="M719" s="11"/>
      <c r="N719" s="11"/>
    </row>
    <row r="720" spans="13:14" x14ac:dyDescent="0.25">
      <c r="M720" s="11"/>
      <c r="N720" s="11"/>
    </row>
    <row r="721" spans="9:19" x14ac:dyDescent="0.25">
      <c r="M721" s="11"/>
      <c r="N721" s="11"/>
    </row>
    <row r="722" spans="9:19" x14ac:dyDescent="0.25">
      <c r="M722" s="11"/>
      <c r="N722" s="11"/>
    </row>
    <row r="723" spans="9:19" x14ac:dyDescent="0.25">
      <c r="M723" s="11"/>
      <c r="N723" s="11"/>
    </row>
    <row r="724" spans="9:19" x14ac:dyDescent="0.25">
      <c r="M724" s="11"/>
      <c r="N724" s="11"/>
    </row>
    <row r="725" spans="9:19" x14ac:dyDescent="0.25">
      <c r="K725" s="17"/>
      <c r="M725" s="11"/>
      <c r="N725" s="11"/>
    </row>
    <row r="726" spans="9:19" x14ac:dyDescent="0.25">
      <c r="M726" s="11"/>
      <c r="N726" s="11"/>
    </row>
    <row r="727" spans="9:19" x14ac:dyDescent="0.25">
      <c r="K727" s="17"/>
      <c r="M727" s="11"/>
      <c r="N727" s="11"/>
    </row>
    <row r="728" spans="9:19" x14ac:dyDescent="0.25">
      <c r="M728" s="11"/>
      <c r="N728" s="11"/>
    </row>
    <row r="729" spans="9:19" x14ac:dyDescent="0.25">
      <c r="K729" s="17"/>
      <c r="M729" s="11"/>
      <c r="N729" s="11"/>
    </row>
    <row r="730" spans="9:19" x14ac:dyDescent="0.25">
      <c r="M730" s="11"/>
      <c r="N730" s="11"/>
    </row>
    <row r="731" spans="9:19" x14ac:dyDescent="0.25">
      <c r="M731" s="11"/>
      <c r="N731" s="11"/>
    </row>
    <row r="732" spans="9:19" x14ac:dyDescent="0.25">
      <c r="K732" s="17"/>
      <c r="M732" s="11"/>
      <c r="N732" s="11"/>
    </row>
    <row r="733" spans="9:19" x14ac:dyDescent="0.25">
      <c r="M733" s="11"/>
      <c r="N733" s="11"/>
    </row>
    <row r="734" spans="9:19" x14ac:dyDescent="0.25">
      <c r="M734" s="11"/>
      <c r="N734" s="11"/>
    </row>
    <row r="735" spans="9:19" x14ac:dyDescent="0.25">
      <c r="M735" s="11"/>
      <c r="N735" s="11"/>
    </row>
    <row r="736" spans="9:19" s="12" customFormat="1" x14ac:dyDescent="0.25">
      <c r="I736" s="20"/>
      <c r="J736" s="13"/>
      <c r="K736" s="13"/>
      <c r="L736" s="13"/>
      <c r="M736" s="21"/>
      <c r="N736" s="21"/>
      <c r="O736" s="13"/>
      <c r="P736" s="13"/>
      <c r="Q736" s="13"/>
      <c r="R736" s="13"/>
      <c r="S736" s="13"/>
    </row>
    <row r="737" spans="9:19" s="12" customFormat="1" x14ac:dyDescent="0.25">
      <c r="I737" s="22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9:19" s="12" customFormat="1" x14ac:dyDescent="0.25">
      <c r="I738" s="20"/>
      <c r="J738" s="13"/>
      <c r="K738" s="13"/>
      <c r="L738" s="13"/>
      <c r="M738" s="21"/>
      <c r="N738" s="21"/>
      <c r="O738" s="13"/>
      <c r="P738" s="13"/>
      <c r="Q738" s="13"/>
      <c r="R738" s="13"/>
      <c r="S738" s="13"/>
    </row>
    <row r="739" spans="9:19" x14ac:dyDescent="0.25">
      <c r="M739" s="11"/>
      <c r="N739" s="11"/>
    </row>
    <row r="740" spans="9:19" x14ac:dyDescent="0.25">
      <c r="M740" s="11"/>
      <c r="N740" s="11"/>
    </row>
    <row r="741" spans="9:19" x14ac:dyDescent="0.25">
      <c r="M741" s="11"/>
      <c r="N741" s="11"/>
    </row>
    <row r="742" spans="9:19" x14ac:dyDescent="0.25">
      <c r="M742" s="11"/>
      <c r="N742" s="11"/>
    </row>
    <row r="743" spans="9:19" x14ac:dyDescent="0.25">
      <c r="M743" s="11"/>
      <c r="N743" s="11"/>
    </row>
    <row r="744" spans="9:19" x14ac:dyDescent="0.25">
      <c r="M744" s="11"/>
      <c r="N744" s="11"/>
    </row>
    <row r="745" spans="9:19" x14ac:dyDescent="0.25">
      <c r="M745" s="11"/>
      <c r="N745" s="11"/>
    </row>
    <row r="746" spans="9:19" x14ac:dyDescent="0.25">
      <c r="M746" s="11"/>
      <c r="N746" s="11"/>
    </row>
    <row r="747" spans="9:19" x14ac:dyDescent="0.25">
      <c r="M747" s="11"/>
      <c r="N747" s="11"/>
    </row>
    <row r="748" spans="9:19" x14ac:dyDescent="0.25">
      <c r="M748" s="11"/>
      <c r="N748" s="11"/>
    </row>
    <row r="749" spans="9:19" x14ac:dyDescent="0.25">
      <c r="M749" s="11"/>
      <c r="N749" s="11"/>
    </row>
    <row r="750" spans="9:19" x14ac:dyDescent="0.25">
      <c r="M750" s="11"/>
      <c r="N750" s="11"/>
    </row>
    <row r="751" spans="9:19" x14ac:dyDescent="0.25">
      <c r="M751" s="11"/>
      <c r="N751" s="11"/>
    </row>
    <row r="752" spans="9:19" x14ac:dyDescent="0.25">
      <c r="M752" s="11"/>
      <c r="N752" s="11"/>
    </row>
    <row r="753" spans="13:14" x14ac:dyDescent="0.25">
      <c r="M753" s="11"/>
      <c r="N753" s="11"/>
    </row>
    <row r="754" spans="13:14" x14ac:dyDescent="0.25">
      <c r="M754" s="11"/>
      <c r="N754" s="11"/>
    </row>
    <row r="755" spans="13:14" x14ac:dyDescent="0.25">
      <c r="M755" s="11"/>
      <c r="N755" s="11"/>
    </row>
    <row r="756" spans="13:14" x14ac:dyDescent="0.25">
      <c r="M756" s="11"/>
      <c r="N756" s="11"/>
    </row>
    <row r="757" spans="13:14" x14ac:dyDescent="0.25">
      <c r="M757" s="11"/>
      <c r="N757" s="11"/>
    </row>
    <row r="758" spans="13:14" x14ac:dyDescent="0.25">
      <c r="M758" s="11"/>
      <c r="N758" s="11"/>
    </row>
    <row r="759" spans="13:14" x14ac:dyDescent="0.25">
      <c r="M759" s="11"/>
      <c r="N759" s="11"/>
    </row>
    <row r="760" spans="13:14" x14ac:dyDescent="0.25">
      <c r="M760" s="11"/>
      <c r="N760" s="11"/>
    </row>
    <row r="761" spans="13:14" x14ac:dyDescent="0.25">
      <c r="M761" s="11"/>
      <c r="N761" s="11"/>
    </row>
    <row r="762" spans="13:14" x14ac:dyDescent="0.25">
      <c r="M762" s="11"/>
      <c r="N762" s="11"/>
    </row>
    <row r="763" spans="13:14" x14ac:dyDescent="0.25">
      <c r="M763" s="11"/>
      <c r="N763" s="11"/>
    </row>
    <row r="764" spans="13:14" x14ac:dyDescent="0.25">
      <c r="M764" s="11"/>
      <c r="N764" s="11"/>
    </row>
    <row r="765" spans="13:14" x14ac:dyDescent="0.25">
      <c r="M765" s="11"/>
      <c r="N765" s="11"/>
    </row>
    <row r="766" spans="13:14" x14ac:dyDescent="0.25">
      <c r="M766" s="11"/>
      <c r="N766" s="11"/>
    </row>
    <row r="767" spans="13:14" x14ac:dyDescent="0.25">
      <c r="M767" s="11"/>
      <c r="N767" s="11"/>
    </row>
    <row r="768" spans="13:14" x14ac:dyDescent="0.25">
      <c r="M768" s="11"/>
      <c r="N768" s="11"/>
    </row>
    <row r="769" spans="13:14" x14ac:dyDescent="0.25">
      <c r="M769" s="11"/>
      <c r="N769" s="11"/>
    </row>
    <row r="770" spans="13:14" x14ac:dyDescent="0.25">
      <c r="M770" s="11"/>
      <c r="N770" s="11"/>
    </row>
    <row r="771" spans="13:14" x14ac:dyDescent="0.25">
      <c r="M771" s="11"/>
      <c r="N771" s="11"/>
    </row>
    <row r="772" spans="13:14" x14ac:dyDescent="0.25">
      <c r="M772" s="11"/>
      <c r="N772" s="11"/>
    </row>
    <row r="773" spans="13:14" x14ac:dyDescent="0.25">
      <c r="M773" s="11"/>
      <c r="N773" s="11"/>
    </row>
    <row r="774" spans="13:14" x14ac:dyDescent="0.25">
      <c r="M774" s="11"/>
      <c r="N774" s="11"/>
    </row>
    <row r="775" spans="13:14" x14ac:dyDescent="0.25">
      <c r="M775" s="11"/>
      <c r="N775" s="11"/>
    </row>
    <row r="776" spans="13:14" x14ac:dyDescent="0.25">
      <c r="M776" s="11"/>
      <c r="N776" s="11"/>
    </row>
    <row r="777" spans="13:14" x14ac:dyDescent="0.25">
      <c r="M777" s="11"/>
      <c r="N777" s="11"/>
    </row>
    <row r="778" spans="13:14" x14ac:dyDescent="0.25">
      <c r="M778" s="11"/>
      <c r="N778" s="11"/>
    </row>
    <row r="779" spans="13:14" x14ac:dyDescent="0.25">
      <c r="M779" s="11"/>
      <c r="N779" s="11"/>
    </row>
    <row r="780" spans="13:14" x14ac:dyDescent="0.25">
      <c r="M780" s="11"/>
      <c r="N780" s="11"/>
    </row>
    <row r="781" spans="13:14" x14ac:dyDescent="0.25">
      <c r="M781" s="11"/>
      <c r="N781" s="11"/>
    </row>
    <row r="782" spans="13:14" x14ac:dyDescent="0.25">
      <c r="M782" s="11"/>
      <c r="N782" s="11"/>
    </row>
    <row r="783" spans="13:14" x14ac:dyDescent="0.25">
      <c r="M783" s="11"/>
      <c r="N783" s="11"/>
    </row>
    <row r="784" spans="13:14" x14ac:dyDescent="0.25">
      <c r="M784" s="11"/>
      <c r="N784" s="11"/>
    </row>
    <row r="785" spans="5:19" x14ac:dyDescent="0.25">
      <c r="M785" s="11"/>
      <c r="N785" s="11"/>
    </row>
    <row r="786" spans="5:19" x14ac:dyDescent="0.25">
      <c r="M786" s="11"/>
      <c r="N786" s="11"/>
    </row>
    <row r="787" spans="5:19" x14ac:dyDescent="0.25">
      <c r="M787" s="11"/>
      <c r="N787" s="11"/>
    </row>
    <row r="788" spans="5:19" x14ac:dyDescent="0.25">
      <c r="M788" s="11"/>
      <c r="N788" s="11"/>
    </row>
    <row r="789" spans="5:19" x14ac:dyDescent="0.25">
      <c r="M789" s="11"/>
      <c r="N789" s="11"/>
    </row>
    <row r="790" spans="5:19" x14ac:dyDescent="0.25">
      <c r="M790" s="11"/>
      <c r="N790" s="11"/>
    </row>
    <row r="791" spans="5:19" x14ac:dyDescent="0.25">
      <c r="M791" s="11"/>
      <c r="N791" s="11"/>
    </row>
    <row r="792" spans="5:19" x14ac:dyDescent="0.25">
      <c r="M792" s="11"/>
      <c r="N792" s="11"/>
    </row>
    <row r="793" spans="5:19" x14ac:dyDescent="0.25">
      <c r="M793" s="11"/>
      <c r="N793" s="11"/>
    </row>
    <row r="794" spans="5:19" x14ac:dyDescent="0.25">
      <c r="M794" s="11"/>
      <c r="N794" s="11"/>
    </row>
    <row r="795" spans="5:19" x14ac:dyDescent="0.25">
      <c r="M795" s="11"/>
      <c r="N795" s="11"/>
    </row>
    <row r="796" spans="5:19" x14ac:dyDescent="0.25">
      <c r="M796" s="11"/>
      <c r="N796" s="11"/>
    </row>
    <row r="797" spans="5:19" s="12" customFormat="1" x14ac:dyDescent="0.25">
      <c r="I797" s="20"/>
      <c r="J797" s="13"/>
      <c r="K797" s="13"/>
      <c r="L797" s="13"/>
      <c r="M797" s="21"/>
      <c r="N797" s="21"/>
      <c r="O797" s="13"/>
      <c r="P797" s="13"/>
      <c r="Q797" s="13"/>
      <c r="R797" s="13"/>
      <c r="S797" s="13"/>
    </row>
    <row r="798" spans="5:19" s="12" customFormat="1" x14ac:dyDescent="0.25">
      <c r="I798" s="22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5:19" s="12" customFormat="1" x14ac:dyDescent="0.25">
      <c r="I799" s="20"/>
      <c r="J799" s="13"/>
      <c r="K799" s="13"/>
      <c r="L799" s="13"/>
      <c r="M799" s="21"/>
      <c r="N799" s="21"/>
      <c r="O799" s="13"/>
      <c r="P799" s="13"/>
      <c r="Q799" s="13"/>
      <c r="R799" s="13"/>
      <c r="S799" s="13"/>
    </row>
    <row r="800" spans="5:19" x14ac:dyDescent="0.25">
      <c r="E800" s="12"/>
      <c r="M800" s="11"/>
      <c r="N800" s="11"/>
    </row>
    <row r="801" spans="5:14" x14ac:dyDescent="0.25">
      <c r="E801" s="12"/>
      <c r="M801" s="11"/>
      <c r="N801" s="11"/>
    </row>
    <row r="802" spans="5:14" x14ac:dyDescent="0.25">
      <c r="E802" s="12"/>
      <c r="M802" s="11"/>
      <c r="N802" s="11"/>
    </row>
    <row r="803" spans="5:14" x14ac:dyDescent="0.25">
      <c r="E803" s="12"/>
      <c r="M803" s="11"/>
      <c r="N803" s="11"/>
    </row>
    <row r="804" spans="5:14" x14ac:dyDescent="0.25">
      <c r="E804" s="12"/>
      <c r="M804" s="11"/>
      <c r="N804" s="11"/>
    </row>
    <row r="805" spans="5:14" x14ac:dyDescent="0.25">
      <c r="E805" s="12"/>
      <c r="M805" s="11"/>
      <c r="N805" s="11"/>
    </row>
    <row r="806" spans="5:14" x14ac:dyDescent="0.25">
      <c r="E806" s="12"/>
      <c r="M806" s="11"/>
      <c r="N806" s="11"/>
    </row>
    <row r="807" spans="5:14" x14ac:dyDescent="0.25">
      <c r="E807" s="12"/>
      <c r="M807" s="11"/>
      <c r="N807" s="11"/>
    </row>
    <row r="808" spans="5:14" x14ac:dyDescent="0.25">
      <c r="E808" s="12"/>
      <c r="M808" s="11"/>
      <c r="N808" s="11"/>
    </row>
    <row r="809" spans="5:14" x14ac:dyDescent="0.25">
      <c r="E809" s="12"/>
      <c r="M809" s="11"/>
      <c r="N809" s="11"/>
    </row>
    <row r="810" spans="5:14" x14ac:dyDescent="0.25">
      <c r="E810" s="12"/>
      <c r="M810" s="11"/>
      <c r="N810" s="11"/>
    </row>
    <row r="811" spans="5:14" x14ac:dyDescent="0.25">
      <c r="E811" s="12"/>
      <c r="M811" s="11"/>
      <c r="N811" s="11"/>
    </row>
    <row r="812" spans="5:14" x14ac:dyDescent="0.25">
      <c r="E812" s="12"/>
      <c r="M812" s="11"/>
      <c r="N812" s="11"/>
    </row>
    <row r="813" spans="5:14" x14ac:dyDescent="0.25">
      <c r="E813" s="12"/>
      <c r="M813" s="11"/>
      <c r="N813" s="11"/>
    </row>
    <row r="814" spans="5:14" x14ac:dyDescent="0.25">
      <c r="E814" s="12"/>
      <c r="M814" s="11"/>
      <c r="N814" s="11"/>
    </row>
    <row r="815" spans="5:14" x14ac:dyDescent="0.25">
      <c r="E815" s="12"/>
      <c r="M815" s="11"/>
      <c r="N815" s="11"/>
    </row>
    <row r="816" spans="5:14" x14ac:dyDescent="0.25">
      <c r="E816" s="12"/>
      <c r="M816" s="11"/>
      <c r="N816" s="11"/>
    </row>
    <row r="817" spans="5:19" x14ac:dyDescent="0.25">
      <c r="E817" s="12"/>
      <c r="M817" s="11"/>
      <c r="N817" s="11"/>
    </row>
    <row r="818" spans="5:19" x14ac:dyDescent="0.25">
      <c r="E818" s="12"/>
      <c r="M818" s="11"/>
      <c r="N818" s="11"/>
    </row>
    <row r="819" spans="5:19" x14ac:dyDescent="0.25">
      <c r="E819" s="12"/>
      <c r="M819" s="11"/>
      <c r="N819" s="11"/>
    </row>
    <row r="820" spans="5:19" x14ac:dyDescent="0.25">
      <c r="E820" s="12"/>
      <c r="M820" s="11"/>
      <c r="N820" s="11"/>
    </row>
    <row r="821" spans="5:19" x14ac:dyDescent="0.25">
      <c r="E821" s="12"/>
      <c r="M821" s="11"/>
      <c r="N821" s="11"/>
    </row>
    <row r="822" spans="5:19" s="12" customFormat="1" x14ac:dyDescent="0.25">
      <c r="I822" s="20"/>
      <c r="J822" s="13"/>
      <c r="K822" s="13"/>
      <c r="L822" s="13"/>
      <c r="M822" s="21"/>
      <c r="N822" s="21"/>
      <c r="O822" s="13"/>
      <c r="P822" s="13"/>
      <c r="Q822" s="13"/>
      <c r="R822" s="13"/>
      <c r="S822" s="13"/>
    </row>
    <row r="823" spans="5:19" s="12" customFormat="1" x14ac:dyDescent="0.25">
      <c r="I823" s="20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5:19" s="12" customFormat="1" x14ac:dyDescent="0.25">
      <c r="I824" s="20"/>
      <c r="J824" s="13"/>
      <c r="K824" s="13"/>
      <c r="L824" s="13"/>
      <c r="M824" s="21"/>
      <c r="N824" s="21"/>
      <c r="O824" s="13"/>
      <c r="P824" s="13"/>
      <c r="Q824" s="13"/>
      <c r="R824" s="13"/>
      <c r="S824" s="13"/>
    </row>
    <row r="825" spans="5:19" x14ac:dyDescent="0.25">
      <c r="M825" s="11"/>
      <c r="N825" s="11"/>
    </row>
    <row r="826" spans="5:19" x14ac:dyDescent="0.25">
      <c r="M826" s="11"/>
      <c r="N826" s="11"/>
    </row>
    <row r="827" spans="5:19" x14ac:dyDescent="0.25">
      <c r="M827" s="11"/>
      <c r="N827" s="11"/>
    </row>
    <row r="828" spans="5:19" x14ac:dyDescent="0.25">
      <c r="M828" s="11"/>
      <c r="N828" s="11"/>
    </row>
    <row r="829" spans="5:19" x14ac:dyDescent="0.25">
      <c r="M829" s="11"/>
      <c r="N829" s="11"/>
    </row>
    <row r="830" spans="5:19" x14ac:dyDescent="0.25">
      <c r="M830" s="11"/>
      <c r="N830" s="11"/>
    </row>
    <row r="831" spans="5:19" x14ac:dyDescent="0.25">
      <c r="M831" s="11"/>
      <c r="N831" s="11"/>
    </row>
    <row r="832" spans="5:19" x14ac:dyDescent="0.25">
      <c r="M832" s="11"/>
      <c r="N832" s="11"/>
    </row>
    <row r="833" spans="13:14" x14ac:dyDescent="0.25">
      <c r="M833" s="11"/>
      <c r="N833" s="11"/>
    </row>
    <row r="834" spans="13:14" x14ac:dyDescent="0.25">
      <c r="M834" s="11"/>
      <c r="N834" s="11"/>
    </row>
    <row r="835" spans="13:14" x14ac:dyDescent="0.25">
      <c r="M835" s="11"/>
      <c r="N835" s="11"/>
    </row>
    <row r="836" spans="13:14" x14ac:dyDescent="0.25">
      <c r="M836" s="11"/>
      <c r="N836" s="11"/>
    </row>
    <row r="837" spans="13:14" x14ac:dyDescent="0.25">
      <c r="M837" s="11"/>
      <c r="N837" s="11"/>
    </row>
    <row r="838" spans="13:14" x14ac:dyDescent="0.25">
      <c r="M838" s="11"/>
      <c r="N838" s="11"/>
    </row>
    <row r="839" spans="13:14" x14ac:dyDescent="0.25">
      <c r="M839" s="11"/>
      <c r="N839" s="11"/>
    </row>
    <row r="840" spans="13:14" x14ac:dyDescent="0.25">
      <c r="M840" s="11"/>
      <c r="N840" s="11"/>
    </row>
    <row r="841" spans="13:14" x14ac:dyDescent="0.25">
      <c r="M841" s="11"/>
      <c r="N841" s="11"/>
    </row>
    <row r="842" spans="13:14" x14ac:dyDescent="0.25">
      <c r="M842" s="11"/>
      <c r="N842" s="11"/>
    </row>
    <row r="843" spans="13:14" x14ac:dyDescent="0.25">
      <c r="M843" s="11"/>
      <c r="N843" s="11"/>
    </row>
    <row r="844" spans="13:14" x14ac:dyDescent="0.25">
      <c r="M844" s="11"/>
      <c r="N844" s="11"/>
    </row>
    <row r="845" spans="13:14" x14ac:dyDescent="0.25">
      <c r="M845" s="11"/>
      <c r="N845" s="11"/>
    </row>
    <row r="846" spans="13:14" x14ac:dyDescent="0.25">
      <c r="M846" s="11"/>
      <c r="N846" s="11"/>
    </row>
    <row r="847" spans="13:14" x14ac:dyDescent="0.25">
      <c r="M847" s="11"/>
      <c r="N847" s="11"/>
    </row>
    <row r="848" spans="13:14" x14ac:dyDescent="0.25">
      <c r="M848" s="11"/>
      <c r="N848" s="11"/>
    </row>
    <row r="849" spans="13:14" x14ac:dyDescent="0.25">
      <c r="M849" s="11"/>
      <c r="N849" s="11"/>
    </row>
    <row r="850" spans="13:14" x14ac:dyDescent="0.25">
      <c r="M850" s="11"/>
      <c r="N850" s="11"/>
    </row>
    <row r="851" spans="13:14" x14ac:dyDescent="0.25">
      <c r="M851" s="11"/>
      <c r="N851" s="11"/>
    </row>
    <row r="852" spans="13:14" x14ac:dyDescent="0.25">
      <c r="M852" s="11"/>
      <c r="N852" s="11"/>
    </row>
    <row r="853" spans="13:14" x14ac:dyDescent="0.25">
      <c r="M853" s="11"/>
      <c r="N853" s="11"/>
    </row>
    <row r="854" spans="13:14" x14ac:dyDescent="0.25">
      <c r="M854" s="11"/>
      <c r="N854" s="11"/>
    </row>
    <row r="855" spans="13:14" x14ac:dyDescent="0.25">
      <c r="M855" s="11"/>
      <c r="N855" s="11"/>
    </row>
    <row r="856" spans="13:14" x14ac:dyDescent="0.25">
      <c r="M856" s="11"/>
      <c r="N856" s="11"/>
    </row>
    <row r="857" spans="13:14" x14ac:dyDescent="0.25">
      <c r="M857" s="11"/>
      <c r="N857" s="11"/>
    </row>
    <row r="858" spans="13:14" x14ac:dyDescent="0.25">
      <c r="M858" s="11"/>
      <c r="N858" s="11"/>
    </row>
    <row r="859" spans="13:14" x14ac:dyDescent="0.25">
      <c r="M859" s="11"/>
      <c r="N859" s="11"/>
    </row>
    <row r="860" spans="13:14" x14ac:dyDescent="0.25">
      <c r="M860" s="11"/>
      <c r="N860" s="11"/>
    </row>
    <row r="861" spans="13:14" x14ac:dyDescent="0.25">
      <c r="M861" s="11"/>
      <c r="N861" s="11"/>
    </row>
    <row r="862" spans="13:14" x14ac:dyDescent="0.25">
      <c r="M862" s="11"/>
      <c r="N862" s="11"/>
    </row>
    <row r="863" spans="13:14" x14ac:dyDescent="0.25">
      <c r="M863" s="11"/>
      <c r="N863" s="11"/>
    </row>
    <row r="864" spans="13:14" x14ac:dyDescent="0.25">
      <c r="M864" s="11"/>
      <c r="N864" s="11"/>
    </row>
    <row r="865" spans="9:19" x14ac:dyDescent="0.25">
      <c r="M865" s="11"/>
      <c r="N865" s="11"/>
    </row>
    <row r="866" spans="9:19" x14ac:dyDescent="0.25">
      <c r="M866" s="11"/>
      <c r="N866" s="11"/>
    </row>
    <row r="867" spans="9:19" x14ac:dyDescent="0.25">
      <c r="M867" s="11"/>
      <c r="N867" s="11"/>
    </row>
    <row r="868" spans="9:19" s="12" customFormat="1" x14ac:dyDescent="0.25">
      <c r="I868" s="20"/>
      <c r="J868" s="13"/>
      <c r="K868" s="13"/>
      <c r="L868" s="13"/>
      <c r="M868" s="21"/>
      <c r="N868" s="21"/>
      <c r="O868" s="13"/>
      <c r="P868" s="13"/>
      <c r="Q868" s="13"/>
      <c r="R868" s="13"/>
      <c r="S868" s="13"/>
    </row>
    <row r="869" spans="9:19" s="12" customFormat="1" x14ac:dyDescent="0.25">
      <c r="I869" s="20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9:19" s="12" customFormat="1" x14ac:dyDescent="0.25">
      <c r="I870" s="20"/>
      <c r="J870" s="13"/>
      <c r="K870" s="13"/>
      <c r="L870" s="13"/>
      <c r="M870" s="21"/>
      <c r="N870" s="21"/>
      <c r="O870" s="13"/>
      <c r="P870" s="13"/>
      <c r="Q870" s="13"/>
      <c r="R870" s="13"/>
      <c r="S870" s="13"/>
    </row>
    <row r="871" spans="9:19" x14ac:dyDescent="0.25">
      <c r="M871" s="11"/>
      <c r="N871" s="11"/>
    </row>
    <row r="872" spans="9:19" x14ac:dyDescent="0.25">
      <c r="M872" s="11"/>
      <c r="N872" s="11"/>
    </row>
    <row r="873" spans="9:19" x14ac:dyDescent="0.25">
      <c r="M873" s="11"/>
      <c r="N873" s="11"/>
    </row>
    <row r="874" spans="9:19" x14ac:dyDescent="0.25">
      <c r="M874" s="11"/>
      <c r="N874" s="11"/>
    </row>
    <row r="875" spans="9:19" x14ac:dyDescent="0.25">
      <c r="M875" s="11"/>
      <c r="N875" s="11"/>
    </row>
    <row r="876" spans="9:19" x14ac:dyDescent="0.25">
      <c r="M876" s="11"/>
      <c r="N876" s="11"/>
    </row>
    <row r="877" spans="9:19" x14ac:dyDescent="0.25">
      <c r="M877" s="11"/>
      <c r="N877" s="11"/>
    </row>
    <row r="878" spans="9:19" x14ac:dyDescent="0.25">
      <c r="M878" s="11"/>
      <c r="N878" s="11"/>
    </row>
    <row r="879" spans="9:19" x14ac:dyDescent="0.25">
      <c r="M879" s="11"/>
      <c r="N879" s="11"/>
    </row>
    <row r="880" spans="9:19" x14ac:dyDescent="0.25">
      <c r="M880" s="11"/>
      <c r="N880" s="11"/>
    </row>
    <row r="881" spans="9:19" x14ac:dyDescent="0.25">
      <c r="M881" s="11"/>
      <c r="N881" s="11"/>
    </row>
    <row r="882" spans="9:19" x14ac:dyDescent="0.25">
      <c r="M882" s="11"/>
      <c r="N882" s="11"/>
    </row>
    <row r="883" spans="9:19" x14ac:dyDescent="0.25">
      <c r="M883" s="11"/>
      <c r="N883" s="11"/>
    </row>
    <row r="884" spans="9:19" x14ac:dyDescent="0.25">
      <c r="M884" s="11"/>
      <c r="N884" s="11"/>
    </row>
    <row r="885" spans="9:19" x14ac:dyDescent="0.25">
      <c r="M885" s="11"/>
      <c r="N885" s="11"/>
    </row>
    <row r="886" spans="9:19" x14ac:dyDescent="0.25">
      <c r="M886" s="11"/>
      <c r="N886" s="11"/>
    </row>
    <row r="887" spans="9:19" x14ac:dyDescent="0.25">
      <c r="M887" s="11"/>
      <c r="N887" s="11"/>
    </row>
    <row r="888" spans="9:19" x14ac:dyDescent="0.25">
      <c r="M888" s="11"/>
      <c r="N888" s="11"/>
    </row>
    <row r="889" spans="9:19" x14ac:dyDescent="0.25">
      <c r="M889" s="11"/>
      <c r="N889" s="11"/>
    </row>
    <row r="890" spans="9:19" x14ac:dyDescent="0.25">
      <c r="M890" s="11"/>
      <c r="N890" s="11"/>
    </row>
    <row r="891" spans="9:19" s="12" customFormat="1" x14ac:dyDescent="0.25">
      <c r="I891" s="20"/>
      <c r="J891" s="13"/>
      <c r="K891" s="13"/>
      <c r="L891" s="13"/>
      <c r="M891" s="21"/>
      <c r="N891" s="21"/>
      <c r="O891" s="13"/>
      <c r="P891" s="13"/>
      <c r="Q891" s="13"/>
      <c r="R891" s="13"/>
      <c r="S891" s="13"/>
    </row>
  </sheetData>
  <mergeCells count="13">
    <mergeCell ref="Q1:R1"/>
    <mergeCell ref="I1:I2"/>
    <mergeCell ref="J1:J2"/>
    <mergeCell ref="K1:K2"/>
    <mergeCell ref="L1:L2"/>
    <mergeCell ref="M1:N1"/>
    <mergeCell ref="O1:P1"/>
    <mergeCell ref="A1:A2"/>
    <mergeCell ref="B1:B2"/>
    <mergeCell ref="C1:C2"/>
    <mergeCell ref="E1:E2"/>
    <mergeCell ref="F1:H1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36"/>
  <sheetViews>
    <sheetView view="pageLayout" zoomScaleNormal="75" workbookViewId="0">
      <selection activeCell="G2" sqref="G2"/>
    </sheetView>
  </sheetViews>
  <sheetFormatPr defaultRowHeight="18.75" x14ac:dyDescent="0.3"/>
  <cols>
    <col min="1" max="2" width="9.140625" style="95"/>
    <col min="3" max="3" width="14.140625" style="1" bestFit="1" customWidth="1"/>
    <col min="4" max="4" width="21.28515625" style="1" hidden="1" customWidth="1"/>
    <col min="5" max="5" width="3.85546875" style="117" hidden="1" customWidth="1"/>
    <col min="6" max="6" width="12.85546875" style="95" customWidth="1"/>
    <col min="7" max="7" width="10.7109375" style="1" customWidth="1"/>
    <col min="8" max="8" width="6" style="128" customWidth="1"/>
    <col min="9" max="9" width="4.7109375" bestFit="1" customWidth="1"/>
    <col min="10" max="10" width="7.5703125" bestFit="1" customWidth="1"/>
    <col min="11" max="11" width="5.28515625" customWidth="1"/>
    <col min="12" max="12" width="0" style="1" hidden="1" customWidth="1"/>
    <col min="13" max="13" width="20" style="1" hidden="1" customWidth="1"/>
    <col min="14" max="14" width="17.85546875" style="1" bestFit="1" customWidth="1"/>
    <col min="15" max="15" width="16" style="1" bestFit="1" customWidth="1"/>
    <col min="16" max="16" width="17.7109375" style="1" bestFit="1" customWidth="1"/>
    <col min="17" max="17" width="16.140625" style="1" bestFit="1" customWidth="1"/>
    <col min="18" max="18" width="11.85546875" style="1" customWidth="1"/>
    <col min="19" max="19" width="13" style="1" customWidth="1"/>
    <col min="20" max="20" width="12" style="1" customWidth="1"/>
    <col min="21" max="21" width="30.5703125" hidden="1" customWidth="1"/>
    <col min="22" max="22" width="16.42578125" hidden="1" customWidth="1"/>
  </cols>
  <sheetData>
    <row r="1" spans="1:28" ht="18.75" customHeight="1" x14ac:dyDescent="0.3">
      <c r="A1" s="196" t="s">
        <v>328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</row>
    <row r="3" spans="1:28" s="122" customFormat="1" x14ac:dyDescent="0.25">
      <c r="A3" s="197" t="s">
        <v>317</v>
      </c>
      <c r="B3" s="197"/>
      <c r="C3" s="195" t="s">
        <v>320</v>
      </c>
      <c r="D3" s="195" t="s">
        <v>327</v>
      </c>
      <c r="E3" s="121"/>
      <c r="F3" s="197" t="s">
        <v>321</v>
      </c>
      <c r="G3" s="195" t="s">
        <v>309</v>
      </c>
      <c r="H3" s="197" t="s">
        <v>322</v>
      </c>
      <c r="I3" s="197"/>
      <c r="J3" s="197"/>
      <c r="K3" s="197"/>
      <c r="L3" s="197"/>
      <c r="M3" s="195" t="s">
        <v>323</v>
      </c>
      <c r="N3" s="194" t="s">
        <v>329</v>
      </c>
      <c r="O3" s="194" t="s">
        <v>330</v>
      </c>
      <c r="P3" s="194" t="s">
        <v>331</v>
      </c>
      <c r="Q3" s="194" t="s">
        <v>332</v>
      </c>
      <c r="R3" s="194" t="s">
        <v>324</v>
      </c>
      <c r="S3" s="194" t="s">
        <v>325</v>
      </c>
      <c r="T3" s="194" t="s">
        <v>326</v>
      </c>
      <c r="U3" s="192" t="s">
        <v>85</v>
      </c>
      <c r="V3" s="193" t="s">
        <v>0</v>
      </c>
    </row>
    <row r="4" spans="1:28" s="122" customFormat="1" ht="43.5" customHeight="1" x14ac:dyDescent="0.25">
      <c r="A4" s="123" t="s">
        <v>318</v>
      </c>
      <c r="B4" s="123" t="s">
        <v>319</v>
      </c>
      <c r="C4" s="195"/>
      <c r="D4" s="195"/>
      <c r="E4" s="121"/>
      <c r="F4" s="197"/>
      <c r="G4" s="195"/>
      <c r="H4" s="124"/>
      <c r="I4" s="123" t="s">
        <v>1</v>
      </c>
      <c r="J4" s="123" t="s">
        <v>2</v>
      </c>
      <c r="K4" s="123" t="s">
        <v>3</v>
      </c>
      <c r="L4" s="125"/>
      <c r="M4" s="195"/>
      <c r="N4" s="195"/>
      <c r="O4" s="195"/>
      <c r="P4" s="195"/>
      <c r="Q4" s="195"/>
      <c r="R4" s="195"/>
      <c r="S4" s="195"/>
      <c r="T4" s="195"/>
      <c r="U4" s="192"/>
      <c r="V4" s="193"/>
    </row>
    <row r="5" spans="1:28" ht="15" customHeight="1" x14ac:dyDescent="0.25">
      <c r="A5" s="129" t="s">
        <v>4</v>
      </c>
      <c r="B5" s="129"/>
      <c r="C5" s="120">
        <v>0</v>
      </c>
      <c r="D5" s="120"/>
      <c r="E5" s="118"/>
      <c r="F5" s="129" t="s">
        <v>4</v>
      </c>
      <c r="G5" s="120">
        <f>C5/1000</f>
        <v>0</v>
      </c>
      <c r="H5" s="126"/>
      <c r="I5" s="119"/>
      <c r="J5" s="119"/>
      <c r="K5" s="119"/>
      <c r="L5" s="120"/>
      <c r="M5" s="120"/>
      <c r="N5" s="120"/>
      <c r="O5" s="120"/>
      <c r="P5" s="120"/>
      <c r="Q5" s="120"/>
      <c r="R5" s="120"/>
      <c r="S5" s="120"/>
      <c r="T5" s="120"/>
      <c r="V5" t="s">
        <v>4</v>
      </c>
      <c r="AB5" t="s">
        <v>86</v>
      </c>
    </row>
    <row r="6" spans="1:28" ht="15" customHeight="1" x14ac:dyDescent="0.25">
      <c r="A6" s="129" t="s">
        <v>4</v>
      </c>
      <c r="B6" s="129" t="s">
        <v>5</v>
      </c>
      <c r="C6" s="120">
        <v>62.161999999999999</v>
      </c>
      <c r="D6" s="120">
        <f>L33+180</f>
        <v>313.39805555555552</v>
      </c>
      <c r="E6" s="118"/>
      <c r="F6" s="129" t="s">
        <v>5</v>
      </c>
      <c r="G6" s="120">
        <f>G5+C6/1000</f>
        <v>6.2162000000000002E-2</v>
      </c>
      <c r="H6" s="126" t="s">
        <v>24</v>
      </c>
      <c r="I6" s="119">
        <v>12</v>
      </c>
      <c r="J6" s="119">
        <v>37</v>
      </c>
      <c r="K6" s="119">
        <v>10</v>
      </c>
      <c r="L6" s="120">
        <f>(I6+J6/60+K6/3600)</f>
        <v>12.619444444444445</v>
      </c>
      <c r="M6" s="120">
        <f>360-L6</f>
        <v>347.38055555555553</v>
      </c>
      <c r="N6" s="120">
        <v>190</v>
      </c>
      <c r="O6" s="120">
        <f>(N6*TAN(RADIANS(L6/2)))</f>
        <v>21.008828961384737</v>
      </c>
      <c r="P6" s="120">
        <f>(L6*PI()*N6/180)</f>
        <v>41.847662512331823</v>
      </c>
      <c r="Q6" s="120">
        <f>(N6*((1/COS(RADIANS(L6/2)))-1))</f>
        <v>1.1579736613901015</v>
      </c>
      <c r="R6" s="120">
        <f>G6-O6/1000</f>
        <v>4.1153171038615266E-2</v>
      </c>
      <c r="S6" s="120">
        <f>R6+(P6/2)/1000</f>
        <v>6.2077002294781178E-2</v>
      </c>
      <c r="T6" s="120">
        <f>S6+(P6/2)/1000</f>
        <v>8.300083355094709E-2</v>
      </c>
      <c r="V6" t="s">
        <v>5</v>
      </c>
    </row>
    <row r="7" spans="1:28" ht="15" customHeight="1" x14ac:dyDescent="0.25">
      <c r="A7" s="129" t="s">
        <v>5</v>
      </c>
      <c r="B7" s="129" t="s">
        <v>6</v>
      </c>
      <c r="C7" s="120">
        <v>62.585000000000001</v>
      </c>
      <c r="D7" s="120">
        <f>IF((D6+M6)&gt;360,D6+M6-360,D6+M6)</f>
        <v>300.7786111111111</v>
      </c>
      <c r="E7" s="118"/>
      <c r="F7" s="129" t="s">
        <v>6</v>
      </c>
      <c r="G7" s="120">
        <f>G6+C7/1000</f>
        <v>0.124747</v>
      </c>
      <c r="H7" s="126" t="s">
        <v>25</v>
      </c>
      <c r="I7" s="119">
        <v>48</v>
      </c>
      <c r="J7" s="119">
        <v>0</v>
      </c>
      <c r="K7" s="119">
        <v>21</v>
      </c>
      <c r="L7" s="120">
        <f t="shared" ref="L7:L24" si="0">(I7+J7/60+K7/3600)</f>
        <v>48.005833333333335</v>
      </c>
      <c r="M7" s="120">
        <f>(I7+J7/60+K7/3600)</f>
        <v>48.005833333333335</v>
      </c>
      <c r="N7" s="120">
        <v>50</v>
      </c>
      <c r="O7" s="120">
        <f t="shared" ref="O7:O24" si="1">(N7*TAN(RADIANS(L7/2)))</f>
        <v>22.264484152005011</v>
      </c>
      <c r="P7" s="120">
        <f t="shared" ref="P7:P24" si="2">(L7*PI()*N7/180)</f>
        <v>41.892992591515558</v>
      </c>
      <c r="Q7" s="120">
        <f>(N7*((1/COS(RADIANS(L7/2)))-1))</f>
        <v>4.733054496847533</v>
      </c>
      <c r="R7" s="120">
        <f>U7-O7/1000</f>
        <v>0.10231252043755736</v>
      </c>
      <c r="S7" s="120">
        <f>R7+(P7/2)/1000</f>
        <v>0.12325901673331513</v>
      </c>
      <c r="T7" s="120">
        <f>S7+(P7/2)/1000</f>
        <v>0.14420551302907292</v>
      </c>
      <c r="U7" s="2">
        <f>T6+C7/1000-O6/1000</f>
        <v>0.12457700458956236</v>
      </c>
      <c r="V7" t="s">
        <v>6</v>
      </c>
    </row>
    <row r="8" spans="1:28" ht="15" customHeight="1" x14ac:dyDescent="0.25">
      <c r="A8" s="129" t="s">
        <v>6</v>
      </c>
      <c r="B8" s="129" t="s">
        <v>7</v>
      </c>
      <c r="C8" s="120">
        <v>37.128</v>
      </c>
      <c r="D8" s="120">
        <f t="shared" ref="D8:D25" si="3">IF((D7+M7)&gt;360,D7+M7-360,D7+M7)</f>
        <v>348.78444444444443</v>
      </c>
      <c r="E8" s="118"/>
      <c r="F8" s="129" t="s">
        <v>7</v>
      </c>
      <c r="G8" s="120">
        <f>G7+C8/1000</f>
        <v>0.16187499999999999</v>
      </c>
      <c r="H8" s="126"/>
      <c r="I8" s="119"/>
      <c r="J8" s="119"/>
      <c r="K8" s="119"/>
      <c r="L8" s="120"/>
      <c r="M8" s="120"/>
      <c r="N8" s="120"/>
      <c r="O8" s="120"/>
      <c r="P8" s="120"/>
      <c r="Q8" s="120"/>
      <c r="R8" s="120"/>
      <c r="S8" s="120"/>
      <c r="T8" s="120"/>
      <c r="U8" s="2">
        <f t="shared" ref="U8:U25" si="4">T7+C8/1000-O7/1000</f>
        <v>0.15906902887706789</v>
      </c>
      <c r="V8" t="s">
        <v>7</v>
      </c>
    </row>
    <row r="9" spans="1:28" ht="15" customHeight="1" x14ac:dyDescent="0.25">
      <c r="A9" s="129" t="s">
        <v>7</v>
      </c>
      <c r="B9" s="129" t="s">
        <v>8</v>
      </c>
      <c r="C9" s="120">
        <v>62.500999999999998</v>
      </c>
      <c r="D9" s="120">
        <f t="shared" si="3"/>
        <v>348.78444444444443</v>
      </c>
      <c r="E9" s="118"/>
      <c r="F9" s="129" t="s">
        <v>8</v>
      </c>
      <c r="G9" s="120">
        <f>G8+C9/1000</f>
        <v>0.22437599999999999</v>
      </c>
      <c r="H9" s="126"/>
      <c r="I9" s="119"/>
      <c r="J9" s="119"/>
      <c r="K9" s="119"/>
      <c r="L9" s="120"/>
      <c r="M9" s="120"/>
      <c r="N9" s="120"/>
      <c r="O9" s="120"/>
      <c r="P9" s="120"/>
      <c r="Q9" s="120"/>
      <c r="R9" s="120"/>
      <c r="S9" s="120"/>
      <c r="T9" s="120"/>
      <c r="U9" s="2">
        <f>U8+C9/1000</f>
        <v>0.22157002887706789</v>
      </c>
      <c r="V9" t="s">
        <v>8</v>
      </c>
    </row>
    <row r="10" spans="1:28" ht="15" customHeight="1" x14ac:dyDescent="0.25">
      <c r="A10" s="129" t="s">
        <v>8</v>
      </c>
      <c r="B10" s="129" t="s">
        <v>9</v>
      </c>
      <c r="C10" s="120">
        <v>25.824999999999999</v>
      </c>
      <c r="D10" s="120">
        <f t="shared" si="3"/>
        <v>348.78444444444443</v>
      </c>
      <c r="E10" s="118"/>
      <c r="F10" s="129"/>
      <c r="G10" s="120">
        <f>G9+C10/1000</f>
        <v>0.25020100000000001</v>
      </c>
      <c r="H10" s="126"/>
      <c r="I10" s="119"/>
      <c r="J10" s="119"/>
      <c r="K10" s="119"/>
      <c r="L10" s="120"/>
      <c r="M10" s="120"/>
      <c r="N10" s="120"/>
      <c r="O10" s="120"/>
      <c r="P10" s="120"/>
      <c r="Q10" s="120"/>
      <c r="R10" s="120"/>
      <c r="S10" s="120"/>
      <c r="T10" s="120"/>
      <c r="U10" s="2">
        <f>U9+C10/1000</f>
        <v>0.24739502887706788</v>
      </c>
      <c r="V10" s="3"/>
    </row>
    <row r="11" spans="1:28" ht="15" customHeight="1" x14ac:dyDescent="0.25">
      <c r="A11" s="129" t="s">
        <v>6</v>
      </c>
      <c r="B11" s="129" t="s">
        <v>9</v>
      </c>
      <c r="C11" s="120">
        <v>125.45399999999999</v>
      </c>
      <c r="D11" s="120">
        <f t="shared" si="3"/>
        <v>348.78444444444443</v>
      </c>
      <c r="E11" s="118"/>
      <c r="F11" s="129" t="s">
        <v>9</v>
      </c>
      <c r="G11" s="120">
        <f>G7+C11/1000</f>
        <v>0.25020100000000001</v>
      </c>
      <c r="H11" s="126" t="s">
        <v>25</v>
      </c>
      <c r="I11" s="119">
        <v>72</v>
      </c>
      <c r="J11" s="119">
        <v>23</v>
      </c>
      <c r="K11" s="119">
        <v>23</v>
      </c>
      <c r="L11" s="120">
        <f t="shared" si="0"/>
        <v>72.389722222222233</v>
      </c>
      <c r="M11" s="120">
        <f>(I11+J11/60+K11/3600)</f>
        <v>72.389722222222233</v>
      </c>
      <c r="N11" s="120">
        <v>18</v>
      </c>
      <c r="O11" s="120">
        <f>(N11*TAN(RADIANS(L11/2)))</f>
        <v>13.171529451747038</v>
      </c>
      <c r="P11" s="120">
        <f t="shared" si="2"/>
        <v>22.741901952873917</v>
      </c>
      <c r="Q11" s="120">
        <f t="shared" ref="Q11:Q24" si="5">(N11*((1/COS(RADIANS(L11/2)))-1))</f>
        <v>4.3044656537259254</v>
      </c>
      <c r="R11" s="120">
        <f t="shared" ref="R11:R24" si="6">U11-O11/1000</f>
        <v>0.23422349942532081</v>
      </c>
      <c r="S11" s="120">
        <f t="shared" ref="S11:S24" si="7">R11+(P11/2)/1000</f>
        <v>0.24559445040175776</v>
      </c>
      <c r="T11" s="120">
        <f t="shared" ref="T11:T24" si="8">S11+(P11/2)/1000</f>
        <v>0.25696540137819474</v>
      </c>
      <c r="U11" s="2">
        <f>T7+C11/1000-O7/1000</f>
        <v>0.24739502887706785</v>
      </c>
      <c r="V11" s="3" t="s">
        <v>9</v>
      </c>
    </row>
    <row r="12" spans="1:28" ht="15" customHeight="1" x14ac:dyDescent="0.25">
      <c r="A12" s="129" t="s">
        <v>9</v>
      </c>
      <c r="B12" s="129" t="s">
        <v>10</v>
      </c>
      <c r="C12" s="120">
        <v>91.346999999999994</v>
      </c>
      <c r="D12" s="120">
        <f t="shared" si="3"/>
        <v>61.174166666666679</v>
      </c>
      <c r="E12" s="118"/>
      <c r="F12" s="129" t="s">
        <v>10</v>
      </c>
      <c r="G12" s="120">
        <f t="shared" ref="G12:G25" si="9">G11+C12/1000</f>
        <v>0.34154800000000002</v>
      </c>
      <c r="H12" s="126" t="s">
        <v>24</v>
      </c>
      <c r="I12" s="119">
        <v>35</v>
      </c>
      <c r="J12" s="119">
        <v>12</v>
      </c>
      <c r="K12" s="119">
        <v>10</v>
      </c>
      <c r="L12" s="120">
        <f t="shared" si="0"/>
        <v>35.202777777777783</v>
      </c>
      <c r="M12" s="120">
        <f t="shared" ref="M12:M19" si="10">360-L12</f>
        <v>324.79722222222222</v>
      </c>
      <c r="N12" s="120">
        <v>60</v>
      </c>
      <c r="O12" s="120">
        <f t="shared" si="1"/>
        <v>19.0347219455826</v>
      </c>
      <c r="P12" s="120">
        <f t="shared" si="2"/>
        <v>36.864262684206899</v>
      </c>
      <c r="Q12" s="120">
        <f t="shared" si="5"/>
        <v>2.9469668812218819</v>
      </c>
      <c r="R12" s="120">
        <f t="shared" si="6"/>
        <v>0.31610614998086511</v>
      </c>
      <c r="S12" s="120">
        <f t="shared" si="7"/>
        <v>0.33453828132296859</v>
      </c>
      <c r="T12" s="120">
        <f t="shared" si="8"/>
        <v>0.35297041266507206</v>
      </c>
      <c r="U12" s="2">
        <f t="shared" si="4"/>
        <v>0.3351408719264477</v>
      </c>
      <c r="V12" t="s">
        <v>10</v>
      </c>
    </row>
    <row r="13" spans="1:28" ht="15" customHeight="1" x14ac:dyDescent="0.25">
      <c r="A13" s="129" t="s">
        <v>10</v>
      </c>
      <c r="B13" s="129" t="s">
        <v>11</v>
      </c>
      <c r="C13" s="120">
        <v>61.966000000000001</v>
      </c>
      <c r="D13" s="120">
        <f t="shared" si="3"/>
        <v>25.971388888888896</v>
      </c>
      <c r="E13" s="118"/>
      <c r="F13" s="129" t="s">
        <v>11</v>
      </c>
      <c r="G13" s="120">
        <f t="shared" si="9"/>
        <v>0.40351400000000004</v>
      </c>
      <c r="H13" s="126" t="s">
        <v>24</v>
      </c>
      <c r="I13" s="119">
        <v>41</v>
      </c>
      <c r="J13" s="119">
        <v>23</v>
      </c>
      <c r="K13" s="119">
        <v>9</v>
      </c>
      <c r="L13" s="120">
        <f t="shared" si="0"/>
        <v>41.385833333333331</v>
      </c>
      <c r="M13" s="120">
        <f t="shared" si="10"/>
        <v>318.61416666666668</v>
      </c>
      <c r="N13" s="120">
        <v>50</v>
      </c>
      <c r="O13" s="120">
        <f t="shared" si="1"/>
        <v>18.886361939147456</v>
      </c>
      <c r="P13" s="120">
        <f t="shared" si="2"/>
        <v>36.115952767414328</v>
      </c>
      <c r="Q13" s="120">
        <f t="shared" si="5"/>
        <v>3.4480557859355443</v>
      </c>
      <c r="R13" s="120">
        <f t="shared" si="6"/>
        <v>0.37701532878034205</v>
      </c>
      <c r="S13" s="120">
        <f t="shared" si="7"/>
        <v>0.3950733051640492</v>
      </c>
      <c r="T13" s="120">
        <f t="shared" si="8"/>
        <v>0.41313128154775636</v>
      </c>
      <c r="U13" s="2">
        <f t="shared" si="4"/>
        <v>0.3959016907194895</v>
      </c>
      <c r="V13" t="s">
        <v>11</v>
      </c>
    </row>
    <row r="14" spans="1:28" ht="15" customHeight="1" x14ac:dyDescent="0.25">
      <c r="A14" s="129" t="s">
        <v>11</v>
      </c>
      <c r="B14" s="129" t="s">
        <v>12</v>
      </c>
      <c r="C14" s="120">
        <v>65.433999999999997</v>
      </c>
      <c r="D14" s="120">
        <f t="shared" si="3"/>
        <v>344.58555555555557</v>
      </c>
      <c r="E14" s="118"/>
      <c r="F14" s="129" t="s">
        <v>12</v>
      </c>
      <c r="G14" s="120">
        <f t="shared" si="9"/>
        <v>0.46894800000000003</v>
      </c>
      <c r="H14" s="126" t="s">
        <v>25</v>
      </c>
      <c r="I14" s="119">
        <v>24</v>
      </c>
      <c r="J14" s="119">
        <v>9</v>
      </c>
      <c r="K14" s="119">
        <v>31</v>
      </c>
      <c r="L14" s="120">
        <f t="shared" si="0"/>
        <v>24.15861111111111</v>
      </c>
      <c r="M14" s="120">
        <f>(I14+J14/60+K14/3600)</f>
        <v>24.15861111111111</v>
      </c>
      <c r="N14" s="120">
        <v>50</v>
      </c>
      <c r="O14" s="120">
        <f t="shared" si="1"/>
        <v>10.700183369614505</v>
      </c>
      <c r="P14" s="120">
        <f t="shared" si="2"/>
        <v>21.082365329888727</v>
      </c>
      <c r="Q14" s="120">
        <f t="shared" si="5"/>
        <v>1.1321222339086501</v>
      </c>
      <c r="R14" s="120">
        <f t="shared" si="6"/>
        <v>0.44897873623899442</v>
      </c>
      <c r="S14" s="120">
        <f t="shared" si="7"/>
        <v>0.45951991890393878</v>
      </c>
      <c r="T14" s="120">
        <f t="shared" si="8"/>
        <v>0.47006110156888314</v>
      </c>
      <c r="U14" s="2">
        <f t="shared" si="4"/>
        <v>0.4596789196086089</v>
      </c>
      <c r="V14" t="s">
        <v>12</v>
      </c>
    </row>
    <row r="15" spans="1:28" ht="15" customHeight="1" x14ac:dyDescent="0.25">
      <c r="A15" s="129" t="s">
        <v>12</v>
      </c>
      <c r="B15" s="129" t="s">
        <v>13</v>
      </c>
      <c r="C15" s="120">
        <v>41.22</v>
      </c>
      <c r="D15" s="120">
        <f t="shared" si="3"/>
        <v>8.744166666666672</v>
      </c>
      <c r="E15" s="118"/>
      <c r="F15" s="129" t="s">
        <v>13</v>
      </c>
      <c r="G15" s="120">
        <f t="shared" si="9"/>
        <v>0.51016800000000007</v>
      </c>
      <c r="H15" s="126" t="s">
        <v>25</v>
      </c>
      <c r="I15" s="119">
        <v>10</v>
      </c>
      <c r="J15" s="119">
        <v>4</v>
      </c>
      <c r="K15" s="119">
        <v>22</v>
      </c>
      <c r="L15" s="120">
        <f t="shared" si="0"/>
        <v>10.072777777777777</v>
      </c>
      <c r="M15" s="120">
        <f>(I15+J15/60+K15/3600)</f>
        <v>10.072777777777777</v>
      </c>
      <c r="N15" s="120">
        <v>150</v>
      </c>
      <c r="O15" s="120">
        <f t="shared" si="1"/>
        <v>13.219299954829873</v>
      </c>
      <c r="P15" s="120">
        <f t="shared" si="2"/>
        <v>26.370470556590988</v>
      </c>
      <c r="Q15" s="120">
        <f t="shared" si="5"/>
        <v>0.5813729891441799</v>
      </c>
      <c r="R15" s="120">
        <f t="shared" si="6"/>
        <v>0.48736161824443874</v>
      </c>
      <c r="S15" s="120">
        <f t="shared" si="7"/>
        <v>0.5005468535227342</v>
      </c>
      <c r="T15" s="120">
        <f t="shared" si="8"/>
        <v>0.51373208880102972</v>
      </c>
      <c r="U15" s="2">
        <f t="shared" si="4"/>
        <v>0.50058091819926864</v>
      </c>
      <c r="V15" t="s">
        <v>13</v>
      </c>
    </row>
    <row r="16" spans="1:28" ht="15" customHeight="1" x14ac:dyDescent="0.25">
      <c r="A16" s="129" t="s">
        <v>13</v>
      </c>
      <c r="B16" s="129" t="s">
        <v>14</v>
      </c>
      <c r="C16" s="120">
        <v>39.67</v>
      </c>
      <c r="D16" s="120">
        <f t="shared" si="3"/>
        <v>18.816944444444449</v>
      </c>
      <c r="E16" s="118"/>
      <c r="F16" s="129" t="s">
        <v>14</v>
      </c>
      <c r="G16" s="120">
        <f t="shared" si="9"/>
        <v>0.54983800000000005</v>
      </c>
      <c r="H16" s="126" t="s">
        <v>25</v>
      </c>
      <c r="I16" s="119">
        <v>56</v>
      </c>
      <c r="J16" s="119">
        <v>10</v>
      </c>
      <c r="K16" s="119">
        <v>40</v>
      </c>
      <c r="L16" s="120">
        <f t="shared" si="0"/>
        <v>56.177777777777777</v>
      </c>
      <c r="M16" s="120">
        <f>(I16+J16/60+K16/3600)</f>
        <v>56.177777777777777</v>
      </c>
      <c r="N16" s="120">
        <v>28</v>
      </c>
      <c r="O16" s="120">
        <f t="shared" si="1"/>
        <v>14.943630378341133</v>
      </c>
      <c r="P16" s="120">
        <f t="shared" si="2"/>
        <v>27.453641282925915</v>
      </c>
      <c r="Q16" s="120">
        <f t="shared" si="5"/>
        <v>3.738180302034964</v>
      </c>
      <c r="R16" s="120">
        <f t="shared" si="6"/>
        <v>0.52523915846785874</v>
      </c>
      <c r="S16" s="120">
        <f t="shared" si="7"/>
        <v>0.53896597910932165</v>
      </c>
      <c r="T16" s="120">
        <f t="shared" si="8"/>
        <v>0.55269279975078456</v>
      </c>
      <c r="U16" s="2">
        <f t="shared" si="4"/>
        <v>0.54018278884619986</v>
      </c>
      <c r="V16" t="s">
        <v>14</v>
      </c>
    </row>
    <row r="17" spans="1:22" ht="15" customHeight="1" x14ac:dyDescent="0.25">
      <c r="A17" s="129" t="s">
        <v>14</v>
      </c>
      <c r="B17" s="129" t="s">
        <v>15</v>
      </c>
      <c r="C17" s="120">
        <v>52.747</v>
      </c>
      <c r="D17" s="120">
        <f t="shared" si="3"/>
        <v>74.994722222222222</v>
      </c>
      <c r="E17" s="118"/>
      <c r="F17" s="129" t="s">
        <v>15</v>
      </c>
      <c r="G17" s="120">
        <f t="shared" si="9"/>
        <v>0.60258500000000004</v>
      </c>
      <c r="H17" s="126" t="s">
        <v>25</v>
      </c>
      <c r="I17" s="119">
        <v>73</v>
      </c>
      <c r="J17" s="119">
        <v>4</v>
      </c>
      <c r="K17" s="119">
        <v>51</v>
      </c>
      <c r="L17" s="120">
        <f t="shared" si="0"/>
        <v>73.080833333333331</v>
      </c>
      <c r="M17" s="120">
        <f>(I17+J17/60+K17/3600)</f>
        <v>73.080833333333331</v>
      </c>
      <c r="N17" s="120">
        <v>14</v>
      </c>
      <c r="O17" s="120">
        <f t="shared" si="1"/>
        <v>10.374746028666955</v>
      </c>
      <c r="P17" s="120">
        <f t="shared" si="2"/>
        <v>17.857016264750449</v>
      </c>
      <c r="Q17" s="120">
        <f t="shared" si="5"/>
        <v>3.4251357285772874</v>
      </c>
      <c r="R17" s="120">
        <f t="shared" si="6"/>
        <v>0.58012142334377648</v>
      </c>
      <c r="S17" s="120">
        <f t="shared" si="7"/>
        <v>0.5890499314761517</v>
      </c>
      <c r="T17" s="120">
        <f t="shared" si="8"/>
        <v>0.59797843960852692</v>
      </c>
      <c r="U17" s="2">
        <f t="shared" si="4"/>
        <v>0.59049616937244342</v>
      </c>
      <c r="V17" t="s">
        <v>15</v>
      </c>
    </row>
    <row r="18" spans="1:22" ht="15" customHeight="1" x14ac:dyDescent="0.25">
      <c r="A18" s="129" t="s">
        <v>15</v>
      </c>
      <c r="B18" s="129" t="s">
        <v>16</v>
      </c>
      <c r="C18" s="120">
        <v>28.292000000000002</v>
      </c>
      <c r="D18" s="120">
        <f t="shared" si="3"/>
        <v>148.07555555555555</v>
      </c>
      <c r="E18" s="118"/>
      <c r="F18" s="129" t="s">
        <v>16</v>
      </c>
      <c r="G18" s="120">
        <f t="shared" si="9"/>
        <v>0.63087700000000002</v>
      </c>
      <c r="H18" s="126" t="s">
        <v>24</v>
      </c>
      <c r="I18" s="119">
        <v>12</v>
      </c>
      <c r="J18" s="119">
        <v>17</v>
      </c>
      <c r="K18" s="119">
        <v>10</v>
      </c>
      <c r="L18" s="120">
        <f t="shared" si="0"/>
        <v>12.286111111111111</v>
      </c>
      <c r="M18" s="120">
        <f t="shared" si="10"/>
        <v>347.7138888888889</v>
      </c>
      <c r="N18" s="120">
        <v>50</v>
      </c>
      <c r="O18" s="120">
        <f t="shared" si="1"/>
        <v>5.381463769740968</v>
      </c>
      <c r="P18" s="120">
        <f t="shared" si="2"/>
        <v>10.721654557737388</v>
      </c>
      <c r="Q18" s="120">
        <f t="shared" si="5"/>
        <v>0.28876765546194116</v>
      </c>
      <c r="R18" s="120">
        <f t="shared" si="6"/>
        <v>0.61051422981011905</v>
      </c>
      <c r="S18" s="120">
        <f t="shared" si="7"/>
        <v>0.61587505708898771</v>
      </c>
      <c r="T18" s="120">
        <f t="shared" si="8"/>
        <v>0.62123588436785637</v>
      </c>
      <c r="U18" s="2">
        <f t="shared" si="4"/>
        <v>0.61589569357985996</v>
      </c>
      <c r="V18" t="s">
        <v>16</v>
      </c>
    </row>
    <row r="19" spans="1:22" ht="15" customHeight="1" x14ac:dyDescent="0.25">
      <c r="A19" s="129" t="s">
        <v>16</v>
      </c>
      <c r="B19" s="129" t="s">
        <v>17</v>
      </c>
      <c r="C19" s="120">
        <v>66.935000000000002</v>
      </c>
      <c r="D19" s="120">
        <f t="shared" si="3"/>
        <v>135.78944444444448</v>
      </c>
      <c r="E19" s="118"/>
      <c r="F19" s="129" t="s">
        <v>17</v>
      </c>
      <c r="G19" s="120">
        <f t="shared" si="9"/>
        <v>0.69781199999999999</v>
      </c>
      <c r="H19" s="126" t="s">
        <v>24</v>
      </c>
      <c r="I19" s="119">
        <v>57</v>
      </c>
      <c r="J19" s="119">
        <v>24</v>
      </c>
      <c r="K19" s="119">
        <v>26</v>
      </c>
      <c r="L19" s="120">
        <f t="shared" si="0"/>
        <v>57.407222222222224</v>
      </c>
      <c r="M19" s="120">
        <f t="shared" si="10"/>
        <v>302.59277777777777</v>
      </c>
      <c r="N19" s="120">
        <v>20</v>
      </c>
      <c r="O19" s="120">
        <f t="shared" si="1"/>
        <v>10.951318560551959</v>
      </c>
      <c r="P19" s="120">
        <f t="shared" si="2"/>
        <v>20.038900844036672</v>
      </c>
      <c r="Q19" s="120">
        <f t="shared" si="5"/>
        <v>2.8020038201621622</v>
      </c>
      <c r="R19" s="120">
        <f t="shared" si="6"/>
        <v>0.67183810203756344</v>
      </c>
      <c r="S19" s="120">
        <f t="shared" si="7"/>
        <v>0.68185755245958179</v>
      </c>
      <c r="T19" s="120">
        <f t="shared" si="8"/>
        <v>0.69187700288160014</v>
      </c>
      <c r="U19" s="2">
        <f t="shared" si="4"/>
        <v>0.68278942059811543</v>
      </c>
      <c r="V19" t="s">
        <v>17</v>
      </c>
    </row>
    <row r="20" spans="1:22" ht="15" customHeight="1" x14ac:dyDescent="0.25">
      <c r="A20" s="129" t="s">
        <v>17</v>
      </c>
      <c r="B20" s="129" t="s">
        <v>20</v>
      </c>
      <c r="C20" s="120">
        <v>12.675000000000001</v>
      </c>
      <c r="D20" s="120">
        <f t="shared" si="3"/>
        <v>78.382222222222254</v>
      </c>
      <c r="E20" s="118"/>
      <c r="F20" s="129" t="s">
        <v>20</v>
      </c>
      <c r="G20" s="120">
        <f t="shared" si="9"/>
        <v>0.71048699999999998</v>
      </c>
      <c r="H20" s="126"/>
      <c r="I20" s="119"/>
      <c r="J20" s="119"/>
      <c r="K20" s="119"/>
      <c r="L20" s="120"/>
      <c r="M20" s="120"/>
      <c r="N20" s="120"/>
      <c r="O20" s="120"/>
      <c r="P20" s="120"/>
      <c r="Q20" s="120"/>
      <c r="R20" s="120"/>
      <c r="S20" s="120"/>
      <c r="T20" s="120"/>
      <c r="U20" s="2">
        <f t="shared" si="4"/>
        <v>0.69360068432104816</v>
      </c>
      <c r="V20" t="s">
        <v>20</v>
      </c>
    </row>
    <row r="21" spans="1:22" ht="15" customHeight="1" x14ac:dyDescent="0.25">
      <c r="A21" s="129" t="s">
        <v>20</v>
      </c>
      <c r="B21" s="129" t="s">
        <v>21</v>
      </c>
      <c r="C21" s="120">
        <v>6.35</v>
      </c>
      <c r="D21" s="120">
        <f t="shared" si="3"/>
        <v>78.382222222222254</v>
      </c>
      <c r="E21" s="118"/>
      <c r="F21" s="129" t="s">
        <v>21</v>
      </c>
      <c r="G21" s="120">
        <f t="shared" si="9"/>
        <v>0.71683699999999995</v>
      </c>
      <c r="H21" s="126"/>
      <c r="I21" s="119"/>
      <c r="J21" s="119"/>
      <c r="K21" s="119"/>
      <c r="L21" s="120"/>
      <c r="M21" s="120"/>
      <c r="N21" s="120"/>
      <c r="O21" s="120"/>
      <c r="P21" s="120"/>
      <c r="Q21" s="120"/>
      <c r="R21" s="120"/>
      <c r="S21" s="120"/>
      <c r="T21" s="120"/>
      <c r="U21" s="2">
        <f>U20+C21/1000</f>
        <v>0.69995068432104812</v>
      </c>
      <c r="V21" t="s">
        <v>21</v>
      </c>
    </row>
    <row r="22" spans="1:22" ht="15" customHeight="1" x14ac:dyDescent="0.25">
      <c r="A22" s="129" t="s">
        <v>21</v>
      </c>
      <c r="B22" s="129" t="s">
        <v>22</v>
      </c>
      <c r="C22" s="120">
        <v>6</v>
      </c>
      <c r="D22" s="120">
        <f t="shared" si="3"/>
        <v>78.382222222222254</v>
      </c>
      <c r="E22" s="118"/>
      <c r="F22" s="129" t="s">
        <v>22</v>
      </c>
      <c r="G22" s="120">
        <f t="shared" si="9"/>
        <v>0.72283699999999995</v>
      </c>
      <c r="H22" s="126"/>
      <c r="I22" s="119"/>
      <c r="J22" s="119"/>
      <c r="K22" s="119"/>
      <c r="L22" s="120"/>
      <c r="M22" s="120"/>
      <c r="N22" s="120"/>
      <c r="O22" s="120"/>
      <c r="P22" s="120"/>
      <c r="Q22" s="120"/>
      <c r="R22" s="120"/>
      <c r="S22" s="120"/>
      <c r="T22" s="120"/>
      <c r="U22" s="2">
        <f>U21+C22/1000</f>
        <v>0.70595068432104813</v>
      </c>
      <c r="V22" t="s">
        <v>22</v>
      </c>
    </row>
    <row r="23" spans="1:22" ht="15" customHeight="1" x14ac:dyDescent="0.25">
      <c r="A23" s="129" t="s">
        <v>22</v>
      </c>
      <c r="B23" s="129" t="s">
        <v>23</v>
      </c>
      <c r="C23" s="120">
        <v>6</v>
      </c>
      <c r="D23" s="120">
        <f t="shared" si="3"/>
        <v>78.382222222222254</v>
      </c>
      <c r="E23" s="118"/>
      <c r="F23" s="129" t="s">
        <v>23</v>
      </c>
      <c r="G23" s="120">
        <f t="shared" si="9"/>
        <v>0.72883699999999996</v>
      </c>
      <c r="H23" s="126"/>
      <c r="I23" s="119"/>
      <c r="J23" s="119"/>
      <c r="K23" s="119"/>
      <c r="L23" s="120"/>
      <c r="M23" s="120"/>
      <c r="N23" s="120"/>
      <c r="O23" s="120"/>
      <c r="P23" s="120"/>
      <c r="Q23" s="120"/>
      <c r="R23" s="120"/>
      <c r="S23" s="120"/>
      <c r="T23" s="120"/>
      <c r="U23" s="2">
        <f>U22+C23/1000</f>
        <v>0.71195068432104813</v>
      </c>
      <c r="V23" t="s">
        <v>23</v>
      </c>
    </row>
    <row r="24" spans="1:22" ht="15" customHeight="1" x14ac:dyDescent="0.25">
      <c r="A24" s="129" t="s">
        <v>18</v>
      </c>
      <c r="B24" s="129" t="s">
        <v>23</v>
      </c>
      <c r="C24" s="120">
        <v>22.091000000000001</v>
      </c>
      <c r="D24" s="120">
        <f t="shared" si="3"/>
        <v>78.382222222222254</v>
      </c>
      <c r="E24" s="118"/>
      <c r="F24" s="129" t="s">
        <v>18</v>
      </c>
      <c r="G24" s="120">
        <f t="shared" si="9"/>
        <v>0.75092799999999993</v>
      </c>
      <c r="H24" s="126" t="s">
        <v>25</v>
      </c>
      <c r="I24" s="119">
        <v>53</v>
      </c>
      <c r="J24" s="119">
        <v>28</v>
      </c>
      <c r="K24" s="119">
        <v>34</v>
      </c>
      <c r="L24" s="120">
        <f t="shared" si="0"/>
        <v>53.476111111111116</v>
      </c>
      <c r="M24" s="120">
        <f>(I24+J24/60+K24/3600)</f>
        <v>53.476111111111116</v>
      </c>
      <c r="N24" s="120">
        <v>10</v>
      </c>
      <c r="O24" s="120">
        <f t="shared" si="1"/>
        <v>5.0378008850024472</v>
      </c>
      <c r="P24" s="120">
        <f t="shared" si="2"/>
        <v>9.3333421005121213</v>
      </c>
      <c r="Q24" s="120">
        <f t="shared" si="5"/>
        <v>1.1972960020235002</v>
      </c>
      <c r="R24" s="120">
        <f t="shared" si="6"/>
        <v>0.72900388343604561</v>
      </c>
      <c r="S24" s="120">
        <f t="shared" si="7"/>
        <v>0.7336705544863017</v>
      </c>
      <c r="T24" s="120">
        <f t="shared" si="8"/>
        <v>0.73833722553655778</v>
      </c>
      <c r="U24" s="2">
        <f>U23+C24/1000</f>
        <v>0.7340416843210481</v>
      </c>
      <c r="V24" t="s">
        <v>18</v>
      </c>
    </row>
    <row r="25" spans="1:22" ht="15" customHeight="1" x14ac:dyDescent="0.25">
      <c r="A25" s="129" t="s">
        <v>18</v>
      </c>
      <c r="B25" s="129" t="s">
        <v>19</v>
      </c>
      <c r="C25" s="120">
        <v>16.302</v>
      </c>
      <c r="D25" s="120">
        <f t="shared" si="3"/>
        <v>131.85833333333338</v>
      </c>
      <c r="E25" s="118"/>
      <c r="F25" s="129" t="s">
        <v>19</v>
      </c>
      <c r="G25" s="120">
        <f t="shared" si="9"/>
        <v>0.76722999999999997</v>
      </c>
      <c r="H25" s="126"/>
      <c r="I25" s="119"/>
      <c r="J25" s="119"/>
      <c r="K25" s="119"/>
      <c r="L25" s="120"/>
      <c r="M25" s="120"/>
      <c r="N25" s="120"/>
      <c r="O25" s="120"/>
      <c r="P25" s="120"/>
      <c r="Q25" s="120"/>
      <c r="R25" s="120"/>
      <c r="S25" s="120"/>
      <c r="T25" s="120"/>
      <c r="U25" s="2">
        <f t="shared" si="4"/>
        <v>0.74960142465155533</v>
      </c>
      <c r="V25" t="s">
        <v>19</v>
      </c>
    </row>
    <row r="32" spans="1:22" ht="15" customHeight="1" x14ac:dyDescent="0.3">
      <c r="G32" s="31" t="s">
        <v>68</v>
      </c>
      <c r="H32" s="127"/>
      <c r="I32" s="30"/>
      <c r="J32" s="30"/>
      <c r="K32" s="30"/>
      <c r="L32" s="31"/>
      <c r="M32" s="31"/>
    </row>
    <row r="33" spans="7:13" ht="15" customHeight="1" x14ac:dyDescent="0.3">
      <c r="G33" s="31" t="s">
        <v>69</v>
      </c>
      <c r="H33" s="127"/>
      <c r="I33" s="30">
        <v>133</v>
      </c>
      <c r="J33" s="30">
        <v>23</v>
      </c>
      <c r="K33" s="30">
        <v>53</v>
      </c>
      <c r="L33" s="31">
        <f>(I33+J33/60+K33/3600)</f>
        <v>133.39805555555554</v>
      </c>
      <c r="M33" s="31"/>
    </row>
    <row r="34" spans="7:13" ht="15" customHeight="1" x14ac:dyDescent="0.3">
      <c r="G34" s="31" t="s">
        <v>70</v>
      </c>
      <c r="H34" s="127"/>
      <c r="I34" s="30">
        <v>300</v>
      </c>
      <c r="J34" s="30">
        <v>46</v>
      </c>
      <c r="K34" s="30">
        <v>48</v>
      </c>
      <c r="L34" s="31">
        <f>(I34+J34/60+K34/3600)</f>
        <v>300.77999999999997</v>
      </c>
      <c r="M34" s="31">
        <f>L34-L33</f>
        <v>167.38194444444443</v>
      </c>
    </row>
    <row r="35" spans="7:13" ht="15" customHeight="1" x14ac:dyDescent="0.3">
      <c r="G35" s="31"/>
      <c r="H35" s="127"/>
      <c r="I35" s="30"/>
      <c r="J35" s="30"/>
      <c r="K35" s="30"/>
      <c r="L35" s="31"/>
      <c r="M35" s="31"/>
    </row>
    <row r="36" spans="7:13" ht="15" customHeight="1" x14ac:dyDescent="0.3">
      <c r="G36" s="31" t="s">
        <v>71</v>
      </c>
      <c r="H36" s="127"/>
      <c r="I36" s="30"/>
      <c r="J36" s="31">
        <f>L33+180-L34</f>
        <v>12.618055555555543</v>
      </c>
      <c r="K36" s="30"/>
      <c r="L36" s="31"/>
      <c r="M36" s="31"/>
    </row>
  </sheetData>
  <mergeCells count="17">
    <mergeCell ref="A1:T1"/>
    <mergeCell ref="A3:B3"/>
    <mergeCell ref="C3:C4"/>
    <mergeCell ref="F3:F4"/>
    <mergeCell ref="G3:G4"/>
    <mergeCell ref="N3:N4"/>
    <mergeCell ref="H3:L3"/>
    <mergeCell ref="M3:M4"/>
    <mergeCell ref="D3:D4"/>
    <mergeCell ref="U3:U4"/>
    <mergeCell ref="V3:V4"/>
    <mergeCell ref="T3:T4"/>
    <mergeCell ref="O3:O4"/>
    <mergeCell ref="P3:P4"/>
    <mergeCell ref="Q3:Q4"/>
    <mergeCell ref="R3:R4"/>
    <mergeCell ref="S3:S4"/>
  </mergeCells>
  <printOptions horizontalCentered="1"/>
  <pageMargins left="0.25" right="0.25" top="1.5426041666666668" bottom="0.75" header="0.3" footer="0.3"/>
  <pageSetup paperSize="9" scale="59" fitToHeight="0" orientation="landscape" r:id="rId1"/>
  <headerFooter>
    <oddHeader>&amp;CTribhuwan University
Institute of Engineering
Central Campus, Pulchowk
Department of Civil Engineering
Survey Instruction Committee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3D86-AF88-461B-9524-E19825971E99}">
  <dimension ref="B2:M73"/>
  <sheetViews>
    <sheetView tabSelected="1" topLeftCell="A27" zoomScaleNormal="100" workbookViewId="0">
      <selection activeCell="J71" sqref="J71"/>
    </sheetView>
  </sheetViews>
  <sheetFormatPr defaultRowHeight="15.75" x14ac:dyDescent="0.25"/>
  <cols>
    <col min="1" max="3" width="9.140625" style="130"/>
    <col min="4" max="7" width="9.28515625" style="130" bestFit="1" customWidth="1"/>
    <col min="8" max="10" width="9.5703125" style="130" bestFit="1" customWidth="1"/>
    <col min="11" max="11" width="9.140625" style="130"/>
    <col min="12" max="12" width="9.28515625" style="130" bestFit="1" customWidth="1"/>
    <col min="13" max="16384" width="9.140625" style="130"/>
  </cols>
  <sheetData>
    <row r="2" spans="2:13" x14ac:dyDescent="0.25">
      <c r="B2" s="201" t="s">
        <v>222</v>
      </c>
      <c r="C2" s="201"/>
      <c r="D2" s="201"/>
      <c r="E2" s="201"/>
      <c r="F2" s="201"/>
      <c r="G2" s="201"/>
      <c r="H2" s="201"/>
      <c r="I2" s="201"/>
      <c r="J2" s="201"/>
    </row>
    <row r="3" spans="2:13" x14ac:dyDescent="0.25">
      <c r="B3" s="201"/>
      <c r="C3" s="201"/>
      <c r="D3" s="201"/>
      <c r="E3" s="201"/>
      <c r="F3" s="201"/>
      <c r="G3" s="201"/>
      <c r="H3" s="201"/>
      <c r="I3" s="201"/>
      <c r="J3" s="201"/>
    </row>
    <row r="5" spans="2:13" ht="47.25" x14ac:dyDescent="0.25">
      <c r="B5" s="131" t="s">
        <v>161</v>
      </c>
      <c r="C5" s="131" t="s">
        <v>162</v>
      </c>
      <c r="D5" s="132" t="s">
        <v>97</v>
      </c>
      <c r="E5" s="132" t="s">
        <v>98</v>
      </c>
      <c r="F5" s="132" t="s">
        <v>132</v>
      </c>
      <c r="G5" s="132" t="s">
        <v>133</v>
      </c>
      <c r="H5" s="132" t="s">
        <v>163</v>
      </c>
      <c r="I5" s="132" t="s">
        <v>164</v>
      </c>
      <c r="J5" s="133" t="s">
        <v>165</v>
      </c>
    </row>
    <row r="6" spans="2:13" x14ac:dyDescent="0.25">
      <c r="B6" s="134"/>
      <c r="C6" s="135" t="s">
        <v>142</v>
      </c>
      <c r="D6" s="136">
        <v>1.8520000000000001</v>
      </c>
      <c r="E6" s="137"/>
      <c r="F6" s="137"/>
      <c r="G6" s="137"/>
      <c r="H6" s="137">
        <v>1309.768</v>
      </c>
      <c r="I6" s="137">
        <f>L6/$L$11*$I$16</f>
        <v>0</v>
      </c>
      <c r="J6" s="137">
        <f>H6+I6</f>
        <v>1309.768</v>
      </c>
      <c r="L6" s="130">
        <v>0</v>
      </c>
    </row>
    <row r="7" spans="2:13" x14ac:dyDescent="0.25">
      <c r="B7" s="135" t="s">
        <v>106</v>
      </c>
      <c r="C7" s="135"/>
      <c r="D7" s="136">
        <v>1.492</v>
      </c>
      <c r="E7" s="136">
        <v>1.7410000000000001</v>
      </c>
      <c r="F7" s="137">
        <f>IF(SIGN(D6-E7)=1,D6-E7,"")</f>
        <v>0.11099999999999999</v>
      </c>
      <c r="G7" s="137" t="str">
        <f>IF(SIGN(D6-E7)=-1,ABS(D6-E7),"")</f>
        <v/>
      </c>
      <c r="H7" s="137">
        <f>H6+IF(F7&lt;&gt;"",F7,-G7)</f>
        <v>1309.8790000000001</v>
      </c>
      <c r="I7" s="137">
        <f t="shared" ref="I7:I11" si="0">L7/$L$11*$I$16</f>
        <v>8.1999999999879947E-3</v>
      </c>
      <c r="J7" s="137">
        <f t="shared" ref="J7:J11" si="1">H7+I7</f>
        <v>1309.8872000000001</v>
      </c>
      <c r="L7" s="130">
        <v>1</v>
      </c>
    </row>
    <row r="8" spans="2:13" x14ac:dyDescent="0.25">
      <c r="B8" s="135" t="s">
        <v>110</v>
      </c>
      <c r="C8" s="135"/>
      <c r="D8" s="136">
        <v>1.1200000000000001</v>
      </c>
      <c r="E8" s="136">
        <v>0.94399999999999995</v>
      </c>
      <c r="F8" s="137">
        <f t="shared" ref="F8:F11" si="2">IF(SIGN(D7-E8)=1,D7-E8,"")</f>
        <v>0.54800000000000004</v>
      </c>
      <c r="G8" s="137" t="str">
        <f t="shared" ref="G8:G11" si="3">IF(SIGN(D7-E8)=-1,ABS(D7-E8),"")</f>
        <v/>
      </c>
      <c r="H8" s="137">
        <f t="shared" ref="H8:H11" si="4">H7+IF(F8&lt;&gt;"",F8,-G8)</f>
        <v>1310.4270000000001</v>
      </c>
      <c r="I8" s="137">
        <f t="shared" si="0"/>
        <v>1.6399999999975989E-2</v>
      </c>
      <c r="J8" s="137">
        <f t="shared" si="1"/>
        <v>1310.4434000000001</v>
      </c>
      <c r="L8" s="130">
        <v>2</v>
      </c>
    </row>
    <row r="9" spans="2:13" x14ac:dyDescent="0.25">
      <c r="B9" s="135" t="s">
        <v>111</v>
      </c>
      <c r="C9" s="135"/>
      <c r="D9" s="136">
        <v>0.77900000000000003</v>
      </c>
      <c r="E9" s="136">
        <v>2.8769999999999998</v>
      </c>
      <c r="F9" s="137" t="str">
        <f t="shared" si="2"/>
        <v/>
      </c>
      <c r="G9" s="137">
        <f t="shared" si="3"/>
        <v>1.7569999999999997</v>
      </c>
      <c r="H9" s="137">
        <f t="shared" si="4"/>
        <v>1308.67</v>
      </c>
      <c r="I9" s="137">
        <f t="shared" si="0"/>
        <v>2.4599999999963984E-2</v>
      </c>
      <c r="J9" s="137">
        <f t="shared" si="1"/>
        <v>1308.6946</v>
      </c>
      <c r="L9" s="130">
        <v>3</v>
      </c>
    </row>
    <row r="10" spans="2:13" x14ac:dyDescent="0.25">
      <c r="B10" s="135" t="s">
        <v>117</v>
      </c>
      <c r="C10" s="135"/>
      <c r="D10" s="136">
        <v>0.63</v>
      </c>
      <c r="E10" s="136">
        <v>2.7120000000000002</v>
      </c>
      <c r="F10" s="137" t="str">
        <f t="shared" si="2"/>
        <v/>
      </c>
      <c r="G10" s="137">
        <f t="shared" si="3"/>
        <v>1.9330000000000003</v>
      </c>
      <c r="H10" s="137">
        <f t="shared" si="4"/>
        <v>1306.7370000000001</v>
      </c>
      <c r="I10" s="137">
        <f t="shared" si="0"/>
        <v>3.2799999999951979E-2</v>
      </c>
      <c r="J10" s="137">
        <f t="shared" si="1"/>
        <v>1306.7698</v>
      </c>
      <c r="L10" s="130">
        <v>4</v>
      </c>
    </row>
    <row r="11" spans="2:13" x14ac:dyDescent="0.25">
      <c r="B11" s="135"/>
      <c r="C11" s="135" t="s">
        <v>7</v>
      </c>
      <c r="D11" s="137"/>
      <c r="E11" s="136">
        <v>2.5419999999999998</v>
      </c>
      <c r="F11" s="137" t="str">
        <f t="shared" si="2"/>
        <v/>
      </c>
      <c r="G11" s="137">
        <f t="shared" si="3"/>
        <v>1.9119999999999999</v>
      </c>
      <c r="H11" s="137">
        <f t="shared" si="4"/>
        <v>1304.825</v>
      </c>
      <c r="I11" s="137">
        <f t="shared" si="0"/>
        <v>4.0999999999939973E-2</v>
      </c>
      <c r="J11" s="137">
        <f t="shared" si="1"/>
        <v>1304.866</v>
      </c>
      <c r="L11" s="130">
        <v>5</v>
      </c>
    </row>
    <row r="12" spans="2:13" x14ac:dyDescent="0.25">
      <c r="B12" s="138" t="s">
        <v>147</v>
      </c>
      <c r="C12" s="139"/>
      <c r="D12" s="140">
        <f>SUM(D6:D11)</f>
        <v>5.8730000000000002</v>
      </c>
      <c r="E12" s="140">
        <f>SUM(E6:E11)</f>
        <v>10.815999999999999</v>
      </c>
      <c r="F12" s="140">
        <f t="shared" ref="F12:G12" si="5">SUM(F6:F11)</f>
        <v>0.65900000000000003</v>
      </c>
      <c r="G12" s="140">
        <f t="shared" si="5"/>
        <v>5.6020000000000003</v>
      </c>
      <c r="H12" s="137"/>
      <c r="I12" s="137"/>
      <c r="J12" s="137"/>
    </row>
    <row r="14" spans="2:13" x14ac:dyDescent="0.25">
      <c r="C14" s="130" t="s">
        <v>148</v>
      </c>
    </row>
    <row r="15" spans="2:13" x14ac:dyDescent="0.25">
      <c r="C15" s="198" t="s">
        <v>149</v>
      </c>
      <c r="D15" s="199"/>
      <c r="E15" s="141">
        <f>D12-E12</f>
        <v>-4.9429999999999987</v>
      </c>
      <c r="G15" s="200" t="s">
        <v>223</v>
      </c>
      <c r="H15" s="198"/>
      <c r="I15" s="143">
        <v>1304.866</v>
      </c>
      <c r="M15" s="142"/>
    </row>
    <row r="16" spans="2:13" x14ac:dyDescent="0.25">
      <c r="C16" s="198" t="s">
        <v>150</v>
      </c>
      <c r="D16" s="199"/>
      <c r="E16" s="143">
        <f>F12-G12</f>
        <v>-4.9430000000000005</v>
      </c>
      <c r="G16" s="200" t="s">
        <v>152</v>
      </c>
      <c r="H16" s="198"/>
      <c r="I16" s="143">
        <f>I15-H11</f>
        <v>4.0999999999939973E-2</v>
      </c>
    </row>
    <row r="20" spans="2:12" ht="47.25" x14ac:dyDescent="0.25">
      <c r="B20" s="131" t="s">
        <v>161</v>
      </c>
      <c r="C20" s="131" t="s">
        <v>162</v>
      </c>
      <c r="D20" s="132" t="s">
        <v>97</v>
      </c>
      <c r="E20" s="132" t="s">
        <v>98</v>
      </c>
      <c r="F20" s="132" t="s">
        <v>132</v>
      </c>
      <c r="G20" s="132" t="s">
        <v>133</v>
      </c>
      <c r="H20" s="132" t="s">
        <v>163</v>
      </c>
      <c r="I20" s="132" t="s">
        <v>164</v>
      </c>
      <c r="J20" s="133" t="s">
        <v>165</v>
      </c>
    </row>
    <row r="21" spans="2:12" x14ac:dyDescent="0.25">
      <c r="B21" s="134"/>
      <c r="C21" s="135" t="s">
        <v>8</v>
      </c>
      <c r="D21" s="136">
        <v>2.048</v>
      </c>
      <c r="E21" s="137"/>
      <c r="F21" s="137"/>
      <c r="G21" s="137"/>
      <c r="H21" s="137">
        <v>1304.3710000000001</v>
      </c>
      <c r="I21" s="137">
        <f t="shared" ref="I21" si="6">L21/$L$68*$I$71</f>
        <v>0</v>
      </c>
      <c r="J21" s="137">
        <f t="shared" ref="J21" si="7">H21+I21</f>
        <v>1304.3710000000001</v>
      </c>
      <c r="L21" s="130">
        <v>0</v>
      </c>
    </row>
    <row r="22" spans="2:12" x14ac:dyDescent="0.25">
      <c r="B22" s="134" t="s">
        <v>136</v>
      </c>
      <c r="C22" s="135"/>
      <c r="D22" s="136">
        <v>2.1019999999999999</v>
      </c>
      <c r="E22" s="136">
        <v>0.67800000000000005</v>
      </c>
      <c r="F22" s="137">
        <f>IF(SIGN(D21-E22)=1,D21-E22,"")</f>
        <v>1.37</v>
      </c>
      <c r="G22" s="137" t="str">
        <f>IF(SIGN(D21-E22)=-1,ABS(D21-E22),"")</f>
        <v/>
      </c>
      <c r="H22" s="137">
        <f>H21+IF(F22&lt;&gt;"",F22,-G22)</f>
        <v>1305.741</v>
      </c>
      <c r="I22" s="137">
        <f t="shared" ref="I22:I67" si="8">L22/$L$68*$I$71</f>
        <v>4.0425531913937677E-4</v>
      </c>
      <c r="J22" s="137">
        <f t="shared" ref="J22:J67" si="9">H22+I22</f>
        <v>1305.7414042553191</v>
      </c>
      <c r="L22" s="130">
        <v>1</v>
      </c>
    </row>
    <row r="23" spans="2:12" x14ac:dyDescent="0.25">
      <c r="B23" s="134" t="s">
        <v>137</v>
      </c>
      <c r="C23" s="135"/>
      <c r="D23" s="136">
        <v>2.4</v>
      </c>
      <c r="E23" s="136">
        <v>0.81799999999999995</v>
      </c>
      <c r="F23" s="137">
        <f t="shared" ref="F23:F68" si="10">IF(SIGN(D22-E23)=1,D22-E23,"")</f>
        <v>1.2839999999999998</v>
      </c>
      <c r="G23" s="137" t="str">
        <f t="shared" ref="G23:G68" si="11">IF(SIGN(D22-E23)=-1,ABS(D22-E23),"")</f>
        <v/>
      </c>
      <c r="H23" s="137">
        <f t="shared" ref="H23:H68" si="12">H22+IF(F23&lt;&gt;"",F23,-G23)</f>
        <v>1307.0250000000001</v>
      </c>
      <c r="I23" s="137">
        <f t="shared" si="8"/>
        <v>8.0851063827875355E-4</v>
      </c>
      <c r="J23" s="137">
        <f t="shared" si="9"/>
        <v>1307.0258085106384</v>
      </c>
      <c r="L23" s="130">
        <v>2</v>
      </c>
    </row>
    <row r="24" spans="2:12" x14ac:dyDescent="0.25">
      <c r="B24" s="134" t="s">
        <v>138</v>
      </c>
      <c r="C24" s="135"/>
      <c r="D24" s="136">
        <v>2.4980000000000002</v>
      </c>
      <c r="E24" s="136">
        <v>1.095</v>
      </c>
      <c r="F24" s="137">
        <f t="shared" si="10"/>
        <v>1.3049999999999999</v>
      </c>
      <c r="G24" s="137" t="str">
        <f t="shared" si="11"/>
        <v/>
      </c>
      <c r="H24" s="137">
        <f t="shared" si="12"/>
        <v>1308.3300000000002</v>
      </c>
      <c r="I24" s="137">
        <f t="shared" si="8"/>
        <v>1.2127659574181302E-3</v>
      </c>
      <c r="J24" s="137">
        <f t="shared" si="9"/>
        <v>1308.3312127659576</v>
      </c>
      <c r="L24" s="130">
        <v>3</v>
      </c>
    </row>
    <row r="25" spans="2:12" x14ac:dyDescent="0.25">
      <c r="B25" s="134" t="s">
        <v>139</v>
      </c>
      <c r="C25" s="135"/>
      <c r="D25" s="136">
        <v>1.6759999999999999</v>
      </c>
      <c r="E25" s="136">
        <v>1.093</v>
      </c>
      <c r="F25" s="137">
        <f t="shared" si="10"/>
        <v>1.4050000000000002</v>
      </c>
      <c r="G25" s="137" t="str">
        <f t="shared" si="11"/>
        <v/>
      </c>
      <c r="H25" s="137">
        <f t="shared" si="12"/>
        <v>1309.7350000000001</v>
      </c>
      <c r="I25" s="137">
        <f t="shared" si="8"/>
        <v>1.6170212765575071E-3</v>
      </c>
      <c r="J25" s="137">
        <f t="shared" si="9"/>
        <v>1309.7366170212767</v>
      </c>
      <c r="L25" s="130">
        <v>4</v>
      </c>
    </row>
    <row r="26" spans="2:12" x14ac:dyDescent="0.25">
      <c r="B26" s="134" t="s">
        <v>140</v>
      </c>
      <c r="C26" s="135"/>
      <c r="D26" s="136">
        <v>1.145</v>
      </c>
      <c r="E26" s="136">
        <v>1.734</v>
      </c>
      <c r="F26" s="137" t="str">
        <f t="shared" si="10"/>
        <v/>
      </c>
      <c r="G26" s="137">
        <f t="shared" si="11"/>
        <v>5.8000000000000052E-2</v>
      </c>
      <c r="H26" s="137">
        <f t="shared" si="12"/>
        <v>1309.6770000000001</v>
      </c>
      <c r="I26" s="137">
        <f t="shared" si="8"/>
        <v>2.021276595696884E-3</v>
      </c>
      <c r="J26" s="137">
        <f t="shared" si="9"/>
        <v>1309.6790212765959</v>
      </c>
      <c r="L26" s="130">
        <v>5</v>
      </c>
    </row>
    <row r="27" spans="2:12" x14ac:dyDescent="0.25">
      <c r="B27" s="134" t="s">
        <v>141</v>
      </c>
      <c r="C27" s="135"/>
      <c r="D27" s="136">
        <v>1.8740000000000001</v>
      </c>
      <c r="E27" s="136">
        <v>1.5920000000000001</v>
      </c>
      <c r="F27" s="137" t="str">
        <f t="shared" si="10"/>
        <v/>
      </c>
      <c r="G27" s="137">
        <f t="shared" si="11"/>
        <v>0.44700000000000006</v>
      </c>
      <c r="H27" s="137">
        <f t="shared" si="12"/>
        <v>1309.2300000000002</v>
      </c>
      <c r="I27" s="137">
        <f t="shared" si="8"/>
        <v>2.4255319148362604E-3</v>
      </c>
      <c r="J27" s="137">
        <f t="shared" si="9"/>
        <v>1309.2324255319152</v>
      </c>
      <c r="L27" s="130">
        <v>6</v>
      </c>
    </row>
    <row r="28" spans="2:12" x14ac:dyDescent="0.25">
      <c r="B28" s="134" t="s">
        <v>144</v>
      </c>
      <c r="C28" s="135"/>
      <c r="D28" s="136">
        <v>2.0299999999999998</v>
      </c>
      <c r="E28" s="136">
        <v>0.69499999999999995</v>
      </c>
      <c r="F28" s="137">
        <f t="shared" si="10"/>
        <v>1.1790000000000003</v>
      </c>
      <c r="G28" s="137" t="str">
        <f t="shared" si="11"/>
        <v/>
      </c>
      <c r="H28" s="137">
        <f t="shared" si="12"/>
        <v>1310.4090000000003</v>
      </c>
      <c r="I28" s="137">
        <f t="shared" si="8"/>
        <v>2.8297872339756373E-3</v>
      </c>
      <c r="J28" s="137">
        <f t="shared" si="9"/>
        <v>1310.4118297872344</v>
      </c>
      <c r="L28" s="130">
        <v>7</v>
      </c>
    </row>
    <row r="29" spans="2:12" x14ac:dyDescent="0.25">
      <c r="B29" s="134" t="s">
        <v>145</v>
      </c>
      <c r="C29" s="135"/>
      <c r="D29" s="136">
        <v>2.2989999999999999</v>
      </c>
      <c r="E29" s="136">
        <v>0.75</v>
      </c>
      <c r="F29" s="137">
        <f t="shared" si="10"/>
        <v>1.2799999999999998</v>
      </c>
      <c r="G29" s="137" t="str">
        <f t="shared" si="11"/>
        <v/>
      </c>
      <c r="H29" s="137">
        <f t="shared" si="12"/>
        <v>1311.6890000000003</v>
      </c>
      <c r="I29" s="137">
        <f t="shared" si="8"/>
        <v>3.2340425531150142E-3</v>
      </c>
      <c r="J29" s="137">
        <f t="shared" si="9"/>
        <v>1311.6922340425533</v>
      </c>
      <c r="L29" s="130">
        <v>8</v>
      </c>
    </row>
    <row r="30" spans="2:12" x14ac:dyDescent="0.25">
      <c r="B30" s="134" t="s">
        <v>166</v>
      </c>
      <c r="C30" s="135"/>
      <c r="D30" s="136">
        <v>0.65400000000000003</v>
      </c>
      <c r="E30" s="136">
        <v>1.21</v>
      </c>
      <c r="F30" s="137">
        <f t="shared" si="10"/>
        <v>1.089</v>
      </c>
      <c r="G30" s="137" t="str">
        <f t="shared" si="11"/>
        <v/>
      </c>
      <c r="H30" s="137">
        <f t="shared" si="12"/>
        <v>1312.7780000000002</v>
      </c>
      <c r="I30" s="137">
        <f t="shared" si="8"/>
        <v>3.6382978722543911E-3</v>
      </c>
      <c r="J30" s="137">
        <f t="shared" si="9"/>
        <v>1312.7816382978724</v>
      </c>
      <c r="L30" s="130">
        <v>9</v>
      </c>
    </row>
    <row r="31" spans="2:12" x14ac:dyDescent="0.25">
      <c r="B31" s="134" t="s">
        <v>167</v>
      </c>
      <c r="C31" s="135"/>
      <c r="D31" s="136">
        <v>1.452</v>
      </c>
      <c r="E31" s="136">
        <v>2.472</v>
      </c>
      <c r="F31" s="137" t="str">
        <f t="shared" si="10"/>
        <v/>
      </c>
      <c r="G31" s="137">
        <f t="shared" si="11"/>
        <v>1.8180000000000001</v>
      </c>
      <c r="H31" s="137">
        <f t="shared" si="12"/>
        <v>1310.9600000000003</v>
      </c>
      <c r="I31" s="137">
        <f t="shared" si="8"/>
        <v>4.042553191393768E-3</v>
      </c>
      <c r="J31" s="137">
        <f t="shared" si="9"/>
        <v>1310.9640425531916</v>
      </c>
      <c r="L31" s="130">
        <v>10</v>
      </c>
    </row>
    <row r="32" spans="2:12" x14ac:dyDescent="0.25">
      <c r="B32" s="134" t="s">
        <v>168</v>
      </c>
      <c r="C32" s="135"/>
      <c r="D32" s="136">
        <v>0.61299999999999999</v>
      </c>
      <c r="E32" s="136">
        <v>2.8530000000000002</v>
      </c>
      <c r="F32" s="137" t="str">
        <f t="shared" si="10"/>
        <v/>
      </c>
      <c r="G32" s="137">
        <f t="shared" si="11"/>
        <v>1.4010000000000002</v>
      </c>
      <c r="H32" s="137">
        <f t="shared" si="12"/>
        <v>1309.5590000000002</v>
      </c>
      <c r="I32" s="137">
        <f t="shared" si="8"/>
        <v>4.4468085105331453E-3</v>
      </c>
      <c r="J32" s="137">
        <f t="shared" si="9"/>
        <v>1309.5634468085107</v>
      </c>
      <c r="L32" s="130">
        <v>11</v>
      </c>
    </row>
    <row r="33" spans="2:12" x14ac:dyDescent="0.25">
      <c r="B33" s="134" t="s">
        <v>169</v>
      </c>
      <c r="C33" s="135"/>
      <c r="D33" s="136">
        <v>1.742</v>
      </c>
      <c r="E33" s="136">
        <v>2.1419999999999999</v>
      </c>
      <c r="F33" s="137" t="str">
        <f t="shared" si="10"/>
        <v/>
      </c>
      <c r="G33" s="137">
        <f t="shared" si="11"/>
        <v>1.5289999999999999</v>
      </c>
      <c r="H33" s="137">
        <f t="shared" si="12"/>
        <v>1308.0300000000002</v>
      </c>
      <c r="I33" s="137">
        <f t="shared" si="8"/>
        <v>4.8510638296725209E-3</v>
      </c>
      <c r="J33" s="137">
        <f t="shared" si="9"/>
        <v>1308.0348510638298</v>
      </c>
      <c r="L33" s="130">
        <v>12</v>
      </c>
    </row>
    <row r="34" spans="2:12" x14ac:dyDescent="0.25">
      <c r="B34" s="134"/>
      <c r="C34" s="135" t="s">
        <v>207</v>
      </c>
      <c r="D34" s="136">
        <v>0.63800000000000001</v>
      </c>
      <c r="E34" s="136">
        <v>1.179</v>
      </c>
      <c r="F34" s="137">
        <f t="shared" si="10"/>
        <v>0.56299999999999994</v>
      </c>
      <c r="G34" s="137" t="str">
        <f t="shared" si="11"/>
        <v/>
      </c>
      <c r="H34" s="137">
        <f t="shared" si="12"/>
        <v>1308.5930000000003</v>
      </c>
      <c r="I34" s="137">
        <f t="shared" si="8"/>
        <v>5.2553191488118982E-3</v>
      </c>
      <c r="J34" s="137">
        <f t="shared" si="9"/>
        <v>1308.5982553191491</v>
      </c>
      <c r="L34" s="130">
        <v>13</v>
      </c>
    </row>
    <row r="35" spans="2:12" x14ac:dyDescent="0.25">
      <c r="B35" s="134" t="s">
        <v>170</v>
      </c>
      <c r="C35" s="135"/>
      <c r="D35" s="136">
        <v>1.542</v>
      </c>
      <c r="E35" s="136">
        <v>2.7749999999999999</v>
      </c>
      <c r="F35" s="137" t="str">
        <f t="shared" si="10"/>
        <v/>
      </c>
      <c r="G35" s="137">
        <f t="shared" si="11"/>
        <v>2.137</v>
      </c>
      <c r="H35" s="137">
        <f t="shared" si="12"/>
        <v>1306.4560000000004</v>
      </c>
      <c r="I35" s="137">
        <f t="shared" si="8"/>
        <v>5.6595744679512746E-3</v>
      </c>
      <c r="J35" s="137">
        <f t="shared" si="9"/>
        <v>1306.4616595744683</v>
      </c>
      <c r="L35" s="130">
        <v>14</v>
      </c>
    </row>
    <row r="36" spans="2:12" x14ac:dyDescent="0.25">
      <c r="B36" s="134" t="s">
        <v>171</v>
      </c>
      <c r="C36" s="135"/>
      <c r="D36" s="136">
        <v>0.86499999999999999</v>
      </c>
      <c r="E36" s="136">
        <v>2.145</v>
      </c>
      <c r="F36" s="137" t="str">
        <f t="shared" si="10"/>
        <v/>
      </c>
      <c r="G36" s="137">
        <f t="shared" si="11"/>
        <v>0.60299999999999998</v>
      </c>
      <c r="H36" s="137">
        <f t="shared" si="12"/>
        <v>1305.8530000000003</v>
      </c>
      <c r="I36" s="137">
        <f t="shared" si="8"/>
        <v>6.063829787090652E-3</v>
      </c>
      <c r="J36" s="137">
        <f t="shared" si="9"/>
        <v>1305.8590638297874</v>
      </c>
      <c r="L36" s="130">
        <v>15</v>
      </c>
    </row>
    <row r="37" spans="2:12" x14ac:dyDescent="0.25">
      <c r="B37" s="134" t="s">
        <v>172</v>
      </c>
      <c r="C37" s="135"/>
      <c r="D37" s="136">
        <v>0.65</v>
      </c>
      <c r="E37" s="136">
        <v>2.1749999999999998</v>
      </c>
      <c r="F37" s="137" t="str">
        <f t="shared" si="10"/>
        <v/>
      </c>
      <c r="G37" s="137">
        <f t="shared" si="11"/>
        <v>1.3099999999999998</v>
      </c>
      <c r="H37" s="137">
        <f t="shared" si="12"/>
        <v>1304.5430000000003</v>
      </c>
      <c r="I37" s="137">
        <f t="shared" si="8"/>
        <v>6.4680851062300284E-3</v>
      </c>
      <c r="J37" s="137">
        <f t="shared" si="9"/>
        <v>1304.5494680851066</v>
      </c>
      <c r="L37" s="130">
        <v>16</v>
      </c>
    </row>
    <row r="38" spans="2:12" x14ac:dyDescent="0.25">
      <c r="B38" s="134" t="s">
        <v>173</v>
      </c>
      <c r="C38" s="135"/>
      <c r="D38" s="136">
        <v>0.77</v>
      </c>
      <c r="E38" s="136">
        <v>2.786</v>
      </c>
      <c r="F38" s="137" t="str">
        <f t="shared" si="10"/>
        <v/>
      </c>
      <c r="G38" s="137">
        <f t="shared" si="11"/>
        <v>2.1360000000000001</v>
      </c>
      <c r="H38" s="137">
        <f t="shared" si="12"/>
        <v>1302.4070000000004</v>
      </c>
      <c r="I38" s="137">
        <f t="shared" si="8"/>
        <v>6.8723404253694057E-3</v>
      </c>
      <c r="J38" s="137">
        <f t="shared" si="9"/>
        <v>1302.4138723404258</v>
      </c>
      <c r="L38" s="130">
        <v>17</v>
      </c>
    </row>
    <row r="39" spans="2:12" x14ac:dyDescent="0.25">
      <c r="B39" s="134" t="s">
        <v>174</v>
      </c>
      <c r="C39" s="135"/>
      <c r="D39" s="136">
        <v>0.84899999999999998</v>
      </c>
      <c r="E39" s="136">
        <v>2.419</v>
      </c>
      <c r="F39" s="137" t="str">
        <f t="shared" si="10"/>
        <v/>
      </c>
      <c r="G39" s="137">
        <f t="shared" si="11"/>
        <v>1.649</v>
      </c>
      <c r="H39" s="137">
        <f t="shared" si="12"/>
        <v>1300.7580000000005</v>
      </c>
      <c r="I39" s="137">
        <f t="shared" si="8"/>
        <v>7.2765957445087822E-3</v>
      </c>
      <c r="J39" s="137">
        <f t="shared" si="9"/>
        <v>1300.765276595745</v>
      </c>
      <c r="L39" s="130">
        <v>18</v>
      </c>
    </row>
    <row r="40" spans="2:12" x14ac:dyDescent="0.25">
      <c r="B40" s="134" t="s">
        <v>175</v>
      </c>
      <c r="C40" s="135"/>
      <c r="D40" s="136">
        <v>0.61399999999999999</v>
      </c>
      <c r="E40" s="136">
        <v>2.6909999999999998</v>
      </c>
      <c r="F40" s="137" t="str">
        <f t="shared" si="10"/>
        <v/>
      </c>
      <c r="G40" s="137">
        <f t="shared" si="11"/>
        <v>1.8419999999999999</v>
      </c>
      <c r="H40" s="137">
        <f t="shared" si="12"/>
        <v>1298.9160000000004</v>
      </c>
      <c r="I40" s="137">
        <f t="shared" si="8"/>
        <v>7.6808510636481586E-3</v>
      </c>
      <c r="J40" s="137">
        <f t="shared" si="9"/>
        <v>1298.9236808510641</v>
      </c>
      <c r="L40" s="130">
        <v>19</v>
      </c>
    </row>
    <row r="41" spans="2:12" x14ac:dyDescent="0.25">
      <c r="B41" s="134" t="s">
        <v>176</v>
      </c>
      <c r="C41" s="135"/>
      <c r="D41" s="136">
        <v>0.72099999999999997</v>
      </c>
      <c r="E41" s="136">
        <v>2.1160000000000001</v>
      </c>
      <c r="F41" s="137" t="str">
        <f t="shared" si="10"/>
        <v/>
      </c>
      <c r="G41" s="137">
        <f t="shared" si="11"/>
        <v>1.5020000000000002</v>
      </c>
      <c r="H41" s="137">
        <f t="shared" si="12"/>
        <v>1297.4140000000004</v>
      </c>
      <c r="I41" s="137">
        <f t="shared" si="8"/>
        <v>8.0851063827875359E-3</v>
      </c>
      <c r="J41" s="137">
        <f t="shared" si="9"/>
        <v>1297.4220851063833</v>
      </c>
      <c r="L41" s="130">
        <v>20</v>
      </c>
    </row>
    <row r="42" spans="2:12" x14ac:dyDescent="0.25">
      <c r="B42" s="134" t="s">
        <v>177</v>
      </c>
      <c r="C42" s="135"/>
      <c r="D42" s="136">
        <v>0.61299999999999999</v>
      </c>
      <c r="E42" s="136">
        <v>2.8820000000000001</v>
      </c>
      <c r="F42" s="137" t="str">
        <f t="shared" si="10"/>
        <v/>
      </c>
      <c r="G42" s="137">
        <f t="shared" si="11"/>
        <v>2.161</v>
      </c>
      <c r="H42" s="137">
        <f t="shared" si="12"/>
        <v>1295.2530000000004</v>
      </c>
      <c r="I42" s="137">
        <f t="shared" si="8"/>
        <v>8.4893617019269133E-3</v>
      </c>
      <c r="J42" s="137">
        <f t="shared" si="9"/>
        <v>1295.2614893617024</v>
      </c>
      <c r="L42" s="130">
        <v>21</v>
      </c>
    </row>
    <row r="43" spans="2:12" x14ac:dyDescent="0.25">
      <c r="B43" s="134" t="s">
        <v>178</v>
      </c>
      <c r="C43" s="135"/>
      <c r="D43" s="136">
        <v>1.454</v>
      </c>
      <c r="E43" s="136">
        <v>2.9750000000000001</v>
      </c>
      <c r="F43" s="137" t="str">
        <f t="shared" si="10"/>
        <v/>
      </c>
      <c r="G43" s="137">
        <f t="shared" si="11"/>
        <v>2.3620000000000001</v>
      </c>
      <c r="H43" s="137">
        <f t="shared" si="12"/>
        <v>1292.8910000000003</v>
      </c>
      <c r="I43" s="137">
        <f t="shared" si="8"/>
        <v>8.8936170210662906E-3</v>
      </c>
      <c r="J43" s="137">
        <f t="shared" si="9"/>
        <v>1292.8998936170215</v>
      </c>
      <c r="L43" s="130">
        <v>22</v>
      </c>
    </row>
    <row r="44" spans="2:12" x14ac:dyDescent="0.25">
      <c r="B44" s="134" t="s">
        <v>179</v>
      </c>
      <c r="C44" s="135"/>
      <c r="D44" s="136">
        <v>1.0740000000000001</v>
      </c>
      <c r="E44" s="136">
        <v>0.59599999999999997</v>
      </c>
      <c r="F44" s="137">
        <f t="shared" si="10"/>
        <v>0.85799999999999998</v>
      </c>
      <c r="G44" s="137" t="str">
        <f t="shared" si="11"/>
        <v/>
      </c>
      <c r="H44" s="137">
        <f t="shared" si="12"/>
        <v>1293.7490000000003</v>
      </c>
      <c r="I44" s="137">
        <f t="shared" si="8"/>
        <v>9.2978723402056662E-3</v>
      </c>
      <c r="J44" s="137">
        <f t="shared" si="9"/>
        <v>1293.7582978723406</v>
      </c>
      <c r="L44" s="130">
        <v>23</v>
      </c>
    </row>
    <row r="45" spans="2:12" x14ac:dyDescent="0.25">
      <c r="B45" s="134" t="s">
        <v>180</v>
      </c>
      <c r="C45" s="135"/>
      <c r="D45" s="136">
        <v>0.65200000000000002</v>
      </c>
      <c r="E45" s="136">
        <v>2.6190000000000002</v>
      </c>
      <c r="F45" s="137" t="str">
        <f t="shared" si="10"/>
        <v/>
      </c>
      <c r="G45" s="137">
        <f t="shared" si="11"/>
        <v>1.5450000000000002</v>
      </c>
      <c r="H45" s="137">
        <f t="shared" si="12"/>
        <v>1292.2040000000002</v>
      </c>
      <c r="I45" s="137">
        <f t="shared" si="8"/>
        <v>9.7021276593450417E-3</v>
      </c>
      <c r="J45" s="137">
        <f t="shared" si="9"/>
        <v>1292.2137021276594</v>
      </c>
      <c r="L45" s="130">
        <v>24</v>
      </c>
    </row>
    <row r="46" spans="2:12" x14ac:dyDescent="0.25">
      <c r="B46" s="134" t="s">
        <v>181</v>
      </c>
      <c r="C46" s="135"/>
      <c r="D46" s="136">
        <v>2.37</v>
      </c>
      <c r="E46" s="136">
        <v>2.149</v>
      </c>
      <c r="F46" s="137" t="str">
        <f t="shared" si="10"/>
        <v/>
      </c>
      <c r="G46" s="137">
        <f t="shared" si="11"/>
        <v>1.4969999999999999</v>
      </c>
      <c r="H46" s="137">
        <f t="shared" si="12"/>
        <v>1290.7070000000001</v>
      </c>
      <c r="I46" s="137">
        <f t="shared" si="8"/>
        <v>1.0106382978484419E-2</v>
      </c>
      <c r="J46" s="137">
        <f t="shared" si="9"/>
        <v>1290.7171063829785</v>
      </c>
      <c r="L46" s="130">
        <v>25</v>
      </c>
    </row>
    <row r="47" spans="2:12" x14ac:dyDescent="0.25">
      <c r="B47" s="144" t="s">
        <v>182</v>
      </c>
      <c r="C47" s="135"/>
      <c r="D47" s="136">
        <v>2.7839999999999998</v>
      </c>
      <c r="E47" s="136">
        <v>0.65900000000000003</v>
      </c>
      <c r="F47" s="137">
        <f t="shared" si="10"/>
        <v>1.7110000000000001</v>
      </c>
      <c r="G47" s="137" t="str">
        <f t="shared" si="11"/>
        <v/>
      </c>
      <c r="H47" s="137">
        <f t="shared" si="12"/>
        <v>1292.4180000000001</v>
      </c>
      <c r="I47" s="137">
        <f t="shared" si="8"/>
        <v>1.0510638297623796E-2</v>
      </c>
      <c r="J47" s="137">
        <f t="shared" si="9"/>
        <v>1292.4285106382977</v>
      </c>
      <c r="L47" s="130">
        <v>26</v>
      </c>
    </row>
    <row r="48" spans="2:12" x14ac:dyDescent="0.25">
      <c r="B48" s="144"/>
      <c r="C48" s="135" t="s">
        <v>19</v>
      </c>
      <c r="D48" s="137">
        <v>1.0209999999999999</v>
      </c>
      <c r="E48" s="142">
        <v>1.3129999999999999</v>
      </c>
      <c r="F48" s="137">
        <f t="shared" si="10"/>
        <v>1.4709999999999999</v>
      </c>
      <c r="G48" s="137" t="str">
        <f t="shared" si="11"/>
        <v/>
      </c>
      <c r="H48" s="137">
        <f t="shared" si="12"/>
        <v>1293.8890000000001</v>
      </c>
      <c r="I48" s="137">
        <f t="shared" si="8"/>
        <v>1.0914893616763175E-2</v>
      </c>
      <c r="J48" s="137">
        <f t="shared" si="9"/>
        <v>1293.8999148936168</v>
      </c>
      <c r="L48" s="130">
        <v>27</v>
      </c>
    </row>
    <row r="49" spans="2:12" x14ac:dyDescent="0.25">
      <c r="B49" s="144" t="s">
        <v>183</v>
      </c>
      <c r="C49" s="135"/>
      <c r="D49" s="137">
        <v>0.82499999999999996</v>
      </c>
      <c r="E49" s="137">
        <v>2.5870000000000002</v>
      </c>
      <c r="F49" s="137" t="str">
        <f t="shared" si="10"/>
        <v/>
      </c>
      <c r="G49" s="137">
        <f t="shared" si="11"/>
        <v>1.5660000000000003</v>
      </c>
      <c r="H49" s="137">
        <f t="shared" si="12"/>
        <v>1292.3230000000001</v>
      </c>
      <c r="I49" s="137">
        <f t="shared" si="8"/>
        <v>1.1319148935902549E-2</v>
      </c>
      <c r="J49" s="137">
        <f t="shared" si="9"/>
        <v>1292.3343191489359</v>
      </c>
      <c r="L49" s="130">
        <v>28</v>
      </c>
    </row>
    <row r="50" spans="2:12" x14ac:dyDescent="0.25">
      <c r="B50" s="144" t="s">
        <v>184</v>
      </c>
      <c r="C50" s="135"/>
      <c r="D50" s="137">
        <v>1.032</v>
      </c>
      <c r="E50" s="137">
        <v>2.4820000000000002</v>
      </c>
      <c r="F50" s="137" t="str">
        <f t="shared" si="10"/>
        <v/>
      </c>
      <c r="G50" s="137">
        <f t="shared" si="11"/>
        <v>1.6570000000000003</v>
      </c>
      <c r="H50" s="137">
        <f t="shared" si="12"/>
        <v>1290.6660000000002</v>
      </c>
      <c r="I50" s="137">
        <f t="shared" si="8"/>
        <v>1.1723404255041927E-2</v>
      </c>
      <c r="J50" s="137">
        <f t="shared" si="9"/>
        <v>1290.6777234042552</v>
      </c>
      <c r="L50" s="130">
        <v>29</v>
      </c>
    </row>
    <row r="51" spans="2:12" x14ac:dyDescent="0.25">
      <c r="B51" s="144" t="s">
        <v>185</v>
      </c>
      <c r="C51" s="135"/>
      <c r="D51" s="137">
        <v>0.80800000000000005</v>
      </c>
      <c r="E51" s="137">
        <v>1.671</v>
      </c>
      <c r="F51" s="137" t="str">
        <f t="shared" si="10"/>
        <v/>
      </c>
      <c r="G51" s="137">
        <f t="shared" si="11"/>
        <v>0.63900000000000001</v>
      </c>
      <c r="H51" s="137">
        <f t="shared" si="12"/>
        <v>1290.0270000000003</v>
      </c>
      <c r="I51" s="137">
        <f t="shared" si="8"/>
        <v>1.2127659574181304E-2</v>
      </c>
      <c r="J51" s="137">
        <f t="shared" si="9"/>
        <v>1290.0391276595744</v>
      </c>
      <c r="L51" s="130">
        <v>30</v>
      </c>
    </row>
    <row r="52" spans="2:12" x14ac:dyDescent="0.25">
      <c r="B52" s="144" t="s">
        <v>186</v>
      </c>
      <c r="C52" s="135"/>
      <c r="D52" s="137">
        <v>2.6909999999999998</v>
      </c>
      <c r="E52" s="137">
        <v>0.874</v>
      </c>
      <c r="F52" s="137" t="str">
        <f t="shared" si="10"/>
        <v/>
      </c>
      <c r="G52" s="137">
        <f t="shared" si="11"/>
        <v>6.5999999999999948E-2</v>
      </c>
      <c r="H52" s="137">
        <f t="shared" si="12"/>
        <v>1289.9610000000002</v>
      </c>
      <c r="I52" s="137">
        <f t="shared" si="8"/>
        <v>1.2531914893320679E-2</v>
      </c>
      <c r="J52" s="137">
        <f t="shared" si="9"/>
        <v>1289.9735319148936</v>
      </c>
      <c r="L52" s="130">
        <v>31</v>
      </c>
    </row>
    <row r="53" spans="2:12" x14ac:dyDescent="0.25">
      <c r="B53" s="144" t="s">
        <v>187</v>
      </c>
      <c r="C53" s="135"/>
      <c r="D53" s="137">
        <v>2.2250000000000001</v>
      </c>
      <c r="E53" s="137">
        <v>0.69399999999999995</v>
      </c>
      <c r="F53" s="137">
        <f t="shared" si="10"/>
        <v>1.9969999999999999</v>
      </c>
      <c r="G53" s="137" t="str">
        <f t="shared" si="11"/>
        <v/>
      </c>
      <c r="H53" s="137">
        <f t="shared" si="12"/>
        <v>1291.9580000000003</v>
      </c>
      <c r="I53" s="137">
        <f t="shared" si="8"/>
        <v>1.2936170212460057E-2</v>
      </c>
      <c r="J53" s="137">
        <f t="shared" si="9"/>
        <v>1291.9709361702128</v>
      </c>
      <c r="L53" s="130">
        <v>32</v>
      </c>
    </row>
    <row r="54" spans="2:12" x14ac:dyDescent="0.25">
      <c r="B54" s="144" t="s">
        <v>188</v>
      </c>
      <c r="C54" s="135"/>
      <c r="D54" s="137">
        <v>2.7610000000000001</v>
      </c>
      <c r="E54" s="137">
        <v>0.754</v>
      </c>
      <c r="F54" s="137">
        <f t="shared" si="10"/>
        <v>1.4710000000000001</v>
      </c>
      <c r="G54" s="137" t="str">
        <f t="shared" si="11"/>
        <v/>
      </c>
      <c r="H54" s="137">
        <f t="shared" si="12"/>
        <v>1293.4290000000003</v>
      </c>
      <c r="I54" s="137">
        <f t="shared" si="8"/>
        <v>1.3340425531599434E-2</v>
      </c>
      <c r="J54" s="137">
        <f t="shared" si="9"/>
        <v>1293.4423404255319</v>
      </c>
      <c r="L54" s="130">
        <v>33</v>
      </c>
    </row>
    <row r="55" spans="2:12" x14ac:dyDescent="0.25">
      <c r="B55" s="144" t="s">
        <v>189</v>
      </c>
      <c r="C55" s="135"/>
      <c r="D55" s="137">
        <v>2.2160000000000002</v>
      </c>
      <c r="E55" s="137">
        <v>0.64</v>
      </c>
      <c r="F55" s="137">
        <f t="shared" si="10"/>
        <v>2.121</v>
      </c>
      <c r="G55" s="137" t="str">
        <f t="shared" si="11"/>
        <v/>
      </c>
      <c r="H55" s="137">
        <f t="shared" si="12"/>
        <v>1295.5500000000004</v>
      </c>
      <c r="I55" s="137">
        <f t="shared" si="8"/>
        <v>1.3744680850738811E-2</v>
      </c>
      <c r="J55" s="137">
        <f t="shared" si="9"/>
        <v>1295.5637446808512</v>
      </c>
      <c r="L55" s="130">
        <v>34</v>
      </c>
    </row>
    <row r="56" spans="2:12" x14ac:dyDescent="0.25">
      <c r="B56" s="144" t="s">
        <v>225</v>
      </c>
      <c r="C56" s="135"/>
      <c r="D56" s="137">
        <v>2.7829999999999999</v>
      </c>
      <c r="E56" s="137">
        <v>0.71799999999999997</v>
      </c>
      <c r="F56" s="137">
        <f t="shared" si="10"/>
        <v>1.4980000000000002</v>
      </c>
      <c r="G56" s="137" t="str">
        <f t="shared" si="11"/>
        <v/>
      </c>
      <c r="H56" s="137">
        <f t="shared" si="12"/>
        <v>1297.0480000000005</v>
      </c>
      <c r="I56" s="137">
        <f t="shared" si="8"/>
        <v>1.4148936169878187E-2</v>
      </c>
      <c r="J56" s="137">
        <f t="shared" si="9"/>
        <v>1297.0621489361704</v>
      </c>
      <c r="L56" s="130">
        <v>35</v>
      </c>
    </row>
    <row r="57" spans="2:12" x14ac:dyDescent="0.25">
      <c r="B57" s="144" t="s">
        <v>226</v>
      </c>
      <c r="C57" s="135"/>
      <c r="D57" s="137">
        <v>2.54</v>
      </c>
      <c r="E57" s="137">
        <v>0.67200000000000004</v>
      </c>
      <c r="F57" s="137">
        <f t="shared" si="10"/>
        <v>2.1109999999999998</v>
      </c>
      <c r="G57" s="137" t="str">
        <f t="shared" si="11"/>
        <v/>
      </c>
      <c r="H57" s="137">
        <f t="shared" si="12"/>
        <v>1299.1590000000006</v>
      </c>
      <c r="I57" s="137">
        <f t="shared" si="8"/>
        <v>1.4553191489017564E-2</v>
      </c>
      <c r="J57" s="137">
        <f t="shared" si="9"/>
        <v>1299.1735531914896</v>
      </c>
      <c r="L57" s="130">
        <v>36</v>
      </c>
    </row>
    <row r="58" spans="2:12" x14ac:dyDescent="0.25">
      <c r="B58" s="144" t="s">
        <v>227</v>
      </c>
      <c r="C58" s="135"/>
      <c r="D58" s="137">
        <v>2.363</v>
      </c>
      <c r="E58" s="137">
        <v>0.76200000000000001</v>
      </c>
      <c r="F58" s="137">
        <f t="shared" si="10"/>
        <v>1.778</v>
      </c>
      <c r="G58" s="137" t="str">
        <f t="shared" si="11"/>
        <v/>
      </c>
      <c r="H58" s="137">
        <f t="shared" si="12"/>
        <v>1300.9370000000006</v>
      </c>
      <c r="I58" s="137">
        <f t="shared" si="8"/>
        <v>1.4957446808156942E-2</v>
      </c>
      <c r="J58" s="137">
        <f t="shared" si="9"/>
        <v>1300.9519574468088</v>
      </c>
      <c r="L58" s="130">
        <v>37</v>
      </c>
    </row>
    <row r="59" spans="2:12" x14ac:dyDescent="0.25">
      <c r="B59" s="144" t="s">
        <v>228</v>
      </c>
      <c r="C59" s="135"/>
      <c r="D59" s="137">
        <v>2.7629999999999999</v>
      </c>
      <c r="E59" s="137">
        <v>0.623</v>
      </c>
      <c r="F59" s="137">
        <f t="shared" si="10"/>
        <v>1.74</v>
      </c>
      <c r="G59" s="137" t="str">
        <f t="shared" si="11"/>
        <v/>
      </c>
      <c r="H59" s="137">
        <f t="shared" si="12"/>
        <v>1302.6770000000006</v>
      </c>
      <c r="I59" s="137">
        <f t="shared" si="8"/>
        <v>1.5361702127296317E-2</v>
      </c>
      <c r="J59" s="137">
        <f t="shared" si="9"/>
        <v>1302.692361702128</v>
      </c>
      <c r="L59" s="130">
        <v>38</v>
      </c>
    </row>
    <row r="60" spans="2:12" x14ac:dyDescent="0.25">
      <c r="B60" s="144" t="s">
        <v>229</v>
      </c>
      <c r="C60" s="135"/>
      <c r="D60" s="137">
        <v>1.1339999999999999</v>
      </c>
      <c r="E60" s="137">
        <v>0.63900000000000001</v>
      </c>
      <c r="F60" s="137">
        <f t="shared" si="10"/>
        <v>2.1239999999999997</v>
      </c>
      <c r="G60" s="137" t="str">
        <f t="shared" si="11"/>
        <v/>
      </c>
      <c r="H60" s="137">
        <f t="shared" si="12"/>
        <v>1304.8010000000006</v>
      </c>
      <c r="I60" s="137">
        <f t="shared" si="8"/>
        <v>1.5765957446435695E-2</v>
      </c>
      <c r="J60" s="137">
        <f t="shared" si="9"/>
        <v>1304.8167659574472</v>
      </c>
      <c r="L60" s="130">
        <v>39</v>
      </c>
    </row>
    <row r="61" spans="2:12" x14ac:dyDescent="0.25">
      <c r="B61" s="144" t="s">
        <v>230</v>
      </c>
      <c r="C61" s="135"/>
      <c r="D61" s="137">
        <v>0.80100000000000005</v>
      </c>
      <c r="E61" s="137">
        <v>0.61899999999999999</v>
      </c>
      <c r="F61" s="137">
        <f t="shared" si="10"/>
        <v>0.5149999999999999</v>
      </c>
      <c r="G61" s="137" t="str">
        <f t="shared" si="11"/>
        <v/>
      </c>
      <c r="H61" s="137">
        <f t="shared" si="12"/>
        <v>1305.3160000000007</v>
      </c>
      <c r="I61" s="137">
        <f t="shared" si="8"/>
        <v>1.6170212765575072E-2</v>
      </c>
      <c r="J61" s="137">
        <f t="shared" si="9"/>
        <v>1305.3321702127662</v>
      </c>
      <c r="L61" s="130">
        <v>40</v>
      </c>
    </row>
    <row r="62" spans="2:12" x14ac:dyDescent="0.25">
      <c r="B62" s="144" t="s">
        <v>231</v>
      </c>
      <c r="C62" s="135"/>
      <c r="D62" s="137">
        <v>0.68100000000000005</v>
      </c>
      <c r="E62" s="137">
        <v>1.385</v>
      </c>
      <c r="F62" s="137" t="str">
        <f t="shared" si="10"/>
        <v/>
      </c>
      <c r="G62" s="137">
        <f t="shared" si="11"/>
        <v>0.58399999999999996</v>
      </c>
      <c r="H62" s="137">
        <f t="shared" si="12"/>
        <v>1304.7320000000007</v>
      </c>
      <c r="I62" s="137">
        <f t="shared" si="8"/>
        <v>1.6574468084714449E-2</v>
      </c>
      <c r="J62" s="137">
        <f t="shared" si="9"/>
        <v>1304.7485744680853</v>
      </c>
      <c r="L62" s="130">
        <v>41</v>
      </c>
    </row>
    <row r="63" spans="2:12" x14ac:dyDescent="0.25">
      <c r="B63" s="144" t="s">
        <v>232</v>
      </c>
      <c r="C63" s="135"/>
      <c r="D63" s="137">
        <v>1.786</v>
      </c>
      <c r="E63" s="137">
        <v>1.145</v>
      </c>
      <c r="F63" s="137" t="str">
        <f t="shared" si="10"/>
        <v/>
      </c>
      <c r="G63" s="137">
        <f t="shared" si="11"/>
        <v>0.46399999999999997</v>
      </c>
      <c r="H63" s="137">
        <f t="shared" si="12"/>
        <v>1304.2680000000007</v>
      </c>
      <c r="I63" s="137">
        <f t="shared" si="8"/>
        <v>1.6978723403853827E-2</v>
      </c>
      <c r="J63" s="137">
        <f t="shared" si="9"/>
        <v>1304.2849787234045</v>
      </c>
      <c r="L63" s="130">
        <v>42</v>
      </c>
    </row>
    <row r="64" spans="2:12" x14ac:dyDescent="0.25">
      <c r="B64" s="144" t="s">
        <v>233</v>
      </c>
      <c r="C64" s="135"/>
      <c r="D64" s="136">
        <v>1.256</v>
      </c>
      <c r="E64" s="136">
        <v>0.98099999999999998</v>
      </c>
      <c r="F64" s="137">
        <f t="shared" si="10"/>
        <v>0.80500000000000005</v>
      </c>
      <c r="G64" s="137" t="str">
        <f t="shared" si="11"/>
        <v/>
      </c>
      <c r="H64" s="137">
        <f t="shared" si="12"/>
        <v>1305.0730000000008</v>
      </c>
      <c r="I64" s="137">
        <f t="shared" si="8"/>
        <v>1.7382978722993204E-2</v>
      </c>
      <c r="J64" s="137">
        <f t="shared" si="9"/>
        <v>1305.0903829787237</v>
      </c>
      <c r="L64" s="130">
        <v>43</v>
      </c>
    </row>
    <row r="65" spans="2:12" x14ac:dyDescent="0.25">
      <c r="B65" s="144" t="s">
        <v>234</v>
      </c>
      <c r="C65" s="135"/>
      <c r="D65" s="136">
        <v>1.3280000000000001</v>
      </c>
      <c r="E65" s="136">
        <v>1.1100000000000001</v>
      </c>
      <c r="F65" s="137">
        <f t="shared" si="10"/>
        <v>0.14599999999999991</v>
      </c>
      <c r="G65" s="137" t="str">
        <f t="shared" si="11"/>
        <v/>
      </c>
      <c r="H65" s="137">
        <f t="shared" si="12"/>
        <v>1305.2190000000007</v>
      </c>
      <c r="I65" s="137">
        <f t="shared" si="8"/>
        <v>1.7787234042132581E-2</v>
      </c>
      <c r="J65" s="137">
        <f t="shared" si="9"/>
        <v>1305.2367872340428</v>
      </c>
      <c r="L65" s="130">
        <v>44</v>
      </c>
    </row>
    <row r="66" spans="2:12" x14ac:dyDescent="0.25">
      <c r="B66" s="144" t="s">
        <v>235</v>
      </c>
      <c r="C66" s="135"/>
      <c r="D66" s="136">
        <v>1.1659999999999999</v>
      </c>
      <c r="E66" s="136">
        <v>1.0469999999999999</v>
      </c>
      <c r="F66" s="137">
        <f t="shared" si="10"/>
        <v>0.28100000000000014</v>
      </c>
      <c r="G66" s="137" t="str">
        <f t="shared" si="11"/>
        <v/>
      </c>
      <c r="H66" s="137">
        <f t="shared" si="12"/>
        <v>1305.5000000000007</v>
      </c>
      <c r="I66" s="137">
        <f t="shared" si="8"/>
        <v>1.8191489361271958E-2</v>
      </c>
      <c r="J66" s="137">
        <f t="shared" si="9"/>
        <v>1305.5181914893619</v>
      </c>
      <c r="L66" s="130">
        <v>45</v>
      </c>
    </row>
    <row r="67" spans="2:12" x14ac:dyDescent="0.25">
      <c r="B67" s="144" t="s">
        <v>236</v>
      </c>
      <c r="C67" s="135"/>
      <c r="D67" s="136">
        <v>0.752</v>
      </c>
      <c r="E67" s="136">
        <v>1.498</v>
      </c>
      <c r="F67" s="137" t="str">
        <f t="shared" si="10"/>
        <v/>
      </c>
      <c r="G67" s="137">
        <f t="shared" si="11"/>
        <v>0.33200000000000007</v>
      </c>
      <c r="H67" s="137">
        <f t="shared" si="12"/>
        <v>1305.1680000000006</v>
      </c>
      <c r="I67" s="137">
        <f t="shared" si="8"/>
        <v>1.8595744680411332E-2</v>
      </c>
      <c r="J67" s="137">
        <f t="shared" si="9"/>
        <v>1305.186595744681</v>
      </c>
      <c r="L67" s="130">
        <v>46</v>
      </c>
    </row>
    <row r="68" spans="2:12" x14ac:dyDescent="0.25">
      <c r="B68" s="135"/>
      <c r="C68" s="135" t="s">
        <v>8</v>
      </c>
      <c r="D68" s="137"/>
      <c r="E68" s="136">
        <v>1.5680000000000001</v>
      </c>
      <c r="F68" s="137" t="str">
        <f t="shared" si="10"/>
        <v/>
      </c>
      <c r="G68" s="137">
        <f t="shared" si="11"/>
        <v>0.81600000000000006</v>
      </c>
      <c r="H68" s="137">
        <f t="shared" si="12"/>
        <v>1304.3520000000005</v>
      </c>
      <c r="I68" s="137">
        <f>L68/$L$68*$I$71</f>
        <v>1.899999999955071E-2</v>
      </c>
      <c r="J68" s="137">
        <f t="shared" ref="J68" si="13">H68+I68</f>
        <v>1304.3710000000001</v>
      </c>
      <c r="L68" s="130">
        <v>47</v>
      </c>
    </row>
    <row r="69" spans="2:12" x14ac:dyDescent="0.25">
      <c r="B69" s="138" t="s">
        <v>147</v>
      </c>
      <c r="C69" s="139"/>
      <c r="D69" s="140">
        <f>SUM(D21:D68)</f>
        <v>71.061000000000007</v>
      </c>
      <c r="E69" s="140">
        <f>SUM(E21:E68)</f>
        <v>71.08</v>
      </c>
      <c r="F69" s="140">
        <f t="shared" ref="F69" si="14">SUM(F21:F68)</f>
        <v>30.102</v>
      </c>
      <c r="G69" s="140">
        <f t="shared" ref="G69" si="15">SUM(G21:G68)</f>
        <v>30.121000000000002</v>
      </c>
      <c r="H69" s="137"/>
      <c r="I69" s="137"/>
      <c r="J69" s="137"/>
    </row>
    <row r="71" spans="2:12" x14ac:dyDescent="0.25">
      <c r="C71" s="130" t="s">
        <v>148</v>
      </c>
      <c r="G71" s="198" t="s">
        <v>152</v>
      </c>
      <c r="H71" s="199"/>
      <c r="I71" s="143">
        <f>H21-H68</f>
        <v>1.899999999955071E-2</v>
      </c>
    </row>
    <row r="72" spans="2:12" x14ac:dyDescent="0.25">
      <c r="C72" s="198" t="s">
        <v>149</v>
      </c>
      <c r="D72" s="199"/>
      <c r="E72" s="141">
        <f>D69-E69</f>
        <v>-1.8999999999991246E-2</v>
      </c>
      <c r="G72" s="198" t="s">
        <v>191</v>
      </c>
      <c r="H72" s="199"/>
      <c r="I72" s="143" t="s">
        <v>193</v>
      </c>
    </row>
    <row r="73" spans="2:12" x14ac:dyDescent="0.25">
      <c r="C73" s="198" t="s">
        <v>150</v>
      </c>
      <c r="D73" s="199"/>
      <c r="E73" s="143">
        <f>F69-G69</f>
        <v>-1.9000000000001904E-2</v>
      </c>
      <c r="G73" s="200" t="s">
        <v>154</v>
      </c>
      <c r="H73" s="198"/>
      <c r="I73" s="143">
        <f>24 * SQRT(LEFT(I72,LEN(I72)-2)/1000)/1000</f>
        <v>1.1987801800163364E-2</v>
      </c>
    </row>
  </sheetData>
  <mergeCells count="10">
    <mergeCell ref="B2:J3"/>
    <mergeCell ref="C15:D15"/>
    <mergeCell ref="C16:D16"/>
    <mergeCell ref="G15:H15"/>
    <mergeCell ref="G16:H16"/>
    <mergeCell ref="C72:D72"/>
    <mergeCell ref="G71:H71"/>
    <mergeCell ref="C73:D73"/>
    <mergeCell ref="G72:H72"/>
    <mergeCell ref="G73:H73"/>
  </mergeCells>
  <phoneticPr fontId="13" type="noConversion"/>
  <printOptions horizontalCentered="1"/>
  <pageMargins left="0.70866141732283472" right="0.70866141732283472" top="1.3162499999999999" bottom="0.74803149606299213" header="0.31496062992125984" footer="0.31496062992125984"/>
  <pageSetup paperSize="9" orientation="portrait" r:id="rId1"/>
  <headerFooter>
    <oddHeader>&amp;CTribhuwan University
Institute of Engineering
Central Campus, Pulchowk
Department of Civil Engineering
Survey Instruction Committee</oddHeader>
  </headerFooter>
  <rowBreaks count="1" manualBreakCount="1">
    <brk id="40" min="1" max="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D82B-F83A-4F4B-94DC-AFDAC2D124DF}">
  <dimension ref="A3:U504"/>
  <sheetViews>
    <sheetView workbookViewId="0">
      <selection activeCell="J499" sqref="J499:J504"/>
    </sheetView>
  </sheetViews>
  <sheetFormatPr defaultRowHeight="15" x14ac:dyDescent="0.25"/>
  <cols>
    <col min="3" max="3" width="10.28515625" customWidth="1"/>
    <col min="4" max="4" width="11.140625" customWidth="1"/>
    <col min="6" max="6" width="9.85546875" style="1" customWidth="1"/>
    <col min="7" max="8" width="9.140625" style="1"/>
    <col min="10" max="10" width="9.140625" style="1"/>
    <col min="13" max="14" width="12.140625" customWidth="1"/>
  </cols>
  <sheetData>
    <row r="3" spans="2:21" ht="18.75" x14ac:dyDescent="0.25">
      <c r="B3" s="205" t="s">
        <v>94</v>
      </c>
      <c r="C3" s="205"/>
      <c r="D3" s="205"/>
      <c r="E3" s="205"/>
      <c r="F3" s="205"/>
      <c r="G3" s="205"/>
      <c r="H3" s="205"/>
      <c r="I3" s="205"/>
      <c r="J3" s="205"/>
      <c r="K3" s="89"/>
      <c r="M3" s="96"/>
      <c r="N3" s="96"/>
      <c r="O3" s="96"/>
      <c r="P3" s="96"/>
      <c r="Q3" s="96"/>
      <c r="R3" s="96"/>
      <c r="S3" s="96"/>
      <c r="T3" s="96"/>
      <c r="U3" s="96"/>
    </row>
    <row r="4" spans="2:21" ht="18.75" x14ac:dyDescent="0.25">
      <c r="B4" s="205"/>
      <c r="C4" s="205"/>
      <c r="D4" s="205"/>
      <c r="E4" s="205"/>
      <c r="F4" s="205"/>
      <c r="G4" s="205"/>
      <c r="H4" s="205"/>
      <c r="I4" s="205"/>
      <c r="J4" s="205"/>
      <c r="K4" s="89"/>
      <c r="M4" s="96"/>
      <c r="N4" s="96"/>
      <c r="O4" s="96"/>
      <c r="P4" s="96"/>
      <c r="Q4" s="96"/>
      <c r="R4" s="96"/>
      <c r="S4" s="96"/>
      <c r="T4" s="96"/>
      <c r="U4" s="96"/>
    </row>
    <row r="5" spans="2:21" x14ac:dyDescent="0.25">
      <c r="M5" s="97"/>
      <c r="N5" s="97"/>
      <c r="O5" s="97"/>
      <c r="P5" s="97"/>
      <c r="Q5" s="97"/>
      <c r="R5" s="97"/>
      <c r="S5" s="97"/>
      <c r="T5" s="97"/>
      <c r="U5" s="97"/>
    </row>
    <row r="6" spans="2:21" x14ac:dyDescent="0.25">
      <c r="B6" s="206" t="s">
        <v>92</v>
      </c>
      <c r="C6" s="214" t="s">
        <v>95</v>
      </c>
      <c r="D6" s="214" t="s">
        <v>96</v>
      </c>
      <c r="E6" s="214" t="s">
        <v>93</v>
      </c>
      <c r="F6" s="212" t="s">
        <v>97</v>
      </c>
      <c r="G6" s="212" t="s">
        <v>99</v>
      </c>
      <c r="H6" s="212" t="s">
        <v>98</v>
      </c>
      <c r="I6" s="206" t="s">
        <v>100</v>
      </c>
      <c r="J6" s="213" t="s">
        <v>101</v>
      </c>
      <c r="K6" s="90"/>
      <c r="M6" s="215" t="s">
        <v>309</v>
      </c>
      <c r="N6" s="215" t="s">
        <v>310</v>
      </c>
      <c r="O6" s="215" t="s">
        <v>302</v>
      </c>
      <c r="P6" s="98"/>
      <c r="Q6" s="98"/>
      <c r="R6" s="98"/>
      <c r="S6" s="98"/>
      <c r="T6" s="97"/>
      <c r="U6" s="97"/>
    </row>
    <row r="7" spans="2:21" x14ac:dyDescent="0.25">
      <c r="B7" s="206"/>
      <c r="C7" s="206"/>
      <c r="D7" s="206"/>
      <c r="E7" s="206"/>
      <c r="F7" s="212"/>
      <c r="G7" s="212"/>
      <c r="H7" s="212"/>
      <c r="I7" s="206"/>
      <c r="J7" s="212"/>
      <c r="K7" s="82"/>
      <c r="M7" s="215"/>
      <c r="N7" s="215"/>
      <c r="O7" s="215"/>
      <c r="P7" s="99"/>
      <c r="Q7" s="99"/>
      <c r="R7" s="99"/>
      <c r="S7" s="100"/>
      <c r="T7" s="97"/>
      <c r="U7" s="97"/>
    </row>
    <row r="8" spans="2:21" x14ac:dyDescent="0.25">
      <c r="B8" s="77" t="s">
        <v>102</v>
      </c>
      <c r="C8" s="77"/>
      <c r="D8" s="77"/>
      <c r="E8" s="77"/>
      <c r="F8" s="83">
        <v>1.8520000000000001</v>
      </c>
      <c r="G8" s="83"/>
      <c r="H8" s="83"/>
      <c r="I8" s="83">
        <f>J8+F8</f>
        <v>1311.6200000000001</v>
      </c>
      <c r="J8" s="53">
        <v>1309.768</v>
      </c>
      <c r="M8" s="99" t="str">
        <f>D9</f>
        <v>0+000</v>
      </c>
      <c r="N8" s="99"/>
      <c r="O8" s="101"/>
      <c r="P8" s="101"/>
      <c r="Q8" s="101"/>
      <c r="R8" s="99"/>
      <c r="S8" s="99"/>
      <c r="T8" s="97"/>
      <c r="U8" s="97"/>
    </row>
    <row r="9" spans="2:21" x14ac:dyDescent="0.25">
      <c r="B9" s="77" t="s">
        <v>4</v>
      </c>
      <c r="C9" s="77"/>
      <c r="D9" s="77" t="s">
        <v>103</v>
      </c>
      <c r="E9" s="77"/>
      <c r="F9" s="83"/>
      <c r="G9" s="83">
        <v>1.5269999999999999</v>
      </c>
      <c r="H9" s="83"/>
      <c r="I9" s="77"/>
      <c r="J9" s="83">
        <f>$I$8-G9</f>
        <v>1310.0930000000001</v>
      </c>
      <c r="M9" s="102">
        <f>VALUE(RIGHT(D9,LEN(D9)-2))</f>
        <v>0</v>
      </c>
      <c r="N9" s="97">
        <f>IF(C9&lt;&gt;"",-C9,IF(D9&lt;&gt;"",0,E9))</f>
        <v>0</v>
      </c>
      <c r="O9" s="103">
        <f>J9</f>
        <v>1310.0930000000001</v>
      </c>
      <c r="P9" s="103"/>
      <c r="Q9" s="103"/>
      <c r="R9" s="103"/>
      <c r="S9" s="104"/>
      <c r="T9" s="97"/>
      <c r="U9" s="97"/>
    </row>
    <row r="10" spans="2:21" x14ac:dyDescent="0.25">
      <c r="B10" s="77"/>
      <c r="C10" s="77">
        <v>5</v>
      </c>
      <c r="D10" s="77"/>
      <c r="E10" s="77"/>
      <c r="F10" s="83"/>
      <c r="G10" s="83">
        <v>1.135</v>
      </c>
      <c r="H10" s="83"/>
      <c r="I10" s="77"/>
      <c r="J10" s="83">
        <f t="shared" ref="J10:J24" si="0">$I$8-G10</f>
        <v>1310.4850000000001</v>
      </c>
      <c r="M10" s="102">
        <f>IF(D10="", M9, VALUE(RIGHT(D10,LEN(D10)-2)))</f>
        <v>0</v>
      </c>
      <c r="N10" s="97">
        <f>IF(C10&lt;&gt;"",-C10,IF(D10&lt;&gt;"",0,IF(E10&lt;&gt;"",E10,"")))</f>
        <v>-5</v>
      </c>
      <c r="O10" s="103">
        <f t="shared" ref="O10:O69" si="1">J10</f>
        <v>1310.4850000000001</v>
      </c>
      <c r="P10" s="103"/>
      <c r="Q10" s="103"/>
      <c r="R10" s="103"/>
      <c r="S10" s="104"/>
      <c r="T10" s="97"/>
      <c r="U10" s="97"/>
    </row>
    <row r="11" spans="2:21" x14ac:dyDescent="0.25">
      <c r="B11" s="77"/>
      <c r="C11" s="77">
        <v>10</v>
      </c>
      <c r="D11" s="77"/>
      <c r="E11" s="77"/>
      <c r="F11" s="83"/>
      <c r="G11" s="83">
        <v>0.94099999999999995</v>
      </c>
      <c r="H11" s="83"/>
      <c r="I11" s="77"/>
      <c r="J11" s="83">
        <f t="shared" si="0"/>
        <v>1310.6790000000001</v>
      </c>
      <c r="M11" s="102">
        <f t="shared" ref="M11:M69" si="2">IF(D11="", M10, VALUE(RIGHT(D11,LEN(D11)-2)))</f>
        <v>0</v>
      </c>
      <c r="N11" s="97">
        <f t="shared" ref="N11:N69" si="3">IF(C11&lt;&gt;"",-C11,IF(D11&lt;&gt;"",0,IF(E11&lt;&gt;"",E11,"")))</f>
        <v>-10</v>
      </c>
      <c r="O11" s="103">
        <f t="shared" si="1"/>
        <v>1310.6790000000001</v>
      </c>
      <c r="P11" s="97"/>
      <c r="Q11" s="97"/>
      <c r="R11" s="97"/>
      <c r="S11" s="97"/>
      <c r="T11" s="97"/>
      <c r="U11" s="97"/>
    </row>
    <row r="12" spans="2:21" x14ac:dyDescent="0.25">
      <c r="B12" s="77"/>
      <c r="C12" s="77"/>
      <c r="D12" s="77"/>
      <c r="E12" s="77">
        <v>5</v>
      </c>
      <c r="F12" s="83"/>
      <c r="G12" s="83">
        <v>1.6919999999999999</v>
      </c>
      <c r="H12" s="83"/>
      <c r="I12" s="77"/>
      <c r="J12" s="83">
        <f t="shared" si="0"/>
        <v>1309.9280000000001</v>
      </c>
      <c r="M12" s="102">
        <f t="shared" si="2"/>
        <v>0</v>
      </c>
      <c r="N12" s="97">
        <f t="shared" si="3"/>
        <v>5</v>
      </c>
      <c r="O12" s="103">
        <f t="shared" si="1"/>
        <v>1309.9280000000001</v>
      </c>
      <c r="P12" s="98"/>
      <c r="Q12" s="98"/>
      <c r="R12" s="98"/>
      <c r="S12" s="98"/>
      <c r="T12" s="97"/>
      <c r="U12" s="97"/>
    </row>
    <row r="13" spans="2:21" x14ac:dyDescent="0.25">
      <c r="B13" s="77"/>
      <c r="C13" s="77"/>
      <c r="D13" s="77"/>
      <c r="E13" s="77">
        <v>10</v>
      </c>
      <c r="F13" s="83"/>
      <c r="G13" s="83">
        <v>2.1</v>
      </c>
      <c r="H13" s="83"/>
      <c r="I13" s="77"/>
      <c r="J13" s="83">
        <f t="shared" si="0"/>
        <v>1309.5200000000002</v>
      </c>
      <c r="M13" s="102">
        <f t="shared" si="2"/>
        <v>0</v>
      </c>
      <c r="N13" s="97">
        <f t="shared" si="3"/>
        <v>10</v>
      </c>
      <c r="O13" s="103">
        <f t="shared" si="1"/>
        <v>1309.5200000000002</v>
      </c>
      <c r="P13" s="99"/>
      <c r="Q13" s="99"/>
      <c r="R13" s="99"/>
      <c r="S13" s="100"/>
      <c r="T13" s="97"/>
      <c r="U13" s="97"/>
    </row>
    <row r="14" spans="2:21" x14ac:dyDescent="0.25">
      <c r="B14" s="77"/>
      <c r="C14" s="77"/>
      <c r="D14" s="77" t="s">
        <v>104</v>
      </c>
      <c r="E14" s="77"/>
      <c r="F14" s="83"/>
      <c r="G14" s="83">
        <v>1.8140000000000001</v>
      </c>
      <c r="H14" s="83"/>
      <c r="I14" s="77"/>
      <c r="J14" s="83">
        <f t="shared" si="0"/>
        <v>1309.806</v>
      </c>
      <c r="M14" s="102">
        <f t="shared" si="2"/>
        <v>15</v>
      </c>
      <c r="N14" s="97">
        <f t="shared" si="3"/>
        <v>0</v>
      </c>
      <c r="O14" s="103">
        <f t="shared" si="1"/>
        <v>1309.806</v>
      </c>
      <c r="P14" s="101"/>
      <c r="Q14" s="101"/>
      <c r="R14" s="99"/>
      <c r="S14" s="99"/>
      <c r="T14" s="97"/>
      <c r="U14" s="97"/>
    </row>
    <row r="15" spans="2:21" x14ac:dyDescent="0.25">
      <c r="B15" s="77"/>
      <c r="C15" s="77">
        <v>2</v>
      </c>
      <c r="D15" s="77"/>
      <c r="E15" s="77"/>
      <c r="F15" s="83"/>
      <c r="G15" s="83">
        <v>1.601</v>
      </c>
      <c r="H15" s="83"/>
      <c r="I15" s="77"/>
      <c r="J15" s="83">
        <f t="shared" si="0"/>
        <v>1310.019</v>
      </c>
      <c r="M15" s="102">
        <f t="shared" si="2"/>
        <v>15</v>
      </c>
      <c r="N15" s="97">
        <f t="shared" si="3"/>
        <v>-2</v>
      </c>
      <c r="O15" s="103">
        <f t="shared" si="1"/>
        <v>1310.019</v>
      </c>
      <c r="P15" s="103"/>
      <c r="Q15" s="103"/>
      <c r="R15" s="103"/>
      <c r="S15" s="104"/>
      <c r="T15" s="97"/>
      <c r="U15" s="97"/>
    </row>
    <row r="16" spans="2:21" x14ac:dyDescent="0.25">
      <c r="B16" s="77"/>
      <c r="C16" s="77">
        <v>5</v>
      </c>
      <c r="D16" s="77"/>
      <c r="E16" s="77"/>
      <c r="F16" s="83"/>
      <c r="G16" s="83">
        <v>0.84</v>
      </c>
      <c r="H16" s="83"/>
      <c r="I16" s="77"/>
      <c r="J16" s="83">
        <f t="shared" si="0"/>
        <v>1310.7800000000002</v>
      </c>
      <c r="M16" s="102">
        <f t="shared" si="2"/>
        <v>15</v>
      </c>
      <c r="N16" s="97">
        <f t="shared" si="3"/>
        <v>-5</v>
      </c>
      <c r="O16" s="103">
        <f t="shared" si="1"/>
        <v>1310.7800000000002</v>
      </c>
      <c r="P16" s="103"/>
      <c r="Q16" s="103"/>
      <c r="R16" s="103"/>
      <c r="S16" s="104"/>
      <c r="T16" s="97"/>
      <c r="U16" s="97"/>
    </row>
    <row r="17" spans="2:21" x14ac:dyDescent="0.25">
      <c r="B17" s="77"/>
      <c r="C17" s="77">
        <v>10</v>
      </c>
      <c r="D17" s="77"/>
      <c r="E17" s="77"/>
      <c r="F17" s="83"/>
      <c r="G17" s="83">
        <v>0.16400000000000001</v>
      </c>
      <c r="H17" s="83"/>
      <c r="I17" s="77"/>
      <c r="J17" s="83">
        <f t="shared" si="0"/>
        <v>1311.4560000000001</v>
      </c>
      <c r="M17" s="102">
        <f t="shared" si="2"/>
        <v>15</v>
      </c>
      <c r="N17" s="97">
        <f t="shared" si="3"/>
        <v>-10</v>
      </c>
      <c r="O17" s="103">
        <f t="shared" si="1"/>
        <v>1311.4560000000001</v>
      </c>
      <c r="P17" s="97"/>
      <c r="Q17" s="97"/>
      <c r="R17" s="97"/>
      <c r="S17" s="97"/>
      <c r="T17" s="97"/>
      <c r="U17" s="97"/>
    </row>
    <row r="18" spans="2:21" x14ac:dyDescent="0.25">
      <c r="B18" s="77"/>
      <c r="C18" s="77"/>
      <c r="D18" s="77"/>
      <c r="E18" s="77">
        <v>5</v>
      </c>
      <c r="F18" s="83"/>
      <c r="G18" s="83">
        <v>1.776</v>
      </c>
      <c r="H18" s="83"/>
      <c r="I18" s="77"/>
      <c r="J18" s="83">
        <f t="shared" si="0"/>
        <v>1309.8440000000001</v>
      </c>
      <c r="M18" s="102">
        <f t="shared" si="2"/>
        <v>15</v>
      </c>
      <c r="N18" s="97">
        <f t="shared" si="3"/>
        <v>5</v>
      </c>
      <c r="O18" s="103">
        <f t="shared" si="1"/>
        <v>1309.8440000000001</v>
      </c>
      <c r="P18" s="103"/>
      <c r="Q18" s="97"/>
      <c r="R18" s="97"/>
      <c r="S18" s="97"/>
      <c r="T18" s="97"/>
      <c r="U18" s="97"/>
    </row>
    <row r="19" spans="2:21" x14ac:dyDescent="0.25">
      <c r="B19" s="77"/>
      <c r="C19" s="77"/>
      <c r="D19" s="77"/>
      <c r="E19" s="77">
        <v>10</v>
      </c>
      <c r="F19" s="83"/>
      <c r="G19" s="83">
        <v>2.1800000000000002</v>
      </c>
      <c r="H19" s="83"/>
      <c r="I19" s="77"/>
      <c r="J19" s="83">
        <f t="shared" si="0"/>
        <v>1309.44</v>
      </c>
      <c r="M19" s="102">
        <f t="shared" si="2"/>
        <v>15</v>
      </c>
      <c r="N19" s="97">
        <f t="shared" si="3"/>
        <v>10</v>
      </c>
      <c r="O19" s="103">
        <f t="shared" si="1"/>
        <v>1309.44</v>
      </c>
      <c r="P19" s="97"/>
      <c r="Q19" s="97"/>
      <c r="R19" s="97"/>
      <c r="S19" s="97"/>
      <c r="T19" s="97"/>
      <c r="U19" s="97"/>
    </row>
    <row r="20" spans="2:21" x14ac:dyDescent="0.25">
      <c r="B20" s="77"/>
      <c r="C20" s="77"/>
      <c r="D20" s="77" t="s">
        <v>105</v>
      </c>
      <c r="E20" s="77"/>
      <c r="F20" s="83"/>
      <c r="G20" s="83">
        <v>1.7549999999999999</v>
      </c>
      <c r="H20" s="83"/>
      <c r="I20" s="77"/>
      <c r="J20" s="83">
        <f t="shared" si="0"/>
        <v>1309.865</v>
      </c>
      <c r="M20" s="102">
        <f t="shared" si="2"/>
        <v>30</v>
      </c>
      <c r="N20" s="97">
        <f t="shared" si="3"/>
        <v>0</v>
      </c>
      <c r="O20" s="103">
        <f t="shared" si="1"/>
        <v>1309.865</v>
      </c>
    </row>
    <row r="21" spans="2:21" x14ac:dyDescent="0.25">
      <c r="B21" s="77"/>
      <c r="C21" s="77">
        <v>5</v>
      </c>
      <c r="D21" s="77"/>
      <c r="E21" s="77"/>
      <c r="F21" s="83"/>
      <c r="G21" s="83">
        <v>1.6639999999999999</v>
      </c>
      <c r="H21" s="83"/>
      <c r="I21" s="77"/>
      <c r="J21" s="83">
        <f t="shared" si="0"/>
        <v>1309.9560000000001</v>
      </c>
      <c r="M21" s="102">
        <f t="shared" si="2"/>
        <v>30</v>
      </c>
      <c r="N21" s="97">
        <f t="shared" si="3"/>
        <v>-5</v>
      </c>
      <c r="O21" s="103">
        <f t="shared" si="1"/>
        <v>1309.9560000000001</v>
      </c>
    </row>
    <row r="22" spans="2:21" x14ac:dyDescent="0.25">
      <c r="B22" s="77"/>
      <c r="C22" s="77">
        <v>10</v>
      </c>
      <c r="D22" s="77"/>
      <c r="E22" s="77"/>
      <c r="F22" s="83"/>
      <c r="G22" s="83">
        <v>1.216</v>
      </c>
      <c r="H22" s="83"/>
      <c r="I22" s="77"/>
      <c r="J22" s="83">
        <f t="shared" si="0"/>
        <v>1310.4040000000002</v>
      </c>
      <c r="M22" s="102">
        <f t="shared" si="2"/>
        <v>30</v>
      </c>
      <c r="N22" s="97">
        <f t="shared" si="3"/>
        <v>-10</v>
      </c>
      <c r="O22" s="103">
        <f t="shared" si="1"/>
        <v>1310.4040000000002</v>
      </c>
    </row>
    <row r="23" spans="2:21" x14ac:dyDescent="0.25">
      <c r="B23" s="77"/>
      <c r="C23" s="77"/>
      <c r="D23" s="77"/>
      <c r="E23" s="77">
        <v>5</v>
      </c>
      <c r="F23" s="83"/>
      <c r="G23" s="83">
        <v>1.7689999999999999</v>
      </c>
      <c r="H23" s="83"/>
      <c r="I23" s="77"/>
      <c r="J23" s="83">
        <f t="shared" si="0"/>
        <v>1309.8510000000001</v>
      </c>
      <c r="M23" s="102">
        <f t="shared" si="2"/>
        <v>30</v>
      </c>
      <c r="N23" s="97">
        <f t="shared" si="3"/>
        <v>5</v>
      </c>
      <c r="O23" s="103">
        <f t="shared" si="1"/>
        <v>1309.8510000000001</v>
      </c>
    </row>
    <row r="24" spans="2:21" x14ac:dyDescent="0.25">
      <c r="B24" s="77"/>
      <c r="C24" s="77"/>
      <c r="D24" s="77"/>
      <c r="E24" s="77">
        <v>10</v>
      </c>
      <c r="F24" s="83"/>
      <c r="G24" s="83">
        <v>1.861</v>
      </c>
      <c r="H24" s="83"/>
      <c r="I24" s="77"/>
      <c r="J24" s="83">
        <f t="shared" si="0"/>
        <v>1309.759</v>
      </c>
      <c r="M24" s="102">
        <f t="shared" si="2"/>
        <v>30</v>
      </c>
      <c r="N24" s="97">
        <f t="shared" si="3"/>
        <v>10</v>
      </c>
      <c r="O24" s="103">
        <f t="shared" si="1"/>
        <v>1309.759</v>
      </c>
    </row>
    <row r="25" spans="2:21" x14ac:dyDescent="0.25">
      <c r="B25" s="77" t="s">
        <v>106</v>
      </c>
      <c r="C25" s="77"/>
      <c r="D25" s="77"/>
      <c r="E25" s="77"/>
      <c r="F25" s="83">
        <v>1.492</v>
      </c>
      <c r="G25" s="83"/>
      <c r="H25" s="83">
        <v>1.7410000000000001</v>
      </c>
      <c r="I25" s="83">
        <f>J25+F25</f>
        <v>1311.3792000000001</v>
      </c>
      <c r="J25" s="83">
        <v>1309.8872000000001</v>
      </c>
      <c r="M25" s="102">
        <f t="shared" si="2"/>
        <v>30</v>
      </c>
      <c r="N25" s="97" t="str">
        <f t="shared" si="3"/>
        <v/>
      </c>
      <c r="O25" s="103">
        <f t="shared" si="1"/>
        <v>1309.8872000000001</v>
      </c>
    </row>
    <row r="26" spans="2:21" x14ac:dyDescent="0.25">
      <c r="B26" s="77" t="s">
        <v>107</v>
      </c>
      <c r="C26" s="77"/>
      <c r="D26" s="77" t="s">
        <v>261</v>
      </c>
      <c r="E26" s="77"/>
      <c r="F26" s="83"/>
      <c r="G26" s="83">
        <v>1.587</v>
      </c>
      <c r="H26" s="83"/>
      <c r="I26" s="77"/>
      <c r="J26" s="83">
        <f>$I$25-G26</f>
        <v>1309.7922000000001</v>
      </c>
      <c r="M26" s="102">
        <f t="shared" si="2"/>
        <v>41.2</v>
      </c>
      <c r="N26" s="97">
        <f t="shared" si="3"/>
        <v>0</v>
      </c>
      <c r="O26" s="103">
        <f t="shared" si="1"/>
        <v>1309.7922000000001</v>
      </c>
    </row>
    <row r="27" spans="2:21" x14ac:dyDescent="0.25">
      <c r="B27" s="77"/>
      <c r="C27" s="77">
        <v>5</v>
      </c>
      <c r="D27" s="77"/>
      <c r="E27" s="77"/>
      <c r="F27" s="83"/>
      <c r="G27" s="83">
        <v>1.121</v>
      </c>
      <c r="H27" s="83"/>
      <c r="I27" s="77"/>
      <c r="J27" s="83">
        <f t="shared" ref="J27:J35" si="4">$I$25-G27</f>
        <v>1310.2582</v>
      </c>
      <c r="M27" s="102">
        <f t="shared" si="2"/>
        <v>41.2</v>
      </c>
      <c r="N27" s="97">
        <f t="shared" si="3"/>
        <v>-5</v>
      </c>
      <c r="O27" s="103">
        <f t="shared" si="1"/>
        <v>1310.2582</v>
      </c>
    </row>
    <row r="28" spans="2:21" x14ac:dyDescent="0.25">
      <c r="B28" s="77"/>
      <c r="C28" s="77">
        <v>10</v>
      </c>
      <c r="D28" s="77"/>
      <c r="E28" s="77"/>
      <c r="F28" s="83"/>
      <c r="G28" s="83">
        <v>0.746</v>
      </c>
      <c r="H28" s="83"/>
      <c r="I28" s="77"/>
      <c r="J28" s="83">
        <f t="shared" si="4"/>
        <v>1310.6332</v>
      </c>
      <c r="M28" s="102">
        <f t="shared" si="2"/>
        <v>41.2</v>
      </c>
      <c r="N28" s="97">
        <f t="shared" si="3"/>
        <v>-10</v>
      </c>
      <c r="O28" s="103">
        <f t="shared" si="1"/>
        <v>1310.6332</v>
      </c>
    </row>
    <row r="29" spans="2:21" x14ac:dyDescent="0.25">
      <c r="B29" s="77"/>
      <c r="C29" s="77"/>
      <c r="D29" s="77"/>
      <c r="E29" s="77">
        <v>5</v>
      </c>
      <c r="F29" s="83"/>
      <c r="G29" s="83">
        <v>1.6060000000000001</v>
      </c>
      <c r="H29" s="83"/>
      <c r="I29" s="77"/>
      <c r="J29" s="83">
        <f t="shared" si="4"/>
        <v>1309.7732000000001</v>
      </c>
      <c r="M29" s="102">
        <f t="shared" si="2"/>
        <v>41.2</v>
      </c>
      <c r="N29" s="97">
        <f t="shared" si="3"/>
        <v>5</v>
      </c>
      <c r="O29" s="103">
        <f t="shared" si="1"/>
        <v>1309.7732000000001</v>
      </c>
    </row>
    <row r="30" spans="2:21" x14ac:dyDescent="0.25">
      <c r="B30" s="77"/>
      <c r="C30" s="77"/>
      <c r="D30" s="77"/>
      <c r="E30" s="77">
        <v>10</v>
      </c>
      <c r="F30" s="83"/>
      <c r="G30" s="83">
        <v>1.6240000000000001</v>
      </c>
      <c r="H30" s="83"/>
      <c r="I30" s="77"/>
      <c r="J30" s="83">
        <f t="shared" si="4"/>
        <v>1309.7552000000001</v>
      </c>
      <c r="M30" s="102">
        <f t="shared" si="2"/>
        <v>41.2</v>
      </c>
      <c r="N30" s="97">
        <f t="shared" si="3"/>
        <v>10</v>
      </c>
      <c r="O30" s="103">
        <f t="shared" si="1"/>
        <v>1309.7552000000001</v>
      </c>
    </row>
    <row r="31" spans="2:21" x14ac:dyDescent="0.25">
      <c r="B31" s="77" t="s">
        <v>108</v>
      </c>
      <c r="C31" s="77"/>
      <c r="D31" s="77" t="s">
        <v>109</v>
      </c>
      <c r="E31" s="77"/>
      <c r="F31" s="83"/>
      <c r="G31" s="83">
        <v>0.90600000000000003</v>
      </c>
      <c r="H31" s="83"/>
      <c r="I31" s="77"/>
      <c r="J31" s="83">
        <f t="shared" si="4"/>
        <v>1310.4732000000001</v>
      </c>
      <c r="M31" s="102">
        <f t="shared" si="2"/>
        <v>62.1</v>
      </c>
      <c r="N31" s="97">
        <f t="shared" si="3"/>
        <v>0</v>
      </c>
      <c r="O31" s="103">
        <f t="shared" si="1"/>
        <v>1310.4732000000001</v>
      </c>
    </row>
    <row r="32" spans="2:21" x14ac:dyDescent="0.25">
      <c r="B32" s="77"/>
      <c r="C32" s="77">
        <v>5</v>
      </c>
      <c r="D32" s="77"/>
      <c r="E32" s="77"/>
      <c r="F32" s="83"/>
      <c r="G32" s="83">
        <v>0.56699999999999995</v>
      </c>
      <c r="H32" s="83"/>
      <c r="I32" s="77"/>
      <c r="J32" s="83">
        <f t="shared" si="4"/>
        <v>1310.8122000000001</v>
      </c>
      <c r="M32" s="102">
        <f t="shared" si="2"/>
        <v>62.1</v>
      </c>
      <c r="N32" s="97">
        <f t="shared" si="3"/>
        <v>-5</v>
      </c>
      <c r="O32" s="103">
        <f t="shared" si="1"/>
        <v>1310.8122000000001</v>
      </c>
    </row>
    <row r="33" spans="2:15" x14ac:dyDescent="0.25">
      <c r="B33" s="77"/>
      <c r="C33" s="77">
        <v>10</v>
      </c>
      <c r="D33" s="77"/>
      <c r="E33" s="77"/>
      <c r="F33" s="83"/>
      <c r="G33" s="83">
        <v>0.24199999999999999</v>
      </c>
      <c r="H33" s="83"/>
      <c r="I33" s="77"/>
      <c r="J33" s="83">
        <f t="shared" si="4"/>
        <v>1311.1372000000001</v>
      </c>
      <c r="M33" s="102">
        <f t="shared" si="2"/>
        <v>62.1</v>
      </c>
      <c r="N33" s="97">
        <f t="shared" si="3"/>
        <v>-10</v>
      </c>
      <c r="O33" s="103">
        <f t="shared" si="1"/>
        <v>1311.1372000000001</v>
      </c>
    </row>
    <row r="34" spans="2:15" x14ac:dyDescent="0.25">
      <c r="B34" s="77"/>
      <c r="C34" s="77"/>
      <c r="D34" s="77"/>
      <c r="E34" s="77">
        <v>5</v>
      </c>
      <c r="F34" s="83"/>
      <c r="G34" s="83">
        <v>1.125</v>
      </c>
      <c r="H34" s="83"/>
      <c r="I34" s="77"/>
      <c r="J34" s="83">
        <f t="shared" si="4"/>
        <v>1310.2542000000001</v>
      </c>
      <c r="M34" s="102">
        <f t="shared" si="2"/>
        <v>62.1</v>
      </c>
      <c r="N34" s="97">
        <f t="shared" si="3"/>
        <v>5</v>
      </c>
      <c r="O34" s="103">
        <f t="shared" si="1"/>
        <v>1310.2542000000001</v>
      </c>
    </row>
    <row r="35" spans="2:15" x14ac:dyDescent="0.25">
      <c r="B35" s="77"/>
      <c r="C35" s="77"/>
      <c r="D35" s="77"/>
      <c r="E35" s="77">
        <v>10</v>
      </c>
      <c r="F35" s="83"/>
      <c r="G35" s="83">
        <v>1.161</v>
      </c>
      <c r="H35" s="83"/>
      <c r="I35" s="77"/>
      <c r="J35" s="83">
        <f t="shared" si="4"/>
        <v>1310.2182</v>
      </c>
      <c r="M35" s="102">
        <f t="shared" si="2"/>
        <v>62.1</v>
      </c>
      <c r="N35" s="97">
        <f t="shared" si="3"/>
        <v>10</v>
      </c>
      <c r="O35" s="103">
        <f t="shared" si="1"/>
        <v>1310.2182</v>
      </c>
    </row>
    <row r="36" spans="2:15" x14ac:dyDescent="0.25">
      <c r="B36" s="77" t="s">
        <v>110</v>
      </c>
      <c r="C36" s="77"/>
      <c r="D36" s="77"/>
      <c r="E36" s="77"/>
      <c r="F36" s="83">
        <v>1.1200000000000001</v>
      </c>
      <c r="G36" s="83"/>
      <c r="H36" s="83">
        <v>0.94399999999999995</v>
      </c>
      <c r="I36" s="83">
        <f>J36+F36</f>
        <v>1311.5634</v>
      </c>
      <c r="J36" s="83">
        <v>1310.4434000000001</v>
      </c>
      <c r="M36" s="102">
        <f t="shared" si="2"/>
        <v>62.1</v>
      </c>
      <c r="N36" s="97" t="str">
        <f t="shared" si="3"/>
        <v/>
      </c>
      <c r="O36" s="103">
        <f t="shared" si="1"/>
        <v>1310.4434000000001</v>
      </c>
    </row>
    <row r="37" spans="2:15" x14ac:dyDescent="0.25">
      <c r="B37" s="77" t="s">
        <v>112</v>
      </c>
      <c r="C37" s="77"/>
      <c r="D37" s="77" t="s">
        <v>113</v>
      </c>
      <c r="E37" s="77"/>
      <c r="F37" s="83"/>
      <c r="G37" s="83">
        <v>1.2509999999999999</v>
      </c>
      <c r="H37" s="83"/>
      <c r="I37" s="77"/>
      <c r="J37" s="83">
        <f>$I$36-G37</f>
        <v>1310.3124</v>
      </c>
      <c r="M37" s="102">
        <f t="shared" si="2"/>
        <v>83</v>
      </c>
      <c r="N37" s="97">
        <f t="shared" si="3"/>
        <v>0</v>
      </c>
      <c r="O37" s="103">
        <f t="shared" si="1"/>
        <v>1310.3124</v>
      </c>
    </row>
    <row r="38" spans="2:15" x14ac:dyDescent="0.25">
      <c r="B38" s="77"/>
      <c r="C38" s="77">
        <v>5</v>
      </c>
      <c r="D38" s="77"/>
      <c r="E38" s="77"/>
      <c r="F38" s="83"/>
      <c r="G38" s="83">
        <v>1.165</v>
      </c>
      <c r="H38" s="83"/>
      <c r="I38" s="77"/>
      <c r="J38" s="83">
        <f t="shared" ref="J38:J51" si="5">$I$36-G38</f>
        <v>1310.3984</v>
      </c>
      <c r="M38" s="102">
        <f t="shared" si="2"/>
        <v>83</v>
      </c>
      <c r="N38" s="97">
        <f t="shared" si="3"/>
        <v>-5</v>
      </c>
      <c r="O38" s="103">
        <f t="shared" si="1"/>
        <v>1310.3984</v>
      </c>
    </row>
    <row r="39" spans="2:15" x14ac:dyDescent="0.25">
      <c r="B39" s="77"/>
      <c r="C39" s="77">
        <v>10</v>
      </c>
      <c r="D39" s="77"/>
      <c r="E39" s="77"/>
      <c r="F39" s="83"/>
      <c r="G39" s="83">
        <v>0.97899999999999998</v>
      </c>
      <c r="H39" s="83"/>
      <c r="I39" s="77"/>
      <c r="J39" s="83">
        <f t="shared" si="5"/>
        <v>1310.5844</v>
      </c>
      <c r="M39" s="102">
        <f t="shared" si="2"/>
        <v>83</v>
      </c>
      <c r="N39" s="97">
        <f t="shared" si="3"/>
        <v>-10</v>
      </c>
      <c r="O39" s="103">
        <f t="shared" si="1"/>
        <v>1310.5844</v>
      </c>
    </row>
    <row r="40" spans="2:15" x14ac:dyDescent="0.25">
      <c r="B40" s="77"/>
      <c r="C40" s="77"/>
      <c r="D40" s="77"/>
      <c r="E40" s="77">
        <v>5</v>
      </c>
      <c r="F40" s="83"/>
      <c r="G40" s="83">
        <v>1.242</v>
      </c>
      <c r="H40" s="83"/>
      <c r="I40" s="77"/>
      <c r="J40" s="83">
        <f t="shared" si="5"/>
        <v>1310.3214</v>
      </c>
      <c r="M40" s="102">
        <f t="shared" si="2"/>
        <v>83</v>
      </c>
      <c r="N40" s="97">
        <f t="shared" si="3"/>
        <v>5</v>
      </c>
      <c r="O40" s="103">
        <f t="shared" si="1"/>
        <v>1310.3214</v>
      </c>
    </row>
    <row r="41" spans="2:15" x14ac:dyDescent="0.25">
      <c r="B41" s="77"/>
      <c r="C41" s="77"/>
      <c r="D41" s="77"/>
      <c r="E41" s="77">
        <v>10</v>
      </c>
      <c r="F41" s="83"/>
      <c r="G41" s="83">
        <v>1.4259999999999999</v>
      </c>
      <c r="H41" s="83"/>
      <c r="I41" s="77"/>
      <c r="J41" s="83">
        <f t="shared" si="5"/>
        <v>1310.1374000000001</v>
      </c>
      <c r="M41" s="102">
        <f t="shared" si="2"/>
        <v>83</v>
      </c>
      <c r="N41" s="97">
        <f t="shared" si="3"/>
        <v>10</v>
      </c>
      <c r="O41" s="103">
        <f t="shared" si="1"/>
        <v>1310.1374000000001</v>
      </c>
    </row>
    <row r="42" spans="2:15" x14ac:dyDescent="0.25">
      <c r="B42" s="77"/>
      <c r="C42" s="77"/>
      <c r="D42" s="77" t="s">
        <v>114</v>
      </c>
      <c r="E42" s="77"/>
      <c r="F42" s="83"/>
      <c r="G42" s="83">
        <v>1.125</v>
      </c>
      <c r="H42" s="83"/>
      <c r="I42" s="77"/>
      <c r="J42" s="83">
        <f t="shared" si="5"/>
        <v>1310.4384</v>
      </c>
      <c r="M42" s="102">
        <f t="shared" si="2"/>
        <v>90</v>
      </c>
      <c r="N42" s="97">
        <f t="shared" si="3"/>
        <v>0</v>
      </c>
      <c r="O42" s="103">
        <f t="shared" si="1"/>
        <v>1310.4384</v>
      </c>
    </row>
    <row r="43" spans="2:15" x14ac:dyDescent="0.25">
      <c r="B43" s="77"/>
      <c r="C43" s="77">
        <v>5</v>
      </c>
      <c r="D43" s="77"/>
      <c r="E43" s="77"/>
      <c r="F43" s="83"/>
      <c r="G43" s="83">
        <v>1.1000000000000001</v>
      </c>
      <c r="H43" s="83"/>
      <c r="I43" s="77"/>
      <c r="J43" s="83">
        <f t="shared" si="5"/>
        <v>1310.4634000000001</v>
      </c>
      <c r="M43" s="102">
        <f t="shared" si="2"/>
        <v>90</v>
      </c>
      <c r="N43" s="97">
        <f t="shared" si="3"/>
        <v>-5</v>
      </c>
      <c r="O43" s="103">
        <f t="shared" si="1"/>
        <v>1310.4634000000001</v>
      </c>
    </row>
    <row r="44" spans="2:15" x14ac:dyDescent="0.25">
      <c r="B44" s="77"/>
      <c r="C44" s="77">
        <v>10</v>
      </c>
      <c r="D44" s="77"/>
      <c r="E44" s="77"/>
      <c r="F44" s="83"/>
      <c r="G44" s="83">
        <v>1.0269999999999999</v>
      </c>
      <c r="H44" s="83"/>
      <c r="I44" s="77"/>
      <c r="J44" s="83">
        <f t="shared" si="5"/>
        <v>1310.5364</v>
      </c>
      <c r="M44" s="102">
        <f t="shared" si="2"/>
        <v>90</v>
      </c>
      <c r="N44" s="97">
        <f t="shared" si="3"/>
        <v>-10</v>
      </c>
      <c r="O44" s="103">
        <f t="shared" si="1"/>
        <v>1310.5364</v>
      </c>
    </row>
    <row r="45" spans="2:15" x14ac:dyDescent="0.25">
      <c r="B45" s="77"/>
      <c r="C45" s="77"/>
      <c r="D45" s="77"/>
      <c r="E45" s="77">
        <v>5</v>
      </c>
      <c r="F45" s="83"/>
      <c r="G45" s="83">
        <v>1.3109999999999999</v>
      </c>
      <c r="H45" s="83"/>
      <c r="I45" s="77"/>
      <c r="J45" s="83">
        <f t="shared" si="5"/>
        <v>1310.2524000000001</v>
      </c>
      <c r="M45" s="102">
        <f t="shared" si="2"/>
        <v>90</v>
      </c>
      <c r="N45" s="97">
        <f t="shared" si="3"/>
        <v>5</v>
      </c>
      <c r="O45" s="103">
        <f t="shared" si="1"/>
        <v>1310.2524000000001</v>
      </c>
    </row>
    <row r="46" spans="2:15" x14ac:dyDescent="0.25">
      <c r="B46" s="77"/>
      <c r="C46" s="77"/>
      <c r="D46" s="77"/>
      <c r="E46" s="77">
        <v>10</v>
      </c>
      <c r="F46" s="83"/>
      <c r="G46" s="83">
        <v>1.4239999999999999</v>
      </c>
      <c r="H46" s="83"/>
      <c r="I46" s="77"/>
      <c r="J46" s="83">
        <f t="shared" si="5"/>
        <v>1310.1394</v>
      </c>
      <c r="M46" s="102">
        <f t="shared" si="2"/>
        <v>90</v>
      </c>
      <c r="N46" s="97">
        <f t="shared" si="3"/>
        <v>10</v>
      </c>
      <c r="O46" s="103">
        <f t="shared" si="1"/>
        <v>1310.1394</v>
      </c>
    </row>
    <row r="47" spans="2:15" x14ac:dyDescent="0.25">
      <c r="B47" s="77" t="s">
        <v>115</v>
      </c>
      <c r="C47" s="77"/>
      <c r="D47" s="77" t="s">
        <v>125</v>
      </c>
      <c r="E47" s="77"/>
      <c r="F47" s="83"/>
      <c r="G47" s="83">
        <v>2.605</v>
      </c>
      <c r="H47" s="83"/>
      <c r="I47" s="77"/>
      <c r="J47" s="83">
        <f t="shared" si="5"/>
        <v>1308.9584</v>
      </c>
      <c r="M47" s="102">
        <f t="shared" si="2"/>
        <v>102.3</v>
      </c>
      <c r="N47" s="97">
        <f t="shared" si="3"/>
        <v>0</v>
      </c>
      <c r="O47" s="103">
        <f t="shared" si="1"/>
        <v>1308.9584</v>
      </c>
    </row>
    <row r="48" spans="2:15" x14ac:dyDescent="0.25">
      <c r="B48" s="77"/>
      <c r="C48" s="77">
        <v>5</v>
      </c>
      <c r="D48" s="77"/>
      <c r="E48" s="77"/>
      <c r="F48" s="83"/>
      <c r="G48" s="83">
        <v>2.4529999999999998</v>
      </c>
      <c r="H48" s="83"/>
      <c r="I48" s="77"/>
      <c r="J48" s="83">
        <f t="shared" si="5"/>
        <v>1309.1104</v>
      </c>
      <c r="M48" s="102">
        <f t="shared" si="2"/>
        <v>102.3</v>
      </c>
      <c r="N48" s="97">
        <f t="shared" si="3"/>
        <v>-5</v>
      </c>
      <c r="O48" s="103">
        <f t="shared" si="1"/>
        <v>1309.1104</v>
      </c>
    </row>
    <row r="49" spans="2:15" x14ac:dyDescent="0.25">
      <c r="B49" s="77"/>
      <c r="C49" s="77">
        <v>10</v>
      </c>
      <c r="D49" s="77"/>
      <c r="E49" s="77"/>
      <c r="F49" s="83"/>
      <c r="G49" s="83">
        <v>2.5569999999999999</v>
      </c>
      <c r="H49" s="83"/>
      <c r="I49" s="77"/>
      <c r="J49" s="83">
        <f t="shared" si="5"/>
        <v>1309.0064</v>
      </c>
      <c r="M49" s="102">
        <f t="shared" si="2"/>
        <v>102.3</v>
      </c>
      <c r="N49" s="97">
        <f t="shared" si="3"/>
        <v>-10</v>
      </c>
      <c r="O49" s="103">
        <f t="shared" si="1"/>
        <v>1309.0064</v>
      </c>
    </row>
    <row r="50" spans="2:15" x14ac:dyDescent="0.25">
      <c r="B50" s="77"/>
      <c r="C50" s="77"/>
      <c r="D50" s="77"/>
      <c r="E50" s="77">
        <v>5</v>
      </c>
      <c r="F50" s="83"/>
      <c r="G50" s="83">
        <v>2.8450000000000002</v>
      </c>
      <c r="H50" s="83"/>
      <c r="I50" s="77"/>
      <c r="J50" s="83">
        <f t="shared" si="5"/>
        <v>1308.7184</v>
      </c>
      <c r="M50" s="102">
        <f t="shared" si="2"/>
        <v>102.3</v>
      </c>
      <c r="N50" s="97">
        <f t="shared" si="3"/>
        <v>5</v>
      </c>
      <c r="O50" s="103">
        <f t="shared" si="1"/>
        <v>1308.7184</v>
      </c>
    </row>
    <row r="51" spans="2:15" x14ac:dyDescent="0.25">
      <c r="B51" s="77"/>
      <c r="C51" s="77"/>
      <c r="D51" s="77"/>
      <c r="E51" s="77">
        <v>10</v>
      </c>
      <c r="F51" s="83"/>
      <c r="G51" s="83">
        <v>2.91</v>
      </c>
      <c r="H51" s="83"/>
      <c r="I51" s="77"/>
      <c r="J51" s="83">
        <f t="shared" si="5"/>
        <v>1308.6533999999999</v>
      </c>
      <c r="M51" s="102">
        <f t="shared" si="2"/>
        <v>102.3</v>
      </c>
      <c r="N51" s="97">
        <f t="shared" si="3"/>
        <v>10</v>
      </c>
      <c r="O51" s="103">
        <f t="shared" si="1"/>
        <v>1308.6533999999999</v>
      </c>
    </row>
    <row r="52" spans="2:15" x14ac:dyDescent="0.25">
      <c r="B52" s="77" t="s">
        <v>111</v>
      </c>
      <c r="C52" s="77"/>
      <c r="D52" s="77"/>
      <c r="E52" s="77"/>
      <c r="F52" s="83">
        <v>0.77900000000000003</v>
      </c>
      <c r="G52" s="83"/>
      <c r="H52" s="83">
        <v>2.8769999999999998</v>
      </c>
      <c r="I52" s="83">
        <f>J52+F52</f>
        <v>1309.4736</v>
      </c>
      <c r="J52" s="83">
        <v>1308.6946</v>
      </c>
      <c r="M52" s="102">
        <f t="shared" si="2"/>
        <v>102.3</v>
      </c>
      <c r="N52" s="97" t="str">
        <f t="shared" si="3"/>
        <v/>
      </c>
      <c r="O52" s="103">
        <f t="shared" si="1"/>
        <v>1308.6946</v>
      </c>
    </row>
    <row r="53" spans="2:15" x14ac:dyDescent="0.25">
      <c r="B53" s="77" t="s">
        <v>116</v>
      </c>
      <c r="C53" s="77"/>
      <c r="D53" s="77" t="s">
        <v>124</v>
      </c>
      <c r="E53" s="77"/>
      <c r="F53" s="83"/>
      <c r="G53" s="83">
        <v>1.212</v>
      </c>
      <c r="H53" s="83"/>
      <c r="I53" s="77"/>
      <c r="J53" s="83">
        <f>$I$52-G53</f>
        <v>1308.2616</v>
      </c>
      <c r="M53" s="102">
        <f t="shared" si="2"/>
        <v>123.2</v>
      </c>
      <c r="N53" s="97">
        <f t="shared" si="3"/>
        <v>0</v>
      </c>
      <c r="O53" s="103">
        <f t="shared" si="1"/>
        <v>1308.2616</v>
      </c>
    </row>
    <row r="54" spans="2:15" x14ac:dyDescent="0.25">
      <c r="B54" s="77"/>
      <c r="C54" s="77">
        <v>5</v>
      </c>
      <c r="D54" s="77"/>
      <c r="E54" s="77"/>
      <c r="F54" s="83"/>
      <c r="G54" s="83">
        <v>1.175</v>
      </c>
      <c r="H54" s="83"/>
      <c r="I54" s="77"/>
      <c r="J54" s="83">
        <f t="shared" ref="J54:J57" si="6">$I$52-G54</f>
        <v>1308.2986000000001</v>
      </c>
      <c r="M54" s="102">
        <f t="shared" si="2"/>
        <v>123.2</v>
      </c>
      <c r="N54" s="97">
        <f t="shared" si="3"/>
        <v>-5</v>
      </c>
      <c r="O54" s="103">
        <f t="shared" si="1"/>
        <v>1308.2986000000001</v>
      </c>
    </row>
    <row r="55" spans="2:15" x14ac:dyDescent="0.25">
      <c r="B55" s="77"/>
      <c r="C55" s="77">
        <v>10</v>
      </c>
      <c r="D55" s="77"/>
      <c r="E55" s="77"/>
      <c r="F55" s="83"/>
      <c r="G55" s="83">
        <v>1.0760000000000001</v>
      </c>
      <c r="H55" s="83"/>
      <c r="I55" s="77"/>
      <c r="J55" s="83">
        <f t="shared" si="6"/>
        <v>1308.3976</v>
      </c>
      <c r="M55" s="102">
        <f t="shared" si="2"/>
        <v>123.2</v>
      </c>
      <c r="N55" s="97">
        <f t="shared" si="3"/>
        <v>-10</v>
      </c>
      <c r="O55" s="103">
        <f t="shared" si="1"/>
        <v>1308.3976</v>
      </c>
    </row>
    <row r="56" spans="2:15" x14ac:dyDescent="0.25">
      <c r="B56" s="77"/>
      <c r="C56" s="77"/>
      <c r="D56" s="77"/>
      <c r="E56" s="77">
        <v>5</v>
      </c>
      <c r="F56" s="83"/>
      <c r="G56" s="83">
        <v>1.365</v>
      </c>
      <c r="H56" s="83"/>
      <c r="I56" s="77"/>
      <c r="J56" s="83">
        <f t="shared" si="6"/>
        <v>1308.1086</v>
      </c>
      <c r="M56" s="102">
        <f t="shared" si="2"/>
        <v>123.2</v>
      </c>
      <c r="N56" s="97">
        <f t="shared" si="3"/>
        <v>5</v>
      </c>
      <c r="O56" s="103">
        <f t="shared" si="1"/>
        <v>1308.1086</v>
      </c>
    </row>
    <row r="57" spans="2:15" x14ac:dyDescent="0.25">
      <c r="B57" s="77"/>
      <c r="C57" s="77"/>
      <c r="D57" s="77"/>
      <c r="E57" s="77">
        <v>10</v>
      </c>
      <c r="F57" s="83"/>
      <c r="G57" s="83">
        <v>1.6020000000000001</v>
      </c>
      <c r="H57" s="83"/>
      <c r="I57" s="77"/>
      <c r="J57" s="83">
        <f t="shared" si="6"/>
        <v>1307.8715999999999</v>
      </c>
      <c r="M57" s="102">
        <f t="shared" si="2"/>
        <v>123.2</v>
      </c>
      <c r="N57" s="97">
        <f t="shared" si="3"/>
        <v>10</v>
      </c>
      <c r="O57" s="103">
        <f t="shared" si="1"/>
        <v>1307.8715999999999</v>
      </c>
    </row>
    <row r="58" spans="2:15" x14ac:dyDescent="0.25">
      <c r="B58" s="77" t="s">
        <v>117</v>
      </c>
      <c r="C58" s="77"/>
      <c r="D58" s="77"/>
      <c r="E58" s="77"/>
      <c r="F58" s="83">
        <v>0.63</v>
      </c>
      <c r="G58" s="83"/>
      <c r="H58" s="83">
        <v>2.7120000000000002</v>
      </c>
      <c r="I58" s="83">
        <f>J58+F58</f>
        <v>1307.3998000000001</v>
      </c>
      <c r="J58" s="83">
        <v>1306.7698</v>
      </c>
      <c r="M58" s="102">
        <f t="shared" si="2"/>
        <v>123.2</v>
      </c>
      <c r="N58" s="97" t="str">
        <f t="shared" si="3"/>
        <v/>
      </c>
      <c r="O58" s="103">
        <f t="shared" si="1"/>
        <v>1306.7698</v>
      </c>
    </row>
    <row r="59" spans="2:15" x14ac:dyDescent="0.25">
      <c r="B59" s="77" t="s">
        <v>118</v>
      </c>
      <c r="C59" s="77"/>
      <c r="D59" s="77" t="s">
        <v>123</v>
      </c>
      <c r="E59" s="77"/>
      <c r="F59" s="83"/>
      <c r="G59" s="83">
        <v>0.63900000000000001</v>
      </c>
      <c r="H59" s="83"/>
      <c r="I59" s="77"/>
      <c r="J59" s="83">
        <f>$I$58-G59</f>
        <v>1306.7608000000002</v>
      </c>
      <c r="M59" s="102">
        <f t="shared" si="2"/>
        <v>144.19999999999999</v>
      </c>
      <c r="N59" s="97">
        <f t="shared" si="3"/>
        <v>0</v>
      </c>
      <c r="O59" s="103">
        <f t="shared" si="1"/>
        <v>1306.7608000000002</v>
      </c>
    </row>
    <row r="60" spans="2:15" x14ac:dyDescent="0.25">
      <c r="B60" s="77"/>
      <c r="C60" s="77">
        <v>5</v>
      </c>
      <c r="D60" s="77"/>
      <c r="E60" s="77"/>
      <c r="F60" s="83"/>
      <c r="G60" s="83">
        <v>0.64800000000000002</v>
      </c>
      <c r="H60" s="83"/>
      <c r="I60" s="77"/>
      <c r="J60" s="83">
        <f t="shared" ref="J60:J69" si="7">$I$58-G60</f>
        <v>1306.7518000000002</v>
      </c>
      <c r="M60" s="102">
        <f t="shared" si="2"/>
        <v>144.19999999999999</v>
      </c>
      <c r="N60" s="97">
        <f t="shared" si="3"/>
        <v>-5</v>
      </c>
      <c r="O60" s="103">
        <f t="shared" si="1"/>
        <v>1306.7518000000002</v>
      </c>
    </row>
    <row r="61" spans="2:15" x14ac:dyDescent="0.25">
      <c r="B61" s="77"/>
      <c r="C61" s="77">
        <v>7</v>
      </c>
      <c r="D61" s="77"/>
      <c r="E61" s="77"/>
      <c r="F61" s="83"/>
      <c r="G61" s="83">
        <v>0.375</v>
      </c>
      <c r="H61" s="83"/>
      <c r="I61" s="77"/>
      <c r="J61" s="83">
        <f t="shared" si="7"/>
        <v>1307.0248000000001</v>
      </c>
      <c r="M61" s="102">
        <f t="shared" si="2"/>
        <v>144.19999999999999</v>
      </c>
      <c r="N61" s="97">
        <f t="shared" si="3"/>
        <v>-7</v>
      </c>
      <c r="O61" s="103">
        <f t="shared" si="1"/>
        <v>1307.0248000000001</v>
      </c>
    </row>
    <row r="62" spans="2:15" x14ac:dyDescent="0.25">
      <c r="B62" s="77"/>
      <c r="C62" s="77">
        <v>10</v>
      </c>
      <c r="D62" s="77"/>
      <c r="E62" s="77"/>
      <c r="F62" s="83"/>
      <c r="G62" s="83">
        <v>0.19</v>
      </c>
      <c r="H62" s="83"/>
      <c r="I62" s="77"/>
      <c r="J62" s="83">
        <f t="shared" si="7"/>
        <v>1307.2098000000001</v>
      </c>
      <c r="M62" s="102">
        <f t="shared" si="2"/>
        <v>144.19999999999999</v>
      </c>
      <c r="N62" s="97">
        <f t="shared" si="3"/>
        <v>-10</v>
      </c>
      <c r="O62" s="103">
        <f t="shared" si="1"/>
        <v>1307.2098000000001</v>
      </c>
    </row>
    <row r="63" spans="2:15" x14ac:dyDescent="0.25">
      <c r="B63" s="77"/>
      <c r="C63" s="77"/>
      <c r="D63" s="77"/>
      <c r="E63" s="77">
        <v>5</v>
      </c>
      <c r="F63" s="83"/>
      <c r="G63" s="83">
        <v>0.755</v>
      </c>
      <c r="H63" s="83"/>
      <c r="I63" s="77"/>
      <c r="J63" s="83">
        <f t="shared" si="7"/>
        <v>1306.6448</v>
      </c>
      <c r="M63" s="102">
        <f t="shared" si="2"/>
        <v>144.19999999999999</v>
      </c>
      <c r="N63" s="97">
        <f t="shared" si="3"/>
        <v>5</v>
      </c>
      <c r="O63" s="103">
        <f t="shared" si="1"/>
        <v>1306.6448</v>
      </c>
    </row>
    <row r="64" spans="2:15" x14ac:dyDescent="0.25">
      <c r="B64" s="77"/>
      <c r="C64" s="77"/>
      <c r="D64" s="77"/>
      <c r="E64" s="77">
        <v>10</v>
      </c>
      <c r="F64" s="83"/>
      <c r="G64" s="83">
        <v>0.73</v>
      </c>
      <c r="H64" s="83"/>
      <c r="I64" s="77"/>
      <c r="J64" s="83">
        <f t="shared" si="7"/>
        <v>1306.6698000000001</v>
      </c>
      <c r="M64" s="102">
        <f t="shared" si="2"/>
        <v>144.19999999999999</v>
      </c>
      <c r="N64" s="97">
        <f t="shared" si="3"/>
        <v>10</v>
      </c>
      <c r="O64" s="103">
        <f t="shared" si="1"/>
        <v>1306.6698000000001</v>
      </c>
    </row>
    <row r="65" spans="2:15" x14ac:dyDescent="0.25">
      <c r="B65" s="77" t="s">
        <v>7</v>
      </c>
      <c r="C65" s="77"/>
      <c r="D65" s="77" t="s">
        <v>224</v>
      </c>
      <c r="E65" s="77"/>
      <c r="F65" s="83"/>
      <c r="G65" s="83">
        <v>2.5419999999999998</v>
      </c>
      <c r="H65" s="83"/>
      <c r="I65" s="77"/>
      <c r="J65" s="83">
        <v>1304.866</v>
      </c>
      <c r="M65" s="102">
        <f t="shared" si="2"/>
        <v>161.80000000000001</v>
      </c>
      <c r="N65" s="97">
        <f t="shared" si="3"/>
        <v>0</v>
      </c>
      <c r="O65" s="103">
        <f t="shared" si="1"/>
        <v>1304.866</v>
      </c>
    </row>
    <row r="66" spans="2:15" x14ac:dyDescent="0.25">
      <c r="B66" s="77"/>
      <c r="C66" s="77">
        <v>5</v>
      </c>
      <c r="D66" s="77"/>
      <c r="E66" s="77"/>
      <c r="F66" s="83"/>
      <c r="G66" s="83">
        <v>2.9159999999999999</v>
      </c>
      <c r="H66" s="83"/>
      <c r="I66" s="77"/>
      <c r="J66" s="83">
        <f t="shared" si="7"/>
        <v>1304.4838000000002</v>
      </c>
      <c r="M66" s="102">
        <f t="shared" si="2"/>
        <v>161.80000000000001</v>
      </c>
      <c r="N66" s="97">
        <f t="shared" si="3"/>
        <v>-5</v>
      </c>
      <c r="O66" s="103">
        <f t="shared" si="1"/>
        <v>1304.4838000000002</v>
      </c>
    </row>
    <row r="67" spans="2:15" x14ac:dyDescent="0.25">
      <c r="B67" s="77"/>
      <c r="C67" s="77">
        <v>10</v>
      </c>
      <c r="D67" s="77"/>
      <c r="E67" s="77"/>
      <c r="F67" s="83"/>
      <c r="G67" s="83">
        <v>3.4350000000000001</v>
      </c>
      <c r="H67" s="83"/>
      <c r="I67" s="77"/>
      <c r="J67" s="83">
        <f t="shared" si="7"/>
        <v>1303.9648000000002</v>
      </c>
      <c r="M67" s="102">
        <f t="shared" si="2"/>
        <v>161.80000000000001</v>
      </c>
      <c r="N67" s="97">
        <f t="shared" si="3"/>
        <v>-10</v>
      </c>
      <c r="O67" s="103">
        <f t="shared" si="1"/>
        <v>1303.9648000000002</v>
      </c>
    </row>
    <row r="68" spans="2:15" x14ac:dyDescent="0.25">
      <c r="B68" s="77"/>
      <c r="C68" s="77"/>
      <c r="D68" s="77"/>
      <c r="E68" s="77">
        <v>5</v>
      </c>
      <c r="F68" s="83"/>
      <c r="G68" s="83">
        <v>2.593</v>
      </c>
      <c r="H68" s="83"/>
      <c r="I68" s="77"/>
      <c r="J68" s="83">
        <f t="shared" si="7"/>
        <v>1304.8068000000001</v>
      </c>
      <c r="M68" s="102">
        <f t="shared" si="2"/>
        <v>161.80000000000001</v>
      </c>
      <c r="N68" s="97">
        <f t="shared" si="3"/>
        <v>5</v>
      </c>
      <c r="O68" s="103">
        <f t="shared" si="1"/>
        <v>1304.8068000000001</v>
      </c>
    </row>
    <row r="69" spans="2:15" x14ac:dyDescent="0.25">
      <c r="B69" s="77"/>
      <c r="C69" s="77"/>
      <c r="D69" s="77"/>
      <c r="E69" s="77">
        <v>10</v>
      </c>
      <c r="F69" s="83"/>
      <c r="G69" s="83">
        <v>2.5470000000000002</v>
      </c>
      <c r="H69" s="83"/>
      <c r="I69" s="77"/>
      <c r="J69" s="83">
        <f t="shared" si="7"/>
        <v>1304.8528000000001</v>
      </c>
      <c r="M69" s="102">
        <f t="shared" si="2"/>
        <v>161.80000000000001</v>
      </c>
      <c r="N69" s="97">
        <f t="shared" si="3"/>
        <v>10</v>
      </c>
      <c r="O69" s="103">
        <f t="shared" si="1"/>
        <v>1304.8528000000001</v>
      </c>
    </row>
    <row r="70" spans="2:15" x14ac:dyDescent="0.25">
      <c r="B70" s="77"/>
      <c r="C70" s="77"/>
      <c r="D70" s="77"/>
      <c r="E70" s="77"/>
      <c r="F70" s="83"/>
      <c r="G70" s="83"/>
      <c r="H70" s="83"/>
      <c r="I70" s="77"/>
      <c r="J70" s="83"/>
    </row>
    <row r="72" spans="2:15" s="15" customFormat="1" x14ac:dyDescent="0.25">
      <c r="F72" s="16"/>
      <c r="G72" s="16"/>
      <c r="H72" s="16"/>
      <c r="J72" s="16"/>
    </row>
    <row r="76" spans="2:15" x14ac:dyDescent="0.25">
      <c r="B76" s="206" t="s">
        <v>92</v>
      </c>
      <c r="C76" s="214" t="s">
        <v>95</v>
      </c>
      <c r="D76" s="214" t="s">
        <v>96</v>
      </c>
      <c r="E76" s="214" t="s">
        <v>93</v>
      </c>
      <c r="F76" s="212" t="s">
        <v>97</v>
      </c>
      <c r="G76" s="212" t="s">
        <v>99</v>
      </c>
      <c r="H76" s="212" t="s">
        <v>98</v>
      </c>
      <c r="I76" s="206" t="s">
        <v>100</v>
      </c>
      <c r="J76" s="213" t="s">
        <v>101</v>
      </c>
    </row>
    <row r="77" spans="2:15" x14ac:dyDescent="0.25">
      <c r="B77" s="206"/>
      <c r="C77" s="206"/>
      <c r="D77" s="206"/>
      <c r="E77" s="206"/>
      <c r="F77" s="212"/>
      <c r="G77" s="212"/>
      <c r="H77" s="212"/>
      <c r="I77" s="206"/>
      <c r="J77" s="212"/>
    </row>
    <row r="78" spans="2:15" x14ac:dyDescent="0.25">
      <c r="B78" s="77" t="s">
        <v>8</v>
      </c>
      <c r="C78" s="77"/>
      <c r="D78" s="77" t="s">
        <v>126</v>
      </c>
      <c r="E78" s="77"/>
      <c r="F78" s="83">
        <v>2.048</v>
      </c>
      <c r="G78" s="83"/>
      <c r="H78" s="83"/>
      <c r="I78" s="83">
        <f>J78+F78</f>
        <v>1306.4190000000001</v>
      </c>
      <c r="J78" s="83">
        <v>1304.3710000000001</v>
      </c>
      <c r="M78" s="102">
        <f>VALUE(RIGHT(D78,LEN(D78)-2))</f>
        <v>224</v>
      </c>
      <c r="N78" s="97">
        <f>IF(C78&lt;&gt;"",-C78,IF(D78&lt;&gt;"",0,E78))</f>
        <v>0</v>
      </c>
      <c r="O78" s="103">
        <f>J78</f>
        <v>1304.3710000000001</v>
      </c>
    </row>
    <row r="79" spans="2:15" x14ac:dyDescent="0.25">
      <c r="B79" s="77"/>
      <c r="C79" s="77">
        <v>5</v>
      </c>
      <c r="D79" s="77"/>
      <c r="E79" s="77"/>
      <c r="F79" s="83"/>
      <c r="G79" s="83">
        <v>1.7030000000000001</v>
      </c>
      <c r="H79" s="83"/>
      <c r="I79" s="77"/>
      <c r="J79" s="83">
        <f>$I$78-G79</f>
        <v>1304.7160000000001</v>
      </c>
      <c r="M79" s="102">
        <f>IF(D79="", M78, VALUE(RIGHT(D79,LEN(D79)-2)))</f>
        <v>224</v>
      </c>
      <c r="N79" s="97">
        <f>IF(C79&lt;&gt;"",-C79,IF(D79&lt;&gt;"",0,IF(E79&lt;&gt;"",E79,"")))</f>
        <v>-5</v>
      </c>
      <c r="O79" s="103">
        <f t="shared" ref="O79" si="8">J79</f>
        <v>1304.7160000000001</v>
      </c>
    </row>
    <row r="80" spans="2:15" x14ac:dyDescent="0.25">
      <c r="B80" s="77"/>
      <c r="C80" s="77">
        <v>10</v>
      </c>
      <c r="D80" s="77"/>
      <c r="E80" s="77"/>
      <c r="F80" s="83"/>
      <c r="G80" s="83">
        <v>1.5409999999999999</v>
      </c>
      <c r="H80" s="83"/>
      <c r="I80" s="77"/>
      <c r="J80" s="83">
        <f t="shared" ref="J80:J87" si="9">$I$78-G80</f>
        <v>1304.8780000000002</v>
      </c>
      <c r="M80" s="102">
        <f t="shared" ref="M80:M143" si="10">IF(D80="", M79, VALUE(RIGHT(D80,LEN(D80)-2)))</f>
        <v>224</v>
      </c>
      <c r="N80" s="97">
        <f t="shared" ref="N80:N143" si="11">IF(C80&lt;&gt;"",-C80,IF(D80&lt;&gt;"",0,IF(E80&lt;&gt;"",E80,"")))</f>
        <v>-10</v>
      </c>
      <c r="O80" s="103">
        <f t="shared" ref="O80:O143" si="12">J80</f>
        <v>1304.8780000000002</v>
      </c>
    </row>
    <row r="81" spans="2:15" x14ac:dyDescent="0.25">
      <c r="B81" s="77"/>
      <c r="C81" s="77"/>
      <c r="D81" s="77"/>
      <c r="E81" s="77">
        <v>5</v>
      </c>
      <c r="F81" s="83"/>
      <c r="G81" s="83">
        <v>2.2949999999999999</v>
      </c>
      <c r="H81" s="83"/>
      <c r="I81" s="77"/>
      <c r="J81" s="83">
        <f t="shared" si="9"/>
        <v>1304.124</v>
      </c>
      <c r="M81" s="102">
        <f t="shared" si="10"/>
        <v>224</v>
      </c>
      <c r="N81" s="97">
        <f t="shared" si="11"/>
        <v>5</v>
      </c>
      <c r="O81" s="103">
        <f t="shared" si="12"/>
        <v>1304.124</v>
      </c>
    </row>
    <row r="82" spans="2:15" x14ac:dyDescent="0.25">
      <c r="B82" s="77"/>
      <c r="C82" s="77"/>
      <c r="D82" s="77"/>
      <c r="E82" s="77">
        <v>10</v>
      </c>
      <c r="F82" s="83"/>
      <c r="G82" s="83">
        <v>2.536</v>
      </c>
      <c r="H82" s="83"/>
      <c r="I82" s="77"/>
      <c r="J82" s="83">
        <f t="shared" si="9"/>
        <v>1303.883</v>
      </c>
      <c r="M82" s="102">
        <f t="shared" si="10"/>
        <v>224</v>
      </c>
      <c r="N82" s="97">
        <f t="shared" si="11"/>
        <v>10</v>
      </c>
      <c r="O82" s="103">
        <f t="shared" si="12"/>
        <v>1303.883</v>
      </c>
    </row>
    <row r="83" spans="2:15" x14ac:dyDescent="0.25">
      <c r="B83" s="77" t="s">
        <v>97</v>
      </c>
      <c r="C83" s="77"/>
      <c r="D83" s="77" t="s">
        <v>202</v>
      </c>
      <c r="E83" s="77"/>
      <c r="F83" s="83"/>
      <c r="G83" s="83">
        <v>1.048</v>
      </c>
      <c r="H83" s="83"/>
      <c r="I83" s="77"/>
      <c r="J83" s="83">
        <f t="shared" si="9"/>
        <v>1305.3710000000001</v>
      </c>
      <c r="M83" s="102">
        <f t="shared" si="10"/>
        <v>227.2</v>
      </c>
      <c r="N83" s="97">
        <f t="shared" si="11"/>
        <v>0</v>
      </c>
      <c r="O83" s="103">
        <f t="shared" si="12"/>
        <v>1305.3710000000001</v>
      </c>
    </row>
    <row r="84" spans="2:15" x14ac:dyDescent="0.25">
      <c r="B84" s="77"/>
      <c r="C84" s="77"/>
      <c r="D84" s="77"/>
      <c r="E84" s="77">
        <v>5</v>
      </c>
      <c r="F84" s="83"/>
      <c r="G84" s="83">
        <v>1.415</v>
      </c>
      <c r="H84" s="83"/>
      <c r="I84" s="77"/>
      <c r="J84" s="83">
        <f t="shared" si="9"/>
        <v>1305.0040000000001</v>
      </c>
      <c r="M84" s="102">
        <f t="shared" si="10"/>
        <v>227.2</v>
      </c>
      <c r="N84" s="97">
        <f t="shared" si="11"/>
        <v>5</v>
      </c>
      <c r="O84" s="103">
        <f t="shared" si="12"/>
        <v>1305.0040000000001</v>
      </c>
    </row>
    <row r="85" spans="2:15" x14ac:dyDescent="0.25">
      <c r="B85" s="77"/>
      <c r="C85" s="77"/>
      <c r="D85" s="77"/>
      <c r="E85" s="77">
        <v>10</v>
      </c>
      <c r="F85" s="83"/>
      <c r="G85" s="83">
        <v>1.579</v>
      </c>
      <c r="H85" s="83"/>
      <c r="I85" s="77"/>
      <c r="J85" s="83">
        <f t="shared" si="9"/>
        <v>1304.8400000000001</v>
      </c>
      <c r="M85" s="102">
        <f t="shared" si="10"/>
        <v>227.2</v>
      </c>
      <c r="N85" s="97">
        <f t="shared" si="11"/>
        <v>10</v>
      </c>
      <c r="O85" s="103">
        <f t="shared" si="12"/>
        <v>1304.8400000000001</v>
      </c>
    </row>
    <row r="86" spans="2:15" x14ac:dyDescent="0.25">
      <c r="B86" s="77"/>
      <c r="C86" s="77">
        <v>5</v>
      </c>
      <c r="D86" s="77"/>
      <c r="E86" s="77"/>
      <c r="F86" s="83"/>
      <c r="G86" s="83">
        <v>1.0289999999999999</v>
      </c>
      <c r="H86" s="83"/>
      <c r="I86" s="77"/>
      <c r="J86" s="83">
        <f t="shared" si="9"/>
        <v>1305.3900000000001</v>
      </c>
      <c r="M86" s="102">
        <f t="shared" si="10"/>
        <v>227.2</v>
      </c>
      <c r="N86" s="97">
        <f t="shared" si="11"/>
        <v>-5</v>
      </c>
      <c r="O86" s="103">
        <f t="shared" si="12"/>
        <v>1305.3900000000001</v>
      </c>
    </row>
    <row r="87" spans="2:15" x14ac:dyDescent="0.25">
      <c r="B87" s="77"/>
      <c r="C87" s="77">
        <v>10</v>
      </c>
      <c r="D87" s="77"/>
      <c r="E87" s="77"/>
      <c r="F87" s="83"/>
      <c r="G87" s="83">
        <v>0.78600000000000003</v>
      </c>
      <c r="H87" s="83"/>
      <c r="I87" s="77"/>
      <c r="J87" s="83">
        <f t="shared" si="9"/>
        <v>1305.633</v>
      </c>
      <c r="M87" s="102">
        <f t="shared" si="10"/>
        <v>227.2</v>
      </c>
      <c r="N87" s="97">
        <f t="shared" si="11"/>
        <v>-10</v>
      </c>
      <c r="O87" s="103">
        <f t="shared" si="12"/>
        <v>1305.633</v>
      </c>
    </row>
    <row r="88" spans="2:15" x14ac:dyDescent="0.25">
      <c r="B88" s="77" t="s">
        <v>136</v>
      </c>
      <c r="C88" s="77"/>
      <c r="D88" s="77"/>
      <c r="E88" s="77"/>
      <c r="F88" s="83">
        <v>2.1019999999999999</v>
      </c>
      <c r="G88" s="83"/>
      <c r="H88" s="83">
        <v>0.67800000000000005</v>
      </c>
      <c r="I88" s="83">
        <f>J88+F88</f>
        <v>1307.8434042553192</v>
      </c>
      <c r="J88" s="83">
        <v>1305.7414042553191</v>
      </c>
      <c r="M88" s="102">
        <f t="shared" si="10"/>
        <v>227.2</v>
      </c>
      <c r="N88" s="97" t="str">
        <f t="shared" si="11"/>
        <v/>
      </c>
      <c r="O88" s="103">
        <f t="shared" si="12"/>
        <v>1305.7414042553191</v>
      </c>
    </row>
    <row r="89" spans="2:15" x14ac:dyDescent="0.25">
      <c r="B89" s="77" t="s">
        <v>204</v>
      </c>
      <c r="C89" s="77"/>
      <c r="D89" s="77" t="s">
        <v>203</v>
      </c>
      <c r="E89" s="77"/>
      <c r="F89" s="83"/>
      <c r="G89" s="83">
        <v>1.1020000000000001</v>
      </c>
      <c r="H89" s="83"/>
      <c r="I89" s="77"/>
      <c r="J89" s="83">
        <f>$I$88-G89</f>
        <v>1306.7414042553191</v>
      </c>
      <c r="M89" s="102">
        <f t="shared" si="10"/>
        <v>236.6</v>
      </c>
      <c r="N89" s="97">
        <f t="shared" si="11"/>
        <v>0</v>
      </c>
      <c r="O89" s="103">
        <f t="shared" si="12"/>
        <v>1306.7414042553191</v>
      </c>
    </row>
    <row r="90" spans="2:15" x14ac:dyDescent="0.25">
      <c r="B90" s="77"/>
      <c r="C90" s="77"/>
      <c r="D90" s="77"/>
      <c r="E90" s="77">
        <v>5</v>
      </c>
      <c r="F90" s="83"/>
      <c r="G90" s="83">
        <v>1.306</v>
      </c>
      <c r="H90" s="83"/>
      <c r="I90" s="77"/>
      <c r="J90" s="83">
        <f t="shared" ref="J90:J93" si="13">$I$88-G90</f>
        <v>1306.5374042553192</v>
      </c>
      <c r="M90" s="102">
        <f t="shared" si="10"/>
        <v>236.6</v>
      </c>
      <c r="N90" s="97">
        <f t="shared" si="11"/>
        <v>5</v>
      </c>
      <c r="O90" s="103">
        <f t="shared" si="12"/>
        <v>1306.5374042553192</v>
      </c>
    </row>
    <row r="91" spans="2:15" x14ac:dyDescent="0.25">
      <c r="B91" s="77"/>
      <c r="C91" s="77"/>
      <c r="D91" s="77"/>
      <c r="E91" s="77">
        <v>10</v>
      </c>
      <c r="F91" s="83"/>
      <c r="G91" s="83">
        <v>1.754</v>
      </c>
      <c r="H91" s="83"/>
      <c r="I91" s="77"/>
      <c r="J91" s="83">
        <f t="shared" si="13"/>
        <v>1306.0894042553193</v>
      </c>
      <c r="M91" s="102">
        <f t="shared" si="10"/>
        <v>236.6</v>
      </c>
      <c r="N91" s="97">
        <f t="shared" si="11"/>
        <v>10</v>
      </c>
      <c r="O91" s="103">
        <f t="shared" si="12"/>
        <v>1306.0894042553193</v>
      </c>
    </row>
    <row r="92" spans="2:15" x14ac:dyDescent="0.25">
      <c r="B92" s="77"/>
      <c r="C92" s="77">
        <v>5</v>
      </c>
      <c r="D92" s="77"/>
      <c r="E92" s="77"/>
      <c r="F92" s="83"/>
      <c r="G92" s="83">
        <v>1.0049999999999999</v>
      </c>
      <c r="H92" s="83"/>
      <c r="I92" s="77"/>
      <c r="J92" s="83">
        <f t="shared" si="13"/>
        <v>1306.8384042553191</v>
      </c>
      <c r="M92" s="102">
        <f t="shared" si="10"/>
        <v>236.6</v>
      </c>
      <c r="N92" s="97">
        <f t="shared" si="11"/>
        <v>-5</v>
      </c>
      <c r="O92" s="103">
        <f t="shared" si="12"/>
        <v>1306.8384042553191</v>
      </c>
    </row>
    <row r="93" spans="2:15" x14ac:dyDescent="0.25">
      <c r="B93" s="77"/>
      <c r="C93" s="77">
        <v>10</v>
      </c>
      <c r="D93" s="77"/>
      <c r="E93" s="77"/>
      <c r="F93" s="83"/>
      <c r="G93" s="83">
        <v>1.032</v>
      </c>
      <c r="H93" s="83"/>
      <c r="I93" s="77"/>
      <c r="J93" s="83">
        <f t="shared" si="13"/>
        <v>1306.8114042553193</v>
      </c>
      <c r="M93" s="102">
        <f t="shared" si="10"/>
        <v>236.6</v>
      </c>
      <c r="N93" s="97">
        <f t="shared" si="11"/>
        <v>-10</v>
      </c>
      <c r="O93" s="103">
        <f t="shared" si="12"/>
        <v>1306.8114042553193</v>
      </c>
    </row>
    <row r="94" spans="2:15" x14ac:dyDescent="0.25">
      <c r="B94" s="77" t="s">
        <v>137</v>
      </c>
      <c r="C94" s="77"/>
      <c r="D94" s="77"/>
      <c r="E94" s="77"/>
      <c r="F94" s="83">
        <v>2.4</v>
      </c>
      <c r="G94" s="83"/>
      <c r="H94" s="83">
        <v>0.81799999999999995</v>
      </c>
      <c r="I94" s="83">
        <f>J94+F94</f>
        <v>1309.4258085106385</v>
      </c>
      <c r="J94" s="83">
        <v>1307.0258085106384</v>
      </c>
      <c r="M94" s="102">
        <f t="shared" si="10"/>
        <v>236.6</v>
      </c>
      <c r="N94" s="97" t="str">
        <f t="shared" si="11"/>
        <v/>
      </c>
      <c r="O94" s="103">
        <f t="shared" si="12"/>
        <v>1307.0258085106384</v>
      </c>
    </row>
    <row r="95" spans="2:15" x14ac:dyDescent="0.25">
      <c r="B95" s="77" t="s">
        <v>206</v>
      </c>
      <c r="C95" s="77"/>
      <c r="D95" s="77" t="s">
        <v>205</v>
      </c>
      <c r="E95" s="77"/>
      <c r="F95" s="83"/>
      <c r="G95" s="83">
        <v>0.995</v>
      </c>
      <c r="H95" s="83"/>
      <c r="I95" s="77"/>
      <c r="J95" s="83">
        <f>$I$94-G95</f>
        <v>1308.4308085106386</v>
      </c>
      <c r="M95" s="102">
        <f t="shared" si="10"/>
        <v>248</v>
      </c>
      <c r="N95" s="97">
        <f t="shared" si="11"/>
        <v>0</v>
      </c>
      <c r="O95" s="103">
        <f t="shared" si="12"/>
        <v>1308.4308085106386</v>
      </c>
    </row>
    <row r="96" spans="2:15" x14ac:dyDescent="0.25">
      <c r="B96" s="77"/>
      <c r="C96" s="77">
        <v>5</v>
      </c>
      <c r="D96" s="77"/>
      <c r="E96" s="77"/>
      <c r="F96" s="83"/>
      <c r="G96" s="83">
        <v>0.50900000000000001</v>
      </c>
      <c r="H96" s="83"/>
      <c r="I96" s="77"/>
      <c r="J96" s="83">
        <f t="shared" ref="J96:J99" si="14">$I$94-G96</f>
        <v>1308.9168085106385</v>
      </c>
      <c r="M96" s="102">
        <f t="shared" si="10"/>
        <v>248</v>
      </c>
      <c r="N96" s="97">
        <f t="shared" si="11"/>
        <v>-5</v>
      </c>
      <c r="O96" s="103">
        <f t="shared" si="12"/>
        <v>1308.9168085106385</v>
      </c>
    </row>
    <row r="97" spans="2:15" x14ac:dyDescent="0.25">
      <c r="B97" s="77"/>
      <c r="C97" s="77">
        <v>10</v>
      </c>
      <c r="D97" s="77"/>
      <c r="E97" s="77"/>
      <c r="F97" s="83"/>
      <c r="G97" s="83">
        <v>0.10100000000000001</v>
      </c>
      <c r="H97" s="83"/>
      <c r="I97" s="77"/>
      <c r="J97" s="83">
        <f t="shared" si="14"/>
        <v>1309.3248085106384</v>
      </c>
      <c r="M97" s="102">
        <f t="shared" si="10"/>
        <v>248</v>
      </c>
      <c r="N97" s="97">
        <f t="shared" si="11"/>
        <v>-10</v>
      </c>
      <c r="O97" s="103">
        <f t="shared" si="12"/>
        <v>1309.3248085106384</v>
      </c>
    </row>
    <row r="98" spans="2:15" x14ac:dyDescent="0.25">
      <c r="B98" s="77"/>
      <c r="C98" s="77"/>
      <c r="D98" s="77"/>
      <c r="E98" s="77">
        <v>5</v>
      </c>
      <c r="F98" s="83"/>
      <c r="G98" s="83">
        <v>1.7130000000000001</v>
      </c>
      <c r="H98" s="83"/>
      <c r="I98" s="77"/>
      <c r="J98" s="83">
        <f t="shared" si="14"/>
        <v>1307.7128085106385</v>
      </c>
      <c r="M98" s="102">
        <f t="shared" si="10"/>
        <v>248</v>
      </c>
      <c r="N98" s="97">
        <f t="shared" si="11"/>
        <v>5</v>
      </c>
      <c r="O98" s="103">
        <f t="shared" si="12"/>
        <v>1307.7128085106385</v>
      </c>
    </row>
    <row r="99" spans="2:15" x14ac:dyDescent="0.25">
      <c r="B99" s="77"/>
      <c r="C99" s="77"/>
      <c r="D99" s="77"/>
      <c r="E99" s="77">
        <v>10</v>
      </c>
      <c r="F99" s="83"/>
      <c r="G99" s="83">
        <v>2.3210000000000002</v>
      </c>
      <c r="H99" s="83"/>
      <c r="I99" s="77"/>
      <c r="J99" s="83">
        <f t="shared" si="14"/>
        <v>1307.1048085106386</v>
      </c>
      <c r="M99" s="102">
        <f t="shared" si="10"/>
        <v>248</v>
      </c>
      <c r="N99" s="97">
        <f t="shared" si="11"/>
        <v>10</v>
      </c>
      <c r="O99" s="103">
        <f t="shared" si="12"/>
        <v>1307.1048085106386</v>
      </c>
    </row>
    <row r="100" spans="2:15" x14ac:dyDescent="0.25">
      <c r="B100" s="77" t="s">
        <v>138</v>
      </c>
      <c r="C100" s="77"/>
      <c r="D100" s="77"/>
      <c r="E100" s="77"/>
      <c r="F100" s="83">
        <v>2.4980000000000002</v>
      </c>
      <c r="G100" s="83"/>
      <c r="H100" s="83">
        <v>1.095</v>
      </c>
      <c r="I100" s="83">
        <f>J100+F100</f>
        <v>1310.8292127659577</v>
      </c>
      <c r="J100" s="83">
        <v>1308.3312127659576</v>
      </c>
      <c r="M100" s="102">
        <f t="shared" si="10"/>
        <v>248</v>
      </c>
      <c r="N100" s="97" t="str">
        <f t="shared" si="11"/>
        <v/>
      </c>
      <c r="O100" s="103">
        <f t="shared" si="12"/>
        <v>1308.3312127659576</v>
      </c>
    </row>
    <row r="101" spans="2:15" x14ac:dyDescent="0.25">
      <c r="B101" s="77" t="s">
        <v>208</v>
      </c>
      <c r="C101" s="77"/>
      <c r="D101" s="77" t="s">
        <v>256</v>
      </c>
      <c r="E101" s="77"/>
      <c r="F101" s="83"/>
      <c r="G101" s="83">
        <v>1.4730000000000001</v>
      </c>
      <c r="H101" s="83"/>
      <c r="I101" s="77"/>
      <c r="J101" s="83">
        <f>$I$100-G101</f>
        <v>1309.3562127659577</v>
      </c>
      <c r="M101" s="102">
        <f t="shared" si="10"/>
        <v>256.89999999999998</v>
      </c>
      <c r="N101" s="97">
        <f t="shared" si="11"/>
        <v>0</v>
      </c>
      <c r="O101" s="103">
        <f t="shared" si="12"/>
        <v>1309.3562127659577</v>
      </c>
    </row>
    <row r="102" spans="2:15" x14ac:dyDescent="0.25">
      <c r="B102" s="77"/>
      <c r="C102" s="77">
        <v>5</v>
      </c>
      <c r="D102" s="77"/>
      <c r="E102" s="77"/>
      <c r="F102" s="83"/>
      <c r="G102" s="83">
        <v>0.55200000000000005</v>
      </c>
      <c r="H102" s="83"/>
      <c r="I102" s="77"/>
      <c r="J102" s="83">
        <f t="shared" ref="J102:J110" si="15">$I$100-G102</f>
        <v>1310.2772127659578</v>
      </c>
      <c r="M102" s="102">
        <f t="shared" si="10"/>
        <v>256.89999999999998</v>
      </c>
      <c r="N102" s="97">
        <f t="shared" si="11"/>
        <v>-5</v>
      </c>
      <c r="O102" s="103">
        <f t="shared" si="12"/>
        <v>1310.2772127659578</v>
      </c>
    </row>
    <row r="103" spans="2:15" x14ac:dyDescent="0.25">
      <c r="B103" s="77"/>
      <c r="C103" s="77">
        <v>8</v>
      </c>
      <c r="D103" s="77"/>
      <c r="E103" s="77"/>
      <c r="F103" s="83"/>
      <c r="G103" s="83">
        <v>0.16</v>
      </c>
      <c r="H103" s="83"/>
      <c r="I103" s="77"/>
      <c r="J103" s="83">
        <f t="shared" si="15"/>
        <v>1310.6692127659576</v>
      </c>
      <c r="M103" s="102">
        <f t="shared" si="10"/>
        <v>256.89999999999998</v>
      </c>
      <c r="N103" s="97">
        <f t="shared" si="11"/>
        <v>-8</v>
      </c>
      <c r="O103" s="103">
        <f t="shared" si="12"/>
        <v>1310.6692127659576</v>
      </c>
    </row>
    <row r="104" spans="2:15" x14ac:dyDescent="0.25">
      <c r="B104" s="77"/>
      <c r="C104" s="77"/>
      <c r="D104" s="77"/>
      <c r="E104" s="77">
        <v>5</v>
      </c>
      <c r="F104" s="83"/>
      <c r="G104" s="83">
        <v>2.2570000000000001</v>
      </c>
      <c r="H104" s="83"/>
      <c r="I104" s="77"/>
      <c r="J104" s="83">
        <f t="shared" si="15"/>
        <v>1308.5722127659576</v>
      </c>
      <c r="M104" s="102">
        <f t="shared" si="10"/>
        <v>256.89999999999998</v>
      </c>
      <c r="N104" s="97">
        <f t="shared" si="11"/>
        <v>5</v>
      </c>
      <c r="O104" s="103">
        <f t="shared" si="12"/>
        <v>1308.5722127659576</v>
      </c>
    </row>
    <row r="105" spans="2:15" x14ac:dyDescent="0.25">
      <c r="B105" s="77"/>
      <c r="C105" s="77"/>
      <c r="D105" s="77"/>
      <c r="E105" s="77">
        <v>10</v>
      </c>
      <c r="F105" s="83"/>
      <c r="G105" s="83">
        <v>2.7709999999999999</v>
      </c>
      <c r="H105" s="83"/>
      <c r="I105" s="77"/>
      <c r="J105" s="83">
        <f t="shared" si="15"/>
        <v>1308.0582127659577</v>
      </c>
      <c r="M105" s="102">
        <f t="shared" si="10"/>
        <v>256.89999999999998</v>
      </c>
      <c r="N105" s="97">
        <f t="shared" si="11"/>
        <v>10</v>
      </c>
      <c r="O105" s="103">
        <f t="shared" si="12"/>
        <v>1308.0582127659577</v>
      </c>
    </row>
    <row r="106" spans="2:15" x14ac:dyDescent="0.25">
      <c r="B106" s="77"/>
      <c r="C106" s="77"/>
      <c r="D106" s="77" t="s">
        <v>290</v>
      </c>
      <c r="E106" s="77"/>
      <c r="F106" s="83"/>
      <c r="G106" s="83">
        <v>1.093</v>
      </c>
      <c r="H106" s="83"/>
      <c r="I106" s="77"/>
      <c r="J106" s="83">
        <f t="shared" si="15"/>
        <v>1309.7362127659576</v>
      </c>
      <c r="M106" s="102">
        <f t="shared" si="10"/>
        <v>270</v>
      </c>
      <c r="N106" s="97">
        <f t="shared" si="11"/>
        <v>0</v>
      </c>
      <c r="O106" s="103">
        <f t="shared" si="12"/>
        <v>1309.7362127659576</v>
      </c>
    </row>
    <row r="107" spans="2:15" x14ac:dyDescent="0.25">
      <c r="B107" s="77"/>
      <c r="C107" s="77"/>
      <c r="D107" s="77"/>
      <c r="E107" s="77">
        <v>5</v>
      </c>
      <c r="F107" s="83"/>
      <c r="G107" s="83">
        <v>1.95</v>
      </c>
      <c r="H107" s="83"/>
      <c r="I107" s="77"/>
      <c r="J107" s="83">
        <f t="shared" si="15"/>
        <v>1308.8792127659576</v>
      </c>
      <c r="M107" s="102">
        <f t="shared" si="10"/>
        <v>270</v>
      </c>
      <c r="N107" s="97">
        <f t="shared" si="11"/>
        <v>5</v>
      </c>
      <c r="O107" s="103">
        <f t="shared" si="12"/>
        <v>1308.8792127659576</v>
      </c>
    </row>
    <row r="108" spans="2:15" x14ac:dyDescent="0.25">
      <c r="B108" s="77"/>
      <c r="C108" s="77"/>
      <c r="D108" s="77"/>
      <c r="E108" s="77">
        <v>10</v>
      </c>
      <c r="F108" s="83"/>
      <c r="G108" s="83">
        <v>3.1160000000000001</v>
      </c>
      <c r="H108" s="83"/>
      <c r="I108" s="77"/>
      <c r="J108" s="83">
        <f t="shared" si="15"/>
        <v>1307.7132127659577</v>
      </c>
      <c r="M108" s="102">
        <f t="shared" si="10"/>
        <v>270</v>
      </c>
      <c r="N108" s="97">
        <f t="shared" si="11"/>
        <v>10</v>
      </c>
      <c r="O108" s="103">
        <f t="shared" si="12"/>
        <v>1307.7132127659577</v>
      </c>
    </row>
    <row r="109" spans="2:15" x14ac:dyDescent="0.25">
      <c r="B109" s="77"/>
      <c r="C109" s="77">
        <v>3</v>
      </c>
      <c r="D109" s="77"/>
      <c r="E109" s="77"/>
      <c r="F109" s="83"/>
      <c r="G109" s="83">
        <v>0.54900000000000004</v>
      </c>
      <c r="H109" s="83"/>
      <c r="I109" s="77"/>
      <c r="J109" s="83">
        <f t="shared" si="15"/>
        <v>1310.2802127659577</v>
      </c>
      <c r="M109" s="102">
        <f t="shared" si="10"/>
        <v>270</v>
      </c>
      <c r="N109" s="97">
        <f t="shared" si="11"/>
        <v>-3</v>
      </c>
      <c r="O109" s="103">
        <f t="shared" si="12"/>
        <v>1310.2802127659577</v>
      </c>
    </row>
    <row r="110" spans="2:15" x14ac:dyDescent="0.25">
      <c r="B110" s="77"/>
      <c r="C110" s="77">
        <v>5</v>
      </c>
      <c r="D110" s="77"/>
      <c r="E110" s="77"/>
      <c r="F110" s="83"/>
      <c r="G110" s="83">
        <v>5.0000000000000001E-3</v>
      </c>
      <c r="H110" s="83"/>
      <c r="I110" s="77"/>
      <c r="J110" s="83">
        <f t="shared" si="15"/>
        <v>1310.8242127659576</v>
      </c>
      <c r="M110" s="102">
        <f t="shared" si="10"/>
        <v>270</v>
      </c>
      <c r="N110" s="97">
        <f t="shared" si="11"/>
        <v>-5</v>
      </c>
      <c r="O110" s="103">
        <f t="shared" si="12"/>
        <v>1310.8242127659576</v>
      </c>
    </row>
    <row r="111" spans="2:15" x14ac:dyDescent="0.25">
      <c r="B111" s="77" t="s">
        <v>139</v>
      </c>
      <c r="C111" s="77"/>
      <c r="D111" s="77"/>
      <c r="E111" s="77"/>
      <c r="F111" s="83">
        <v>1.6759999999999999</v>
      </c>
      <c r="G111" s="83"/>
      <c r="H111" s="83">
        <v>1.093</v>
      </c>
      <c r="I111" s="83">
        <f>J111+F111</f>
        <v>1311.4126170212767</v>
      </c>
      <c r="J111" s="83">
        <v>1309.7366170212767</v>
      </c>
      <c r="M111" s="102">
        <f t="shared" si="10"/>
        <v>270</v>
      </c>
      <c r="N111" s="97" t="str">
        <f t="shared" si="11"/>
        <v/>
      </c>
      <c r="O111" s="103">
        <f t="shared" si="12"/>
        <v>1309.7366170212767</v>
      </c>
    </row>
    <row r="112" spans="2:15" x14ac:dyDescent="0.25">
      <c r="B112" s="77"/>
      <c r="C112" s="77"/>
      <c r="D112" s="77" t="s">
        <v>291</v>
      </c>
      <c r="E112" s="77"/>
      <c r="F112" s="83"/>
      <c r="G112" s="83">
        <v>1.52</v>
      </c>
      <c r="H112" s="83"/>
      <c r="I112" s="77"/>
      <c r="J112" s="83">
        <f>$I$111-G112</f>
        <v>1309.8926170212767</v>
      </c>
      <c r="M112" s="102">
        <f t="shared" si="10"/>
        <v>285</v>
      </c>
      <c r="N112" s="97">
        <f t="shared" si="11"/>
        <v>0</v>
      </c>
      <c r="O112" s="103">
        <f t="shared" si="12"/>
        <v>1309.8926170212767</v>
      </c>
    </row>
    <row r="113" spans="2:15" x14ac:dyDescent="0.25">
      <c r="B113" s="77"/>
      <c r="C113" s="77">
        <v>5</v>
      </c>
      <c r="D113" s="77"/>
      <c r="E113" s="77"/>
      <c r="F113" s="83"/>
      <c r="G113" s="83">
        <v>1.2150000000000001</v>
      </c>
      <c r="H113" s="83"/>
      <c r="I113" s="77"/>
      <c r="J113" s="83">
        <f t="shared" ref="J113:J116" si="16">$I$111-G113</f>
        <v>1310.1976170212768</v>
      </c>
      <c r="M113" s="102">
        <f t="shared" si="10"/>
        <v>285</v>
      </c>
      <c r="N113" s="97">
        <f t="shared" si="11"/>
        <v>-5</v>
      </c>
      <c r="O113" s="103">
        <f t="shared" si="12"/>
        <v>1310.1976170212768</v>
      </c>
    </row>
    <row r="114" spans="2:15" x14ac:dyDescent="0.25">
      <c r="B114" s="77"/>
      <c r="C114" s="77">
        <v>7.5</v>
      </c>
      <c r="D114" s="77"/>
      <c r="E114" s="77"/>
      <c r="F114" s="83"/>
      <c r="G114" s="83">
        <v>1.1499999999999999</v>
      </c>
      <c r="H114" s="83"/>
      <c r="I114" s="77"/>
      <c r="J114" s="83">
        <f t="shared" si="16"/>
        <v>1310.2626170212766</v>
      </c>
      <c r="M114" s="102">
        <f t="shared" si="10"/>
        <v>285</v>
      </c>
      <c r="N114" s="97">
        <f t="shared" si="11"/>
        <v>-7.5</v>
      </c>
      <c r="O114" s="103">
        <f t="shared" si="12"/>
        <v>1310.2626170212766</v>
      </c>
    </row>
    <row r="115" spans="2:15" x14ac:dyDescent="0.25">
      <c r="B115" s="77"/>
      <c r="C115" s="77"/>
      <c r="D115" s="77"/>
      <c r="E115" s="77">
        <v>5</v>
      </c>
      <c r="F115" s="83"/>
      <c r="G115" s="83">
        <v>2.5019999999999998</v>
      </c>
      <c r="H115" s="83"/>
      <c r="I115" s="77"/>
      <c r="J115" s="83">
        <f t="shared" si="16"/>
        <v>1308.9106170212767</v>
      </c>
      <c r="M115" s="102">
        <f t="shared" si="10"/>
        <v>285</v>
      </c>
      <c r="N115" s="97">
        <f t="shared" si="11"/>
        <v>5</v>
      </c>
      <c r="O115" s="103">
        <f t="shared" si="12"/>
        <v>1308.9106170212767</v>
      </c>
    </row>
    <row r="116" spans="2:15" x14ac:dyDescent="0.25">
      <c r="B116" s="77"/>
      <c r="C116" s="77"/>
      <c r="D116" s="77"/>
      <c r="E116" s="77">
        <v>8</v>
      </c>
      <c r="F116" s="83"/>
      <c r="G116" s="83">
        <v>3.0630000000000002</v>
      </c>
      <c r="H116" s="83"/>
      <c r="I116" s="77"/>
      <c r="J116" s="83">
        <f t="shared" si="16"/>
        <v>1308.3496170212766</v>
      </c>
      <c r="M116" s="102">
        <f t="shared" si="10"/>
        <v>285</v>
      </c>
      <c r="N116" s="97">
        <f t="shared" si="11"/>
        <v>8</v>
      </c>
      <c r="O116" s="103">
        <f t="shared" si="12"/>
        <v>1308.3496170212766</v>
      </c>
    </row>
    <row r="117" spans="2:15" x14ac:dyDescent="0.25">
      <c r="B117" s="77" t="s">
        <v>140</v>
      </c>
      <c r="C117" s="77"/>
      <c r="D117" s="77"/>
      <c r="E117" s="77"/>
      <c r="F117" s="83">
        <v>1.145</v>
      </c>
      <c r="G117" s="83"/>
      <c r="H117" s="83">
        <v>1.734</v>
      </c>
      <c r="I117" s="83">
        <f>J117+F117</f>
        <v>1310.8240212765959</v>
      </c>
      <c r="J117" s="83">
        <v>1309.6790212765959</v>
      </c>
      <c r="M117" s="102">
        <f t="shared" si="10"/>
        <v>285</v>
      </c>
      <c r="N117" s="97" t="str">
        <f t="shared" si="11"/>
        <v/>
      </c>
      <c r="O117" s="103">
        <f t="shared" si="12"/>
        <v>1309.6790212765959</v>
      </c>
    </row>
    <row r="118" spans="2:15" x14ac:dyDescent="0.25">
      <c r="B118" s="77"/>
      <c r="C118" s="77"/>
      <c r="D118" s="77" t="s">
        <v>292</v>
      </c>
      <c r="E118" s="77"/>
      <c r="F118" s="83"/>
      <c r="G118" s="83">
        <v>1.4770000000000001</v>
      </c>
      <c r="H118" s="83"/>
      <c r="I118" s="77"/>
      <c r="J118" s="83">
        <f>$I$117-G118</f>
        <v>1309.3470212765958</v>
      </c>
      <c r="M118" s="102">
        <f t="shared" si="10"/>
        <v>300</v>
      </c>
      <c r="N118" s="97">
        <f t="shared" si="11"/>
        <v>0</v>
      </c>
      <c r="O118" s="103">
        <f t="shared" si="12"/>
        <v>1309.3470212765958</v>
      </c>
    </row>
    <row r="119" spans="2:15" x14ac:dyDescent="0.25">
      <c r="B119" s="77"/>
      <c r="C119" s="77"/>
      <c r="D119" s="77"/>
      <c r="E119" s="77">
        <v>5</v>
      </c>
      <c r="F119" s="83"/>
      <c r="G119" s="83">
        <v>1.2250000000000001</v>
      </c>
      <c r="H119" s="83"/>
      <c r="I119" s="77"/>
      <c r="J119" s="83">
        <f t="shared" ref="J119:J123" si="17">$I$117-G119</f>
        <v>1309.599021276596</v>
      </c>
      <c r="M119" s="102">
        <f t="shared" si="10"/>
        <v>300</v>
      </c>
      <c r="N119" s="97">
        <f t="shared" si="11"/>
        <v>5</v>
      </c>
      <c r="O119" s="103">
        <f t="shared" si="12"/>
        <v>1309.599021276596</v>
      </c>
    </row>
    <row r="120" spans="2:15" x14ac:dyDescent="0.25">
      <c r="B120" s="77"/>
      <c r="C120" s="77"/>
      <c r="D120" s="77"/>
      <c r="E120" s="77">
        <v>8</v>
      </c>
      <c r="F120" s="83"/>
      <c r="G120" s="83">
        <v>2.7650000000000001</v>
      </c>
      <c r="H120" s="83"/>
      <c r="I120" s="77"/>
      <c r="J120" s="83">
        <f t="shared" si="17"/>
        <v>1308.0590212765958</v>
      </c>
      <c r="M120" s="102">
        <f t="shared" si="10"/>
        <v>300</v>
      </c>
      <c r="N120" s="97">
        <f t="shared" si="11"/>
        <v>8</v>
      </c>
      <c r="O120" s="103">
        <f t="shared" si="12"/>
        <v>1308.0590212765958</v>
      </c>
    </row>
    <row r="121" spans="2:15" x14ac:dyDescent="0.25">
      <c r="B121" s="77"/>
      <c r="C121" s="77">
        <v>4</v>
      </c>
      <c r="D121" s="77"/>
      <c r="E121" s="77"/>
      <c r="F121" s="83"/>
      <c r="G121" s="83">
        <v>1.02</v>
      </c>
      <c r="H121" s="83"/>
      <c r="I121" s="77"/>
      <c r="J121" s="83">
        <f t="shared" si="17"/>
        <v>1309.8040212765959</v>
      </c>
      <c r="M121" s="102">
        <f t="shared" si="10"/>
        <v>300</v>
      </c>
      <c r="N121" s="97">
        <f t="shared" si="11"/>
        <v>-4</v>
      </c>
      <c r="O121" s="103">
        <f t="shared" si="12"/>
        <v>1309.8040212765959</v>
      </c>
    </row>
    <row r="122" spans="2:15" x14ac:dyDescent="0.25">
      <c r="B122" s="77"/>
      <c r="C122" s="77">
        <v>6</v>
      </c>
      <c r="D122" s="77"/>
      <c r="E122" s="77"/>
      <c r="F122" s="83"/>
      <c r="G122" s="83">
        <v>0.71099999999999997</v>
      </c>
      <c r="H122" s="83"/>
      <c r="I122" s="77"/>
      <c r="J122" s="83">
        <f t="shared" si="17"/>
        <v>1310.1130212765959</v>
      </c>
      <c r="M122" s="102">
        <f t="shared" si="10"/>
        <v>300</v>
      </c>
      <c r="N122" s="97">
        <f t="shared" si="11"/>
        <v>-6</v>
      </c>
      <c r="O122" s="103">
        <f t="shared" si="12"/>
        <v>1310.1130212765959</v>
      </c>
    </row>
    <row r="123" spans="2:15" x14ac:dyDescent="0.25">
      <c r="B123" s="77"/>
      <c r="C123" s="77">
        <v>8</v>
      </c>
      <c r="D123" s="77"/>
      <c r="E123" s="77"/>
      <c r="F123" s="83"/>
      <c r="G123" s="83">
        <v>0.255</v>
      </c>
      <c r="H123" s="83"/>
      <c r="I123" s="77"/>
      <c r="J123" s="83">
        <f t="shared" si="17"/>
        <v>1310.5690212765958</v>
      </c>
      <c r="M123" s="102">
        <f t="shared" si="10"/>
        <v>300</v>
      </c>
      <c r="N123" s="97">
        <f t="shared" si="11"/>
        <v>-8</v>
      </c>
      <c r="O123" s="103">
        <f t="shared" si="12"/>
        <v>1310.5690212765958</v>
      </c>
    </row>
    <row r="124" spans="2:15" x14ac:dyDescent="0.25">
      <c r="B124" s="77" t="s">
        <v>141</v>
      </c>
      <c r="C124" s="77"/>
      <c r="D124" s="77"/>
      <c r="E124" s="77"/>
      <c r="F124" s="83">
        <v>1.8740000000000001</v>
      </c>
      <c r="G124" s="83"/>
      <c r="H124" s="83">
        <v>1.5920000000000001</v>
      </c>
      <c r="I124" s="83">
        <f>J124+F124</f>
        <v>1311.1064255319152</v>
      </c>
      <c r="J124" s="83">
        <v>1309.2324255319152</v>
      </c>
      <c r="M124" s="102">
        <f t="shared" si="10"/>
        <v>300</v>
      </c>
      <c r="N124" s="97" t="str">
        <f t="shared" si="11"/>
        <v/>
      </c>
      <c r="O124" s="103">
        <f t="shared" si="12"/>
        <v>1309.2324255319152</v>
      </c>
    </row>
    <row r="125" spans="2:15" x14ac:dyDescent="0.25">
      <c r="B125" s="77"/>
      <c r="C125" s="77"/>
      <c r="D125" s="77" t="s">
        <v>293</v>
      </c>
      <c r="E125" s="77"/>
      <c r="F125" s="83"/>
      <c r="G125" s="83">
        <v>1.357</v>
      </c>
      <c r="H125" s="83"/>
      <c r="I125" s="77"/>
      <c r="J125" s="83">
        <f>$I$124-G125</f>
        <v>1309.7494255319152</v>
      </c>
      <c r="M125" s="102">
        <f t="shared" si="10"/>
        <v>315</v>
      </c>
      <c r="N125" s="97">
        <f t="shared" si="11"/>
        <v>0</v>
      </c>
      <c r="O125" s="103">
        <f t="shared" si="12"/>
        <v>1309.7494255319152</v>
      </c>
    </row>
    <row r="126" spans="2:15" x14ac:dyDescent="0.25">
      <c r="B126" s="77"/>
      <c r="C126" s="77"/>
      <c r="D126" s="77"/>
      <c r="E126" s="77">
        <v>5</v>
      </c>
      <c r="F126" s="83"/>
      <c r="G126" s="83">
        <v>2.7570000000000001</v>
      </c>
      <c r="H126" s="83"/>
      <c r="I126" s="77"/>
      <c r="J126" s="83">
        <f t="shared" ref="J126:J130" si="18">$I$124-G126</f>
        <v>1308.3494255319151</v>
      </c>
      <c r="M126" s="102">
        <f t="shared" si="10"/>
        <v>315</v>
      </c>
      <c r="N126" s="97">
        <f t="shared" si="11"/>
        <v>5</v>
      </c>
      <c r="O126" s="103">
        <f t="shared" si="12"/>
        <v>1308.3494255319151</v>
      </c>
    </row>
    <row r="127" spans="2:15" x14ac:dyDescent="0.25">
      <c r="B127" s="77"/>
      <c r="C127" s="77"/>
      <c r="D127" s="77"/>
      <c r="E127" s="77">
        <v>8</v>
      </c>
      <c r="F127" s="83"/>
      <c r="G127" s="83">
        <v>3.1230000000000002</v>
      </c>
      <c r="H127" s="83"/>
      <c r="I127" s="77"/>
      <c r="J127" s="83">
        <f t="shared" si="18"/>
        <v>1307.9834255319151</v>
      </c>
      <c r="M127" s="102">
        <f t="shared" si="10"/>
        <v>315</v>
      </c>
      <c r="N127" s="97">
        <f t="shared" si="11"/>
        <v>8</v>
      </c>
      <c r="O127" s="103">
        <f t="shared" si="12"/>
        <v>1307.9834255319151</v>
      </c>
    </row>
    <row r="128" spans="2:15" x14ac:dyDescent="0.25">
      <c r="B128" s="77"/>
      <c r="C128" s="77">
        <v>2.5</v>
      </c>
      <c r="D128" s="77"/>
      <c r="E128" s="77"/>
      <c r="F128" s="83"/>
      <c r="G128" s="83">
        <v>0.874</v>
      </c>
      <c r="H128" s="83"/>
      <c r="I128" s="77"/>
      <c r="J128" s="83">
        <f t="shared" si="18"/>
        <v>1310.2324255319152</v>
      </c>
      <c r="M128" s="102">
        <f t="shared" si="10"/>
        <v>315</v>
      </c>
      <c r="N128" s="97">
        <f t="shared" si="11"/>
        <v>-2.5</v>
      </c>
      <c r="O128" s="103">
        <f t="shared" si="12"/>
        <v>1310.2324255319152</v>
      </c>
    </row>
    <row r="129" spans="2:15" x14ac:dyDescent="0.25">
      <c r="B129" s="77"/>
      <c r="C129" s="77">
        <v>3</v>
      </c>
      <c r="D129" s="77"/>
      <c r="E129" s="77"/>
      <c r="F129" s="83"/>
      <c r="G129" s="83">
        <v>0.76</v>
      </c>
      <c r="H129" s="83"/>
      <c r="I129" s="77"/>
      <c r="J129" s="83">
        <f t="shared" si="18"/>
        <v>1310.3464255319152</v>
      </c>
      <c r="M129" s="102">
        <f t="shared" si="10"/>
        <v>315</v>
      </c>
      <c r="N129" s="97">
        <f t="shared" si="11"/>
        <v>-3</v>
      </c>
      <c r="O129" s="103">
        <f t="shared" si="12"/>
        <v>1310.3464255319152</v>
      </c>
    </row>
    <row r="130" spans="2:15" x14ac:dyDescent="0.25">
      <c r="B130" s="77" t="s">
        <v>209</v>
      </c>
      <c r="C130" s="77"/>
      <c r="D130" s="77" t="s">
        <v>257</v>
      </c>
      <c r="E130" s="77"/>
      <c r="F130" s="83"/>
      <c r="G130" s="83">
        <v>1.32</v>
      </c>
      <c r="H130" s="83"/>
      <c r="I130" s="77"/>
      <c r="J130" s="83">
        <f t="shared" si="18"/>
        <v>1309.7864255319153</v>
      </c>
      <c r="M130" s="102">
        <f t="shared" si="10"/>
        <v>316.10000000000002</v>
      </c>
      <c r="N130" s="97">
        <f t="shared" si="11"/>
        <v>0</v>
      </c>
      <c r="O130" s="103">
        <f t="shared" si="12"/>
        <v>1309.7864255319153</v>
      </c>
    </row>
    <row r="131" spans="2:15" x14ac:dyDescent="0.25">
      <c r="B131" s="77"/>
      <c r="C131" s="77"/>
      <c r="D131" s="77"/>
      <c r="E131" s="77">
        <v>5</v>
      </c>
      <c r="F131" s="83"/>
      <c r="G131" s="83">
        <v>2.7839999999999998</v>
      </c>
      <c r="H131" s="83"/>
      <c r="I131" s="77"/>
      <c r="J131" s="83">
        <f>$I$124-G131</f>
        <v>1308.3224255319151</v>
      </c>
      <c r="M131" s="102">
        <f t="shared" si="10"/>
        <v>316.10000000000002</v>
      </c>
      <c r="N131" s="97">
        <f t="shared" si="11"/>
        <v>5</v>
      </c>
      <c r="O131" s="103">
        <f t="shared" si="12"/>
        <v>1308.3224255319151</v>
      </c>
    </row>
    <row r="132" spans="2:15" x14ac:dyDescent="0.25">
      <c r="B132" s="77"/>
      <c r="C132" s="77"/>
      <c r="D132" s="77"/>
      <c r="E132" s="77">
        <v>10</v>
      </c>
      <c r="F132" s="83"/>
      <c r="G132" s="83">
        <v>3.1</v>
      </c>
      <c r="H132" s="83"/>
      <c r="I132" s="77"/>
      <c r="J132" s="83">
        <f>$I$124-G132</f>
        <v>1308.0064255319153</v>
      </c>
      <c r="M132" s="102">
        <f t="shared" si="10"/>
        <v>316.10000000000002</v>
      </c>
      <c r="N132" s="97">
        <f t="shared" si="11"/>
        <v>10</v>
      </c>
      <c r="O132" s="103">
        <f t="shared" si="12"/>
        <v>1308.0064255319153</v>
      </c>
    </row>
    <row r="133" spans="2:15" x14ac:dyDescent="0.25">
      <c r="B133" s="77" t="s">
        <v>144</v>
      </c>
      <c r="C133" s="77"/>
      <c r="D133" s="77"/>
      <c r="E133" s="77"/>
      <c r="F133" s="83">
        <v>2.0299999999999998</v>
      </c>
      <c r="G133" s="83"/>
      <c r="H133" s="83">
        <v>0.69499999999999995</v>
      </c>
      <c r="I133" s="83">
        <f>J133+F133</f>
        <v>1312.4418297872344</v>
      </c>
      <c r="J133" s="83">
        <v>1310.4118297872344</v>
      </c>
      <c r="M133" s="102">
        <f t="shared" si="10"/>
        <v>316.10000000000002</v>
      </c>
      <c r="N133" s="97" t="str">
        <f t="shared" si="11"/>
        <v/>
      </c>
      <c r="O133" s="103">
        <f t="shared" si="12"/>
        <v>1310.4118297872344</v>
      </c>
    </row>
    <row r="134" spans="2:15" x14ac:dyDescent="0.25">
      <c r="B134" s="77" t="s">
        <v>210</v>
      </c>
      <c r="C134" s="77"/>
      <c r="D134" s="77" t="s">
        <v>258</v>
      </c>
      <c r="E134" s="77"/>
      <c r="F134" s="83"/>
      <c r="G134" s="83">
        <v>1.8089999999999999</v>
      </c>
      <c r="H134" s="83"/>
      <c r="I134" s="77"/>
      <c r="J134" s="83">
        <f>$I$133-G134</f>
        <v>1310.6328297872344</v>
      </c>
      <c r="M134" s="102">
        <f t="shared" si="10"/>
        <v>334.5</v>
      </c>
      <c r="N134" s="97">
        <f t="shared" si="11"/>
        <v>0</v>
      </c>
      <c r="O134" s="103">
        <f t="shared" si="12"/>
        <v>1310.6328297872344</v>
      </c>
    </row>
    <row r="135" spans="2:15" x14ac:dyDescent="0.25">
      <c r="B135" s="77"/>
      <c r="C135" s="77"/>
      <c r="D135" s="77"/>
      <c r="E135" s="77">
        <v>4</v>
      </c>
      <c r="F135" s="83"/>
      <c r="G135" s="83">
        <v>3.1240000000000001</v>
      </c>
      <c r="H135" s="83"/>
      <c r="I135" s="77"/>
      <c r="J135" s="83">
        <f t="shared" ref="J135:J155" si="19">$I$133-G135</f>
        <v>1309.3178297872344</v>
      </c>
      <c r="M135" s="102">
        <f t="shared" si="10"/>
        <v>334.5</v>
      </c>
      <c r="N135" s="97">
        <f t="shared" si="11"/>
        <v>4</v>
      </c>
      <c r="O135" s="103">
        <f t="shared" si="12"/>
        <v>1309.3178297872344</v>
      </c>
    </row>
    <row r="136" spans="2:15" x14ac:dyDescent="0.25">
      <c r="B136" s="77"/>
      <c r="C136" s="77"/>
      <c r="D136" s="77"/>
      <c r="E136" s="77">
        <v>8</v>
      </c>
      <c r="F136" s="83"/>
      <c r="G136" s="83">
        <v>4.3019999999999996</v>
      </c>
      <c r="H136" s="83"/>
      <c r="I136" s="77"/>
      <c r="J136" s="83">
        <f t="shared" si="19"/>
        <v>1308.1398297872345</v>
      </c>
      <c r="M136" s="102">
        <f t="shared" si="10"/>
        <v>334.5</v>
      </c>
      <c r="N136" s="97">
        <f t="shared" si="11"/>
        <v>8</v>
      </c>
      <c r="O136" s="103">
        <f t="shared" si="12"/>
        <v>1308.1398297872345</v>
      </c>
    </row>
    <row r="137" spans="2:15" x14ac:dyDescent="0.25">
      <c r="B137" s="77"/>
      <c r="C137" s="77">
        <v>3</v>
      </c>
      <c r="D137" s="77"/>
      <c r="E137" s="77"/>
      <c r="F137" s="83"/>
      <c r="G137" s="83">
        <v>1.673</v>
      </c>
      <c r="H137" s="83"/>
      <c r="I137" s="77"/>
      <c r="J137" s="83">
        <f>$I$133-G137</f>
        <v>1310.7688297872344</v>
      </c>
      <c r="M137" s="102">
        <f t="shared" si="10"/>
        <v>334.5</v>
      </c>
      <c r="N137" s="97">
        <f t="shared" si="11"/>
        <v>-3</v>
      </c>
      <c r="O137" s="103">
        <f t="shared" si="12"/>
        <v>1310.7688297872344</v>
      </c>
    </row>
    <row r="138" spans="2:15" x14ac:dyDescent="0.25">
      <c r="B138" s="77"/>
      <c r="C138" s="77">
        <v>6</v>
      </c>
      <c r="D138" s="77"/>
      <c r="E138" s="77"/>
      <c r="F138" s="83"/>
      <c r="G138" s="83">
        <v>1.302</v>
      </c>
      <c r="H138" s="83"/>
      <c r="I138" s="77"/>
      <c r="J138" s="83">
        <f t="shared" si="19"/>
        <v>1311.1398297872345</v>
      </c>
      <c r="M138" s="102">
        <f t="shared" si="10"/>
        <v>334.5</v>
      </c>
      <c r="N138" s="97">
        <f t="shared" si="11"/>
        <v>-6</v>
      </c>
      <c r="O138" s="103">
        <f t="shared" si="12"/>
        <v>1311.1398297872345</v>
      </c>
    </row>
    <row r="139" spans="2:15" x14ac:dyDescent="0.25">
      <c r="B139" s="77" t="s">
        <v>211</v>
      </c>
      <c r="C139" s="77"/>
      <c r="D139" s="77" t="s">
        <v>259</v>
      </c>
      <c r="E139" s="77"/>
      <c r="F139" s="83"/>
      <c r="G139" s="83">
        <v>0.84</v>
      </c>
      <c r="H139" s="83"/>
      <c r="I139" s="77"/>
      <c r="J139" s="83">
        <f t="shared" si="19"/>
        <v>1311.6018297872345</v>
      </c>
      <c r="M139" s="102">
        <f t="shared" si="10"/>
        <v>352.9</v>
      </c>
      <c r="N139" s="97">
        <f t="shared" si="11"/>
        <v>0</v>
      </c>
      <c r="O139" s="103">
        <f t="shared" si="12"/>
        <v>1311.6018297872345</v>
      </c>
    </row>
    <row r="140" spans="2:15" x14ac:dyDescent="0.25">
      <c r="B140" s="77"/>
      <c r="C140" s="77">
        <v>4</v>
      </c>
      <c r="D140" s="77"/>
      <c r="E140" s="77"/>
      <c r="F140" s="83"/>
      <c r="G140" s="83">
        <v>0.442</v>
      </c>
      <c r="H140" s="83"/>
      <c r="I140" s="77"/>
      <c r="J140" s="83">
        <f t="shared" si="19"/>
        <v>1311.9998297872344</v>
      </c>
      <c r="M140" s="102">
        <f t="shared" si="10"/>
        <v>352.9</v>
      </c>
      <c r="N140" s="97">
        <f t="shared" si="11"/>
        <v>-4</v>
      </c>
      <c r="O140" s="103">
        <f t="shared" si="12"/>
        <v>1311.9998297872344</v>
      </c>
    </row>
    <row r="141" spans="2:15" x14ac:dyDescent="0.25">
      <c r="B141" s="77"/>
      <c r="C141" s="77"/>
      <c r="D141" s="77"/>
      <c r="E141" s="77">
        <v>1</v>
      </c>
      <c r="F141" s="83"/>
      <c r="G141" s="83">
        <v>0.86399999999999999</v>
      </c>
      <c r="H141" s="83"/>
      <c r="I141" s="77"/>
      <c r="J141" s="83">
        <f t="shared" si="19"/>
        <v>1311.5778297872344</v>
      </c>
      <c r="M141" s="102">
        <f t="shared" si="10"/>
        <v>352.9</v>
      </c>
      <c r="N141" s="97">
        <f t="shared" si="11"/>
        <v>1</v>
      </c>
      <c r="O141" s="103">
        <f t="shared" si="12"/>
        <v>1311.5778297872344</v>
      </c>
    </row>
    <row r="142" spans="2:15" x14ac:dyDescent="0.25">
      <c r="B142" s="77"/>
      <c r="C142" s="77"/>
      <c r="D142" s="77"/>
      <c r="E142" s="77">
        <v>1.2</v>
      </c>
      <c r="F142" s="83"/>
      <c r="G142" s="83">
        <v>1.111</v>
      </c>
      <c r="H142" s="83"/>
      <c r="I142" s="77"/>
      <c r="J142" s="83">
        <f t="shared" si="19"/>
        <v>1311.3308297872343</v>
      </c>
      <c r="M142" s="102">
        <f t="shared" si="10"/>
        <v>352.9</v>
      </c>
      <c r="N142" s="97">
        <f t="shared" si="11"/>
        <v>1.2</v>
      </c>
      <c r="O142" s="103">
        <f t="shared" si="12"/>
        <v>1311.3308297872343</v>
      </c>
    </row>
    <row r="143" spans="2:15" x14ac:dyDescent="0.25">
      <c r="B143" s="77"/>
      <c r="C143" s="77">
        <v>1.2</v>
      </c>
      <c r="D143" s="77"/>
      <c r="E143" s="77"/>
      <c r="F143" s="83"/>
      <c r="G143" s="83">
        <v>0.84599999999999997</v>
      </c>
      <c r="H143" s="83"/>
      <c r="I143" s="77"/>
      <c r="J143" s="83">
        <f t="shared" si="19"/>
        <v>1311.5958297872344</v>
      </c>
      <c r="M143" s="102">
        <f t="shared" si="10"/>
        <v>352.9</v>
      </c>
      <c r="N143" s="97">
        <f t="shared" si="11"/>
        <v>-1.2</v>
      </c>
      <c r="O143" s="103">
        <f t="shared" si="12"/>
        <v>1311.5958297872344</v>
      </c>
    </row>
    <row r="144" spans="2:15" x14ac:dyDescent="0.25">
      <c r="B144" s="77"/>
      <c r="C144" s="77">
        <v>1.4</v>
      </c>
      <c r="D144" s="77"/>
      <c r="E144" s="77"/>
      <c r="F144" s="83"/>
      <c r="G144" s="83">
        <v>0.51200000000000001</v>
      </c>
      <c r="H144" s="83"/>
      <c r="I144" s="77"/>
      <c r="J144" s="83">
        <f t="shared" si="19"/>
        <v>1311.9298297872344</v>
      </c>
      <c r="M144" s="102">
        <f t="shared" ref="M144:M207" si="20">IF(D144="", M143, VALUE(RIGHT(D144,LEN(D144)-2)))</f>
        <v>352.9</v>
      </c>
      <c r="N144" s="97">
        <f t="shared" ref="N144:N207" si="21">IF(C144&lt;&gt;"",-C144,IF(D144&lt;&gt;"",0,IF(E144&lt;&gt;"",E144,"")))</f>
        <v>-1.4</v>
      </c>
      <c r="O144" s="103">
        <f t="shared" ref="O144:O207" si="22">J144</f>
        <v>1311.9298297872344</v>
      </c>
    </row>
    <row r="145" spans="2:15" x14ac:dyDescent="0.25">
      <c r="B145" s="77"/>
      <c r="C145" s="77"/>
      <c r="D145" s="77"/>
      <c r="E145" s="77">
        <v>3</v>
      </c>
      <c r="F145" s="83"/>
      <c r="G145" s="83">
        <v>1.2270000000000001</v>
      </c>
      <c r="H145" s="83"/>
      <c r="I145" s="77"/>
      <c r="J145" s="83">
        <f t="shared" si="19"/>
        <v>1311.2148297872343</v>
      </c>
      <c r="M145" s="102">
        <f t="shared" si="20"/>
        <v>352.9</v>
      </c>
      <c r="N145" s="97">
        <f t="shared" si="21"/>
        <v>3</v>
      </c>
      <c r="O145" s="103">
        <f t="shared" si="22"/>
        <v>1311.2148297872343</v>
      </c>
    </row>
    <row r="146" spans="2:15" x14ac:dyDescent="0.25">
      <c r="B146" s="77"/>
      <c r="C146" s="77"/>
      <c r="D146" s="77"/>
      <c r="E146" s="77">
        <v>4</v>
      </c>
      <c r="F146" s="83"/>
      <c r="G146" s="83">
        <v>2.6539999999999999</v>
      </c>
      <c r="H146" s="83"/>
      <c r="I146" s="77"/>
      <c r="J146" s="83">
        <f t="shared" si="19"/>
        <v>1309.7878297872344</v>
      </c>
      <c r="M146" s="102">
        <f t="shared" si="20"/>
        <v>352.9</v>
      </c>
      <c r="N146" s="97">
        <f t="shared" si="21"/>
        <v>4</v>
      </c>
      <c r="O146" s="103">
        <f t="shared" si="22"/>
        <v>1309.7878297872344</v>
      </c>
    </row>
    <row r="147" spans="2:15" x14ac:dyDescent="0.25">
      <c r="B147" s="77"/>
      <c r="C147" s="77"/>
      <c r="D147" s="77"/>
      <c r="E147" s="77">
        <v>8</v>
      </c>
      <c r="F147" s="83"/>
      <c r="G147" s="83">
        <v>3.4689999999999999</v>
      </c>
      <c r="H147" s="83"/>
      <c r="I147" s="77"/>
      <c r="J147" s="83">
        <f t="shared" si="19"/>
        <v>1308.9728297872343</v>
      </c>
      <c r="M147" s="102">
        <f t="shared" si="20"/>
        <v>352.9</v>
      </c>
      <c r="N147" s="97">
        <f t="shared" si="21"/>
        <v>8</v>
      </c>
      <c r="O147" s="103">
        <f t="shared" si="22"/>
        <v>1308.9728297872343</v>
      </c>
    </row>
    <row r="148" spans="2:15" x14ac:dyDescent="0.25">
      <c r="B148" s="77"/>
      <c r="C148" s="77"/>
      <c r="D148" s="77" t="s">
        <v>294</v>
      </c>
      <c r="E148" s="77"/>
      <c r="F148" s="83"/>
      <c r="G148" s="83">
        <v>0.75</v>
      </c>
      <c r="H148" s="83"/>
      <c r="I148" s="77"/>
      <c r="J148" s="83">
        <f t="shared" si="19"/>
        <v>1311.6918297872344</v>
      </c>
      <c r="M148" s="102">
        <f t="shared" si="20"/>
        <v>360</v>
      </c>
      <c r="N148" s="97">
        <f t="shared" si="21"/>
        <v>0</v>
      </c>
      <c r="O148" s="103">
        <f t="shared" si="22"/>
        <v>1311.6918297872344</v>
      </c>
    </row>
    <row r="149" spans="2:15" x14ac:dyDescent="0.25">
      <c r="B149" s="77"/>
      <c r="C149" s="77"/>
      <c r="D149" s="77"/>
      <c r="E149" s="77">
        <v>1</v>
      </c>
      <c r="F149" s="83"/>
      <c r="G149" s="83">
        <v>0.69699999999999995</v>
      </c>
      <c r="H149" s="83"/>
      <c r="I149" s="77"/>
      <c r="J149" s="83">
        <f t="shared" si="19"/>
        <v>1311.7448297872345</v>
      </c>
      <c r="M149" s="102">
        <f t="shared" si="20"/>
        <v>360</v>
      </c>
      <c r="N149" s="97">
        <f t="shared" si="21"/>
        <v>1</v>
      </c>
      <c r="O149" s="103">
        <f t="shared" si="22"/>
        <v>1311.7448297872345</v>
      </c>
    </row>
    <row r="150" spans="2:15" x14ac:dyDescent="0.25">
      <c r="B150" s="77"/>
      <c r="C150" s="77"/>
      <c r="D150" s="77"/>
      <c r="E150" s="77">
        <v>1.3</v>
      </c>
      <c r="F150" s="83"/>
      <c r="G150" s="83">
        <v>1.06</v>
      </c>
      <c r="H150" s="83"/>
      <c r="I150" s="77"/>
      <c r="J150" s="83">
        <f t="shared" si="19"/>
        <v>1311.3818297872344</v>
      </c>
      <c r="M150" s="102">
        <f t="shared" si="20"/>
        <v>360</v>
      </c>
      <c r="N150" s="97">
        <f t="shared" si="21"/>
        <v>1.3</v>
      </c>
      <c r="O150" s="103">
        <f t="shared" si="22"/>
        <v>1311.3818297872344</v>
      </c>
    </row>
    <row r="151" spans="2:15" x14ac:dyDescent="0.25">
      <c r="B151" s="77"/>
      <c r="C151" s="77"/>
      <c r="D151" s="77"/>
      <c r="E151" s="77">
        <v>2.5</v>
      </c>
      <c r="F151" s="83"/>
      <c r="G151" s="83">
        <v>1.19</v>
      </c>
      <c r="H151" s="83"/>
      <c r="I151" s="77"/>
      <c r="J151" s="83">
        <f t="shared" si="19"/>
        <v>1311.2518297872343</v>
      </c>
      <c r="M151" s="102">
        <f t="shared" si="20"/>
        <v>360</v>
      </c>
      <c r="N151" s="97">
        <f t="shared" si="21"/>
        <v>2.5</v>
      </c>
      <c r="O151" s="103">
        <f t="shared" si="22"/>
        <v>1311.2518297872343</v>
      </c>
    </row>
    <row r="152" spans="2:15" x14ac:dyDescent="0.25">
      <c r="B152" s="77"/>
      <c r="C152" s="77">
        <v>0.7</v>
      </c>
      <c r="D152" s="77"/>
      <c r="E152" s="77"/>
      <c r="F152" s="83"/>
      <c r="G152" s="83">
        <v>0.44700000000000001</v>
      </c>
      <c r="H152" s="83"/>
      <c r="I152" s="77"/>
      <c r="J152" s="83">
        <f t="shared" si="19"/>
        <v>1311.9948297872345</v>
      </c>
      <c r="M152" s="102">
        <f t="shared" si="20"/>
        <v>360</v>
      </c>
      <c r="N152" s="97">
        <f t="shared" si="21"/>
        <v>-0.7</v>
      </c>
      <c r="O152" s="103">
        <f t="shared" si="22"/>
        <v>1311.9948297872345</v>
      </c>
    </row>
    <row r="153" spans="2:15" x14ac:dyDescent="0.25">
      <c r="B153" s="77"/>
      <c r="C153" s="77">
        <v>1.2</v>
      </c>
      <c r="D153" s="77"/>
      <c r="E153" s="77"/>
      <c r="F153" s="83"/>
      <c r="G153" s="83">
        <v>0.28199999999999997</v>
      </c>
      <c r="H153" s="83"/>
      <c r="I153" s="77"/>
      <c r="J153" s="83">
        <f t="shared" si="19"/>
        <v>1312.1598297872345</v>
      </c>
      <c r="M153" s="102">
        <f t="shared" si="20"/>
        <v>360</v>
      </c>
      <c r="N153" s="97">
        <f t="shared" si="21"/>
        <v>-1.2</v>
      </c>
      <c r="O153" s="103">
        <f t="shared" si="22"/>
        <v>1312.1598297872345</v>
      </c>
    </row>
    <row r="154" spans="2:15" x14ac:dyDescent="0.25">
      <c r="B154" s="77"/>
      <c r="C154" s="77"/>
      <c r="D154" s="77"/>
      <c r="E154" s="77">
        <v>3.5</v>
      </c>
      <c r="F154" s="83"/>
      <c r="G154" s="83">
        <v>2.347</v>
      </c>
      <c r="H154" s="83"/>
      <c r="I154" s="77"/>
      <c r="J154" s="83">
        <f t="shared" si="19"/>
        <v>1310.0948297872344</v>
      </c>
      <c r="M154" s="102">
        <f t="shared" si="20"/>
        <v>360</v>
      </c>
      <c r="N154" s="97">
        <f t="shared" si="21"/>
        <v>3.5</v>
      </c>
      <c r="O154" s="103">
        <f t="shared" si="22"/>
        <v>1310.0948297872344</v>
      </c>
    </row>
    <row r="155" spans="2:15" x14ac:dyDescent="0.25">
      <c r="B155" s="77"/>
      <c r="C155" s="77"/>
      <c r="D155" s="77"/>
      <c r="E155" s="77">
        <v>7</v>
      </c>
      <c r="F155" s="83"/>
      <c r="G155" s="83">
        <v>2.681</v>
      </c>
      <c r="H155" s="83"/>
      <c r="I155" s="77"/>
      <c r="J155" s="83">
        <f t="shared" si="19"/>
        <v>1309.7608297872343</v>
      </c>
      <c r="M155" s="102">
        <f t="shared" si="20"/>
        <v>360</v>
      </c>
      <c r="N155" s="97">
        <f t="shared" si="21"/>
        <v>7</v>
      </c>
      <c r="O155" s="103">
        <f t="shared" si="22"/>
        <v>1309.7608297872343</v>
      </c>
    </row>
    <row r="156" spans="2:15" x14ac:dyDescent="0.25">
      <c r="B156" s="77" t="s">
        <v>145</v>
      </c>
      <c r="C156" s="77"/>
      <c r="D156" s="77"/>
      <c r="E156" s="77"/>
      <c r="F156" s="83">
        <v>2.2989999999999999</v>
      </c>
      <c r="G156" s="83"/>
      <c r="H156" s="83">
        <v>0.75</v>
      </c>
      <c r="I156" s="83">
        <f>J156+F156</f>
        <v>1313.9912340425533</v>
      </c>
      <c r="J156" s="83">
        <v>1311.6922340425533</v>
      </c>
      <c r="M156" s="102">
        <f t="shared" si="20"/>
        <v>360</v>
      </c>
      <c r="N156" s="97" t="str">
        <f t="shared" si="21"/>
        <v/>
      </c>
      <c r="O156" s="103">
        <f t="shared" si="22"/>
        <v>1311.6922340425533</v>
      </c>
    </row>
    <row r="157" spans="2:15" x14ac:dyDescent="0.25">
      <c r="B157" s="77"/>
      <c r="C157" s="77"/>
      <c r="D157" s="77" t="s">
        <v>295</v>
      </c>
      <c r="E157" s="77"/>
      <c r="F157" s="83"/>
      <c r="G157" s="83">
        <v>1.2749999999999999</v>
      </c>
      <c r="H157" s="83"/>
      <c r="I157" s="77"/>
      <c r="J157" s="83">
        <f>$I$156-G157</f>
        <v>1312.7162340425532</v>
      </c>
      <c r="M157" s="102">
        <f t="shared" si="20"/>
        <v>375</v>
      </c>
      <c r="N157" s="97">
        <f t="shared" si="21"/>
        <v>0</v>
      </c>
      <c r="O157" s="103">
        <f t="shared" si="22"/>
        <v>1312.7162340425532</v>
      </c>
    </row>
    <row r="158" spans="2:15" x14ac:dyDescent="0.25">
      <c r="B158" s="77"/>
      <c r="C158" s="77">
        <v>5</v>
      </c>
      <c r="D158" s="77"/>
      <c r="E158" s="77"/>
      <c r="F158" s="83"/>
      <c r="G158" s="83">
        <v>0.98199999999999998</v>
      </c>
      <c r="H158" s="83"/>
      <c r="I158" s="77"/>
      <c r="J158" s="83">
        <f t="shared" ref="J158:J173" si="23">$I$156-G158</f>
        <v>1313.0092340425533</v>
      </c>
      <c r="M158" s="102">
        <f t="shared" si="20"/>
        <v>375</v>
      </c>
      <c r="N158" s="97">
        <f t="shared" si="21"/>
        <v>-5</v>
      </c>
      <c r="O158" s="103">
        <f t="shared" si="22"/>
        <v>1313.0092340425533</v>
      </c>
    </row>
    <row r="159" spans="2:15" x14ac:dyDescent="0.25">
      <c r="B159" s="77"/>
      <c r="C159" s="77">
        <v>8</v>
      </c>
      <c r="D159" s="77"/>
      <c r="E159" s="77"/>
      <c r="F159" s="83"/>
      <c r="G159" s="83">
        <v>0.88</v>
      </c>
      <c r="H159" s="83"/>
      <c r="I159" s="77"/>
      <c r="J159" s="83">
        <f t="shared" si="23"/>
        <v>1313.1112340425532</v>
      </c>
      <c r="M159" s="102">
        <f t="shared" si="20"/>
        <v>375</v>
      </c>
      <c r="N159" s="97">
        <f t="shared" si="21"/>
        <v>-8</v>
      </c>
      <c r="O159" s="103">
        <f t="shared" si="22"/>
        <v>1313.1112340425532</v>
      </c>
    </row>
    <row r="160" spans="2:15" x14ac:dyDescent="0.25">
      <c r="B160" s="77"/>
      <c r="C160" s="77">
        <v>9</v>
      </c>
      <c r="D160" s="77"/>
      <c r="E160" s="77"/>
      <c r="F160" s="83"/>
      <c r="G160" s="83">
        <v>0.14000000000000001</v>
      </c>
      <c r="H160" s="83"/>
      <c r="I160" s="77"/>
      <c r="J160" s="83">
        <f t="shared" si="23"/>
        <v>1313.8512340425532</v>
      </c>
      <c r="M160" s="102">
        <f t="shared" si="20"/>
        <v>375</v>
      </c>
      <c r="N160" s="97">
        <f t="shared" si="21"/>
        <v>-9</v>
      </c>
      <c r="O160" s="103">
        <f t="shared" si="22"/>
        <v>1313.8512340425532</v>
      </c>
    </row>
    <row r="161" spans="2:15" x14ac:dyDescent="0.25">
      <c r="B161" s="77"/>
      <c r="C161" s="77"/>
      <c r="D161" s="77"/>
      <c r="E161" s="77">
        <v>2</v>
      </c>
      <c r="F161" s="83"/>
      <c r="G161" s="83">
        <v>1.3560000000000001</v>
      </c>
      <c r="H161" s="83"/>
      <c r="I161" s="77"/>
      <c r="J161" s="83">
        <f t="shared" si="23"/>
        <v>1312.6352340425533</v>
      </c>
      <c r="M161" s="102">
        <f t="shared" si="20"/>
        <v>375</v>
      </c>
      <c r="N161" s="97">
        <f t="shared" si="21"/>
        <v>2</v>
      </c>
      <c r="O161" s="103">
        <f t="shared" si="22"/>
        <v>1312.6352340425533</v>
      </c>
    </row>
    <row r="162" spans="2:15" x14ac:dyDescent="0.25">
      <c r="B162" s="77"/>
      <c r="C162" s="77"/>
      <c r="D162" s="77"/>
      <c r="E162" s="77">
        <v>2.8</v>
      </c>
      <c r="F162" s="83"/>
      <c r="G162" s="83">
        <v>1.9350000000000001</v>
      </c>
      <c r="H162" s="83"/>
      <c r="I162" s="77"/>
      <c r="J162" s="83">
        <f t="shared" si="23"/>
        <v>1312.0562340425533</v>
      </c>
      <c r="M162" s="102">
        <f t="shared" si="20"/>
        <v>375</v>
      </c>
      <c r="N162" s="97">
        <f t="shared" si="21"/>
        <v>2.8</v>
      </c>
      <c r="O162" s="103">
        <f t="shared" si="22"/>
        <v>1312.0562340425533</v>
      </c>
    </row>
    <row r="163" spans="2:15" x14ac:dyDescent="0.25">
      <c r="B163" s="77"/>
      <c r="C163" s="77"/>
      <c r="D163" s="77"/>
      <c r="E163" s="77">
        <v>5.5</v>
      </c>
      <c r="F163" s="83"/>
      <c r="G163" s="83">
        <v>1.901</v>
      </c>
      <c r="H163" s="83"/>
      <c r="I163" s="77"/>
      <c r="J163" s="83">
        <f t="shared" si="23"/>
        <v>1312.0902340425532</v>
      </c>
      <c r="M163" s="102">
        <f t="shared" si="20"/>
        <v>375</v>
      </c>
      <c r="N163" s="97">
        <f t="shared" si="21"/>
        <v>5.5</v>
      </c>
      <c r="O163" s="103">
        <f t="shared" si="22"/>
        <v>1312.0902340425532</v>
      </c>
    </row>
    <row r="164" spans="2:15" x14ac:dyDescent="0.25">
      <c r="B164" s="77"/>
      <c r="C164" s="77"/>
      <c r="D164" s="77"/>
      <c r="E164" s="77">
        <v>5.7</v>
      </c>
      <c r="F164" s="83"/>
      <c r="G164" s="83">
        <v>2.37</v>
      </c>
      <c r="H164" s="83"/>
      <c r="I164" s="77"/>
      <c r="J164" s="83">
        <f t="shared" si="23"/>
        <v>1311.6212340425534</v>
      </c>
      <c r="M164" s="102">
        <f t="shared" si="20"/>
        <v>375</v>
      </c>
      <c r="N164" s="97">
        <f t="shared" si="21"/>
        <v>5.7</v>
      </c>
      <c r="O164" s="103">
        <f t="shared" si="22"/>
        <v>1311.6212340425534</v>
      </c>
    </row>
    <row r="165" spans="2:15" x14ac:dyDescent="0.25">
      <c r="B165" s="77"/>
      <c r="C165" s="77"/>
      <c r="D165" s="77"/>
      <c r="E165" s="77">
        <v>9</v>
      </c>
      <c r="F165" s="83"/>
      <c r="G165" s="83">
        <v>2.641</v>
      </c>
      <c r="H165" s="83"/>
      <c r="I165" s="77"/>
      <c r="J165" s="83">
        <f t="shared" si="23"/>
        <v>1311.3502340425532</v>
      </c>
      <c r="M165" s="102">
        <f t="shared" si="20"/>
        <v>375</v>
      </c>
      <c r="N165" s="97">
        <f t="shared" si="21"/>
        <v>9</v>
      </c>
      <c r="O165" s="103">
        <f t="shared" si="22"/>
        <v>1311.3502340425532</v>
      </c>
    </row>
    <row r="166" spans="2:15" x14ac:dyDescent="0.25">
      <c r="B166" s="77" t="s">
        <v>212</v>
      </c>
      <c r="C166" s="77"/>
      <c r="D166" s="77" t="s">
        <v>260</v>
      </c>
      <c r="E166" s="77"/>
      <c r="F166" s="83"/>
      <c r="G166" s="83">
        <v>1.329</v>
      </c>
      <c r="H166" s="83"/>
      <c r="I166" s="77"/>
      <c r="J166" s="83">
        <f t="shared" si="23"/>
        <v>1312.6622340425533</v>
      </c>
      <c r="M166" s="102">
        <f t="shared" si="20"/>
        <v>377</v>
      </c>
      <c r="N166" s="97">
        <f t="shared" si="21"/>
        <v>0</v>
      </c>
      <c r="O166" s="103">
        <f t="shared" si="22"/>
        <v>1312.6622340425533</v>
      </c>
    </row>
    <row r="167" spans="2:15" x14ac:dyDescent="0.25">
      <c r="B167" s="77"/>
      <c r="C167" s="77">
        <v>3.5</v>
      </c>
      <c r="D167" s="77"/>
      <c r="E167" s="77"/>
      <c r="F167" s="83"/>
      <c r="G167" s="83">
        <v>1.1299999999999999</v>
      </c>
      <c r="H167" s="83"/>
      <c r="I167" s="77"/>
      <c r="J167" s="83">
        <f t="shared" si="23"/>
        <v>1312.8612340425532</v>
      </c>
      <c r="M167" s="102">
        <f t="shared" si="20"/>
        <v>377</v>
      </c>
      <c r="N167" s="97">
        <f t="shared" si="21"/>
        <v>-3.5</v>
      </c>
      <c r="O167" s="103">
        <f t="shared" si="22"/>
        <v>1312.8612340425532</v>
      </c>
    </row>
    <row r="168" spans="2:15" x14ac:dyDescent="0.25">
      <c r="B168" s="77"/>
      <c r="C168" s="77">
        <v>7</v>
      </c>
      <c r="D168" s="77"/>
      <c r="E168" s="77"/>
      <c r="F168" s="83"/>
      <c r="G168" s="83">
        <v>0.54200000000000004</v>
      </c>
      <c r="H168" s="83"/>
      <c r="I168" s="77"/>
      <c r="J168" s="83">
        <f t="shared" si="23"/>
        <v>1313.4492340425534</v>
      </c>
      <c r="M168" s="102">
        <f t="shared" si="20"/>
        <v>377</v>
      </c>
      <c r="N168" s="97">
        <f t="shared" si="21"/>
        <v>-7</v>
      </c>
      <c r="O168" s="103">
        <f t="shared" si="22"/>
        <v>1313.4492340425534</v>
      </c>
    </row>
    <row r="169" spans="2:15" x14ac:dyDescent="0.25">
      <c r="B169" s="77"/>
      <c r="C169" s="77"/>
      <c r="D169" s="77"/>
      <c r="E169" s="77">
        <v>1</v>
      </c>
      <c r="F169" s="83"/>
      <c r="G169" s="83">
        <v>1.552</v>
      </c>
      <c r="H169" s="83"/>
      <c r="I169" s="77"/>
      <c r="J169" s="83">
        <f t="shared" si="23"/>
        <v>1312.4392340425534</v>
      </c>
      <c r="M169" s="102">
        <f t="shared" si="20"/>
        <v>377</v>
      </c>
      <c r="N169" s="97">
        <f t="shared" si="21"/>
        <v>1</v>
      </c>
      <c r="O169" s="103">
        <f t="shared" si="22"/>
        <v>1312.4392340425534</v>
      </c>
    </row>
    <row r="170" spans="2:15" x14ac:dyDescent="0.25">
      <c r="B170" s="77"/>
      <c r="C170" s="77"/>
      <c r="D170" s="77"/>
      <c r="E170" s="77">
        <v>2.2000000000000002</v>
      </c>
      <c r="F170" s="83"/>
      <c r="G170" s="83">
        <v>1.8779999999999999</v>
      </c>
      <c r="H170" s="83"/>
      <c r="I170" s="77"/>
      <c r="J170" s="83">
        <f t="shared" si="23"/>
        <v>1312.1132340425534</v>
      </c>
      <c r="M170" s="102">
        <f t="shared" si="20"/>
        <v>377</v>
      </c>
      <c r="N170" s="97">
        <f t="shared" si="21"/>
        <v>2.2000000000000002</v>
      </c>
      <c r="O170" s="103">
        <f t="shared" si="22"/>
        <v>1312.1132340425534</v>
      </c>
    </row>
    <row r="171" spans="2:15" x14ac:dyDescent="0.25">
      <c r="B171" s="77"/>
      <c r="C171" s="77"/>
      <c r="D171" s="77"/>
      <c r="E171" s="77">
        <v>5</v>
      </c>
      <c r="F171" s="83"/>
      <c r="G171" s="83">
        <v>1.883</v>
      </c>
      <c r="H171" s="83"/>
      <c r="I171" s="77"/>
      <c r="J171" s="83">
        <f t="shared" si="23"/>
        <v>1312.1082340425532</v>
      </c>
      <c r="M171" s="102">
        <f t="shared" si="20"/>
        <v>377</v>
      </c>
      <c r="N171" s="97">
        <f t="shared" si="21"/>
        <v>5</v>
      </c>
      <c r="O171" s="103">
        <f t="shared" si="22"/>
        <v>1312.1082340425532</v>
      </c>
    </row>
    <row r="172" spans="2:15" x14ac:dyDescent="0.25">
      <c r="B172" s="77"/>
      <c r="C172" s="77"/>
      <c r="D172" s="77"/>
      <c r="E172" s="77">
        <v>5.5</v>
      </c>
      <c r="F172" s="83"/>
      <c r="G172" s="83">
        <v>2.48</v>
      </c>
      <c r="H172" s="83"/>
      <c r="I172" s="77"/>
      <c r="J172" s="83">
        <f t="shared" si="23"/>
        <v>1311.5112340425533</v>
      </c>
      <c r="M172" s="102">
        <f t="shared" si="20"/>
        <v>377</v>
      </c>
      <c r="N172" s="97">
        <f t="shared" si="21"/>
        <v>5.5</v>
      </c>
      <c r="O172" s="103">
        <f t="shared" si="22"/>
        <v>1311.5112340425533</v>
      </c>
    </row>
    <row r="173" spans="2:15" x14ac:dyDescent="0.25">
      <c r="B173" s="77"/>
      <c r="C173" s="77"/>
      <c r="D173" s="77"/>
      <c r="E173" s="77">
        <v>9</v>
      </c>
      <c r="F173" s="83"/>
      <c r="G173" s="83">
        <v>2.81</v>
      </c>
      <c r="H173" s="83"/>
      <c r="I173" s="77"/>
      <c r="J173" s="83">
        <f t="shared" si="23"/>
        <v>1311.1812340425533</v>
      </c>
      <c r="M173" s="102">
        <f t="shared" si="20"/>
        <v>377</v>
      </c>
      <c r="N173" s="97">
        <f t="shared" si="21"/>
        <v>9</v>
      </c>
      <c r="O173" s="103">
        <f t="shared" si="22"/>
        <v>1311.1812340425533</v>
      </c>
    </row>
    <row r="174" spans="2:15" x14ac:dyDescent="0.25">
      <c r="B174" s="77" t="s">
        <v>166</v>
      </c>
      <c r="C174" s="77"/>
      <c r="D174" s="77"/>
      <c r="E174" s="77"/>
      <c r="F174" s="83">
        <v>0.65400000000000003</v>
      </c>
      <c r="G174" s="83"/>
      <c r="H174" s="83">
        <v>1.21</v>
      </c>
      <c r="I174" s="83">
        <f>J174+F174</f>
        <v>1313.4356382978724</v>
      </c>
      <c r="J174" s="83">
        <v>1312.7816382978724</v>
      </c>
      <c r="M174" s="102">
        <f t="shared" si="20"/>
        <v>377</v>
      </c>
      <c r="N174" s="97" t="str">
        <f t="shared" si="21"/>
        <v/>
      </c>
      <c r="O174" s="103">
        <f t="shared" si="22"/>
        <v>1312.7816382978724</v>
      </c>
    </row>
    <row r="175" spans="2:15" x14ac:dyDescent="0.25">
      <c r="B175" s="77" t="s">
        <v>213</v>
      </c>
      <c r="C175" s="77"/>
      <c r="D175" s="77" t="s">
        <v>262</v>
      </c>
      <c r="E175" s="77"/>
      <c r="F175" s="83"/>
      <c r="G175" s="83">
        <v>1.5580000000000001</v>
      </c>
      <c r="H175" s="83"/>
      <c r="I175" s="77"/>
      <c r="J175" s="83">
        <f>$I$174-G175</f>
        <v>1311.8776382978724</v>
      </c>
      <c r="M175" s="102">
        <f t="shared" si="20"/>
        <v>395.1</v>
      </c>
      <c r="N175" s="97">
        <f t="shared" si="21"/>
        <v>0</v>
      </c>
      <c r="O175" s="103">
        <f t="shared" si="22"/>
        <v>1311.8776382978724</v>
      </c>
    </row>
    <row r="176" spans="2:15" x14ac:dyDescent="0.25">
      <c r="B176" s="77"/>
      <c r="C176" s="77"/>
      <c r="D176" s="77"/>
      <c r="E176" s="77">
        <v>1.6</v>
      </c>
      <c r="F176" s="83"/>
      <c r="G176" s="83">
        <v>1.423</v>
      </c>
      <c r="H176" s="83"/>
      <c r="I176" s="77"/>
      <c r="J176" s="83">
        <f t="shared" ref="J176:J183" si="24">$I$174-G176</f>
        <v>1312.0126382978724</v>
      </c>
      <c r="M176" s="102">
        <f t="shared" si="20"/>
        <v>395.1</v>
      </c>
      <c r="N176" s="97">
        <f t="shared" si="21"/>
        <v>1.6</v>
      </c>
      <c r="O176" s="103">
        <f t="shared" si="22"/>
        <v>1312.0126382978724</v>
      </c>
    </row>
    <row r="177" spans="2:15" x14ac:dyDescent="0.25">
      <c r="B177" s="77"/>
      <c r="C177" s="77"/>
      <c r="D177" s="77"/>
      <c r="E177" s="77">
        <v>2.2000000000000002</v>
      </c>
      <c r="F177" s="83"/>
      <c r="G177" s="83">
        <v>1.1299999999999999</v>
      </c>
      <c r="H177" s="83"/>
      <c r="I177" s="77"/>
      <c r="J177" s="83">
        <f t="shared" si="24"/>
        <v>1312.3056382978723</v>
      </c>
      <c r="M177" s="102">
        <f t="shared" si="20"/>
        <v>395.1</v>
      </c>
      <c r="N177" s="97">
        <f t="shared" si="21"/>
        <v>2.2000000000000002</v>
      </c>
      <c r="O177" s="103">
        <f t="shared" si="22"/>
        <v>1312.3056382978723</v>
      </c>
    </row>
    <row r="178" spans="2:15" x14ac:dyDescent="0.25">
      <c r="B178" s="77"/>
      <c r="C178" s="77"/>
      <c r="D178" s="77"/>
      <c r="E178" s="77">
        <v>3</v>
      </c>
      <c r="F178" s="83"/>
      <c r="G178" s="83">
        <v>1.339</v>
      </c>
      <c r="H178" s="83"/>
      <c r="I178" s="77"/>
      <c r="J178" s="83">
        <f>$I$174-G178</f>
        <v>1312.0966382978725</v>
      </c>
      <c r="M178" s="102">
        <f t="shared" si="20"/>
        <v>395.1</v>
      </c>
      <c r="N178" s="97">
        <f t="shared" si="21"/>
        <v>3</v>
      </c>
      <c r="O178" s="103">
        <f t="shared" si="22"/>
        <v>1312.0966382978725</v>
      </c>
    </row>
    <row r="179" spans="2:15" x14ac:dyDescent="0.25">
      <c r="B179" s="77"/>
      <c r="C179" s="77"/>
      <c r="D179" s="77"/>
      <c r="E179" s="77">
        <v>4</v>
      </c>
      <c r="F179" s="83"/>
      <c r="G179" s="83">
        <v>2.2120000000000002</v>
      </c>
      <c r="H179" s="83"/>
      <c r="I179" s="77"/>
      <c r="J179" s="83">
        <f t="shared" si="24"/>
        <v>1311.2236382978724</v>
      </c>
      <c r="M179" s="102">
        <f t="shared" si="20"/>
        <v>395.1</v>
      </c>
      <c r="N179" s="97">
        <f t="shared" si="21"/>
        <v>4</v>
      </c>
      <c r="O179" s="103">
        <f t="shared" si="22"/>
        <v>1311.2236382978724</v>
      </c>
    </row>
    <row r="180" spans="2:15" x14ac:dyDescent="0.25">
      <c r="B180" s="77"/>
      <c r="C180" s="77">
        <v>5</v>
      </c>
      <c r="D180" s="77"/>
      <c r="E180" s="77"/>
      <c r="F180" s="83"/>
      <c r="G180" s="83">
        <v>1.3560000000000001</v>
      </c>
      <c r="H180" s="83"/>
      <c r="I180" s="77"/>
      <c r="J180" s="83">
        <f t="shared" si="24"/>
        <v>1312.0796382978724</v>
      </c>
      <c r="M180" s="102">
        <f t="shared" si="20"/>
        <v>395.1</v>
      </c>
      <c r="N180" s="97">
        <f t="shared" si="21"/>
        <v>-5</v>
      </c>
      <c r="O180" s="103">
        <f t="shared" si="22"/>
        <v>1312.0796382978724</v>
      </c>
    </row>
    <row r="181" spans="2:15" x14ac:dyDescent="0.25">
      <c r="B181" s="77"/>
      <c r="C181" s="77"/>
      <c r="D181" s="77"/>
      <c r="E181" s="77">
        <v>5</v>
      </c>
      <c r="F181" s="83"/>
      <c r="G181" s="83">
        <v>1.948</v>
      </c>
      <c r="H181" s="83"/>
      <c r="I181" s="77"/>
      <c r="J181" s="83">
        <f t="shared" si="24"/>
        <v>1311.4876382978723</v>
      </c>
      <c r="M181" s="102">
        <f t="shared" si="20"/>
        <v>395.1</v>
      </c>
      <c r="N181" s="97">
        <f t="shared" si="21"/>
        <v>5</v>
      </c>
      <c r="O181" s="103">
        <f t="shared" si="22"/>
        <v>1311.4876382978723</v>
      </c>
    </row>
    <row r="182" spans="2:15" x14ac:dyDescent="0.25">
      <c r="B182" s="77"/>
      <c r="C182" s="77">
        <v>7</v>
      </c>
      <c r="D182" s="77"/>
      <c r="E182" s="77"/>
      <c r="F182" s="83"/>
      <c r="G182" s="83">
        <v>1.028</v>
      </c>
      <c r="H182" s="83"/>
      <c r="I182" s="77"/>
      <c r="J182" s="83">
        <f t="shared" si="24"/>
        <v>1312.4076382978724</v>
      </c>
      <c r="M182" s="102">
        <f t="shared" si="20"/>
        <v>395.1</v>
      </c>
      <c r="N182" s="97">
        <f t="shared" si="21"/>
        <v>-7</v>
      </c>
      <c r="O182" s="103">
        <f t="shared" si="22"/>
        <v>1312.4076382978724</v>
      </c>
    </row>
    <row r="183" spans="2:15" x14ac:dyDescent="0.25">
      <c r="B183" s="77"/>
      <c r="C183" s="77">
        <v>7.4</v>
      </c>
      <c r="D183" s="77"/>
      <c r="E183" s="77"/>
      <c r="F183" s="83"/>
      <c r="G183" s="83">
        <v>0.47899999999999998</v>
      </c>
      <c r="H183" s="83"/>
      <c r="I183" s="77"/>
      <c r="J183" s="83">
        <f t="shared" si="24"/>
        <v>1312.9566382978724</v>
      </c>
      <c r="M183" s="102">
        <f t="shared" si="20"/>
        <v>395.1</v>
      </c>
      <c r="N183" s="97">
        <f t="shared" si="21"/>
        <v>-7.4</v>
      </c>
      <c r="O183" s="103">
        <f t="shared" si="22"/>
        <v>1312.9566382978724</v>
      </c>
    </row>
    <row r="184" spans="2:15" x14ac:dyDescent="0.25">
      <c r="B184" s="77"/>
      <c r="C184" s="77">
        <v>8</v>
      </c>
      <c r="D184" s="77"/>
      <c r="E184" s="77"/>
      <c r="F184" s="83"/>
      <c r="G184" s="83">
        <v>0.155</v>
      </c>
      <c r="H184" s="83"/>
      <c r="I184" s="77"/>
      <c r="J184" s="83">
        <f>$I$174-G184</f>
        <v>1313.2806382978724</v>
      </c>
      <c r="M184" s="102">
        <f t="shared" si="20"/>
        <v>395.1</v>
      </c>
      <c r="N184" s="97">
        <f t="shared" si="21"/>
        <v>-8</v>
      </c>
      <c r="O184" s="103">
        <f t="shared" si="22"/>
        <v>1313.2806382978724</v>
      </c>
    </row>
    <row r="185" spans="2:15" x14ac:dyDescent="0.25">
      <c r="B185" s="77" t="s">
        <v>167</v>
      </c>
      <c r="C185" s="77"/>
      <c r="D185" s="77"/>
      <c r="E185" s="77"/>
      <c r="F185" s="83">
        <v>1.452</v>
      </c>
      <c r="G185" s="83"/>
      <c r="H185" s="83">
        <v>2.472</v>
      </c>
      <c r="I185" s="83">
        <f>J185+F185</f>
        <v>1312.4160425531916</v>
      </c>
      <c r="J185" s="83">
        <v>1310.9640425531916</v>
      </c>
      <c r="M185" s="102">
        <f t="shared" si="20"/>
        <v>395.1</v>
      </c>
      <c r="N185" s="97" t="str">
        <f t="shared" si="21"/>
        <v/>
      </c>
      <c r="O185" s="103">
        <f t="shared" si="22"/>
        <v>1310.9640425531916</v>
      </c>
    </row>
    <row r="186" spans="2:15" x14ac:dyDescent="0.25">
      <c r="B186" s="77" t="s">
        <v>214</v>
      </c>
      <c r="C186" s="77"/>
      <c r="D186" s="77" t="s">
        <v>263</v>
      </c>
      <c r="E186" s="77"/>
      <c r="F186" s="83"/>
      <c r="G186" s="83">
        <v>1.9870000000000001</v>
      </c>
      <c r="H186" s="83"/>
      <c r="I186" s="77"/>
      <c r="J186" s="83">
        <f>$I$185-G186</f>
        <v>1310.4290425531915</v>
      </c>
      <c r="M186" s="102">
        <f t="shared" si="20"/>
        <v>413.1</v>
      </c>
      <c r="N186" s="97">
        <f t="shared" si="21"/>
        <v>0</v>
      </c>
      <c r="O186" s="103">
        <f t="shared" si="22"/>
        <v>1310.4290425531915</v>
      </c>
    </row>
    <row r="187" spans="2:15" x14ac:dyDescent="0.25">
      <c r="B187" s="77"/>
      <c r="C187" s="77">
        <v>1</v>
      </c>
      <c r="D187" s="77"/>
      <c r="E187" s="77"/>
      <c r="F187" s="83"/>
      <c r="G187" s="83">
        <v>1.651</v>
      </c>
      <c r="H187" s="83"/>
      <c r="I187" s="77"/>
      <c r="J187" s="83">
        <f t="shared" ref="J187:J213" si="25">$I$185-G187</f>
        <v>1310.7650425531915</v>
      </c>
      <c r="M187" s="102">
        <f t="shared" si="20"/>
        <v>413.1</v>
      </c>
      <c r="N187" s="97">
        <f t="shared" si="21"/>
        <v>-1</v>
      </c>
      <c r="O187" s="103">
        <f t="shared" si="22"/>
        <v>1310.7650425531915</v>
      </c>
    </row>
    <row r="188" spans="2:15" x14ac:dyDescent="0.25">
      <c r="B188" s="77"/>
      <c r="C188" s="77">
        <v>1.6</v>
      </c>
      <c r="D188" s="77"/>
      <c r="E188" s="77"/>
      <c r="F188" s="83"/>
      <c r="G188" s="83">
        <v>0.84399999999999997</v>
      </c>
      <c r="H188" s="83"/>
      <c r="I188" s="77"/>
      <c r="J188" s="83">
        <f t="shared" si="25"/>
        <v>1311.5720425531915</v>
      </c>
      <c r="M188" s="102">
        <f t="shared" si="20"/>
        <v>413.1</v>
      </c>
      <c r="N188" s="97">
        <f t="shared" si="21"/>
        <v>-1.6</v>
      </c>
      <c r="O188" s="103">
        <f t="shared" si="22"/>
        <v>1311.5720425531915</v>
      </c>
    </row>
    <row r="189" spans="2:15" x14ac:dyDescent="0.25">
      <c r="B189" s="77"/>
      <c r="C189" s="77">
        <v>4</v>
      </c>
      <c r="D189" s="77"/>
      <c r="E189" s="77"/>
      <c r="F189" s="83"/>
      <c r="G189" s="83">
        <v>0.86</v>
      </c>
      <c r="H189" s="83"/>
      <c r="I189" s="77"/>
      <c r="J189" s="83">
        <f t="shared" si="25"/>
        <v>1311.5560425531917</v>
      </c>
      <c r="M189" s="102">
        <f t="shared" si="20"/>
        <v>413.1</v>
      </c>
      <c r="N189" s="97">
        <f t="shared" si="21"/>
        <v>-4</v>
      </c>
      <c r="O189" s="103">
        <f t="shared" si="22"/>
        <v>1311.5560425531917</v>
      </c>
    </row>
    <row r="190" spans="2:15" x14ac:dyDescent="0.25">
      <c r="B190" s="77"/>
      <c r="C190" s="77">
        <v>4.4000000000000004</v>
      </c>
      <c r="D190" s="77"/>
      <c r="E190" s="77"/>
      <c r="F190" s="83"/>
      <c r="G190" s="83">
        <v>0.314</v>
      </c>
      <c r="H190" s="83"/>
      <c r="I190" s="77"/>
      <c r="J190" s="83">
        <f t="shared" si="25"/>
        <v>1312.1020425531915</v>
      </c>
      <c r="M190" s="102">
        <f t="shared" si="20"/>
        <v>413.1</v>
      </c>
      <c r="N190" s="97">
        <f t="shared" si="21"/>
        <v>-4.4000000000000004</v>
      </c>
      <c r="O190" s="103">
        <f t="shared" si="22"/>
        <v>1312.1020425531915</v>
      </c>
    </row>
    <row r="191" spans="2:15" x14ac:dyDescent="0.25">
      <c r="B191" s="77"/>
      <c r="C191" s="77">
        <v>5</v>
      </c>
      <c r="D191" s="77"/>
      <c r="E191" s="77"/>
      <c r="F191" s="83"/>
      <c r="G191" s="83">
        <v>0.20300000000000001</v>
      </c>
      <c r="H191" s="83"/>
      <c r="I191" s="77"/>
      <c r="J191" s="83">
        <f t="shared" si="25"/>
        <v>1312.2130425531916</v>
      </c>
      <c r="M191" s="102">
        <f t="shared" si="20"/>
        <v>413.1</v>
      </c>
      <c r="N191" s="97">
        <f t="shared" si="21"/>
        <v>-5</v>
      </c>
      <c r="O191" s="103">
        <f t="shared" si="22"/>
        <v>1312.2130425531916</v>
      </c>
    </row>
    <row r="192" spans="2:15" x14ac:dyDescent="0.25">
      <c r="B192" s="77"/>
      <c r="C192" s="77"/>
      <c r="D192" s="77"/>
      <c r="E192" s="77">
        <v>5</v>
      </c>
      <c r="F192" s="83"/>
      <c r="G192" s="83">
        <v>2.157</v>
      </c>
      <c r="H192" s="83"/>
      <c r="I192" s="77"/>
      <c r="J192" s="83">
        <f t="shared" si="25"/>
        <v>1310.2590425531916</v>
      </c>
      <c r="M192" s="102">
        <f t="shared" si="20"/>
        <v>413.1</v>
      </c>
      <c r="N192" s="97">
        <f t="shared" si="21"/>
        <v>5</v>
      </c>
      <c r="O192" s="103">
        <f t="shared" si="22"/>
        <v>1310.2590425531916</v>
      </c>
    </row>
    <row r="193" spans="2:15" x14ac:dyDescent="0.25">
      <c r="B193" s="77"/>
      <c r="C193" s="77"/>
      <c r="D193" s="77"/>
      <c r="E193" s="77">
        <v>8</v>
      </c>
      <c r="F193" s="83"/>
      <c r="G193" s="83">
        <v>1.8720000000000001</v>
      </c>
      <c r="H193" s="83"/>
      <c r="I193" s="77"/>
      <c r="J193" s="83">
        <f t="shared" si="25"/>
        <v>1310.5440425531915</v>
      </c>
      <c r="M193" s="102">
        <f t="shared" si="20"/>
        <v>413.1</v>
      </c>
      <c r="N193" s="97">
        <f t="shared" si="21"/>
        <v>8</v>
      </c>
      <c r="O193" s="103">
        <f t="shared" si="22"/>
        <v>1310.5440425531915</v>
      </c>
    </row>
    <row r="194" spans="2:15" x14ac:dyDescent="0.25">
      <c r="B194" s="77"/>
      <c r="C194" s="77">
        <v>10</v>
      </c>
      <c r="D194" s="77"/>
      <c r="E194" s="77"/>
      <c r="F194" s="83"/>
      <c r="G194" s="83">
        <v>1.2999999999999999E-2</v>
      </c>
      <c r="H194" s="83"/>
      <c r="I194" s="77"/>
      <c r="J194" s="83">
        <f t="shared" si="25"/>
        <v>1312.4030425531917</v>
      </c>
      <c r="M194" s="102">
        <f t="shared" si="20"/>
        <v>413.1</v>
      </c>
      <c r="N194" s="97">
        <f t="shared" si="21"/>
        <v>-10</v>
      </c>
      <c r="O194" s="103">
        <f t="shared" si="22"/>
        <v>1312.4030425531917</v>
      </c>
    </row>
    <row r="195" spans="2:15" x14ac:dyDescent="0.25">
      <c r="B195" s="77"/>
      <c r="C195" s="77"/>
      <c r="D195" s="77" t="s">
        <v>296</v>
      </c>
      <c r="E195" s="77"/>
      <c r="F195" s="83"/>
      <c r="G195" s="83">
        <v>2.2669999999999999</v>
      </c>
      <c r="H195" s="83"/>
      <c r="I195" s="77"/>
      <c r="J195" s="83">
        <f t="shared" si="25"/>
        <v>1310.1490425531915</v>
      </c>
      <c r="M195" s="102">
        <f t="shared" si="20"/>
        <v>420</v>
      </c>
      <c r="N195" s="97">
        <f t="shared" si="21"/>
        <v>0</v>
      </c>
      <c r="O195" s="103">
        <f t="shared" si="22"/>
        <v>1310.1490425531915</v>
      </c>
    </row>
    <row r="196" spans="2:15" x14ac:dyDescent="0.25">
      <c r="B196" s="77"/>
      <c r="C196" s="77"/>
      <c r="D196" s="77"/>
      <c r="E196" s="77">
        <v>5</v>
      </c>
      <c r="F196" s="83"/>
      <c r="G196" s="83">
        <v>2.4220000000000002</v>
      </c>
      <c r="H196" s="83"/>
      <c r="I196" s="77"/>
      <c r="J196" s="83">
        <f t="shared" si="25"/>
        <v>1309.9940425531915</v>
      </c>
      <c r="M196" s="102">
        <f t="shared" si="20"/>
        <v>420</v>
      </c>
      <c r="N196" s="97">
        <f t="shared" si="21"/>
        <v>5</v>
      </c>
      <c r="O196" s="103">
        <f t="shared" si="22"/>
        <v>1309.9940425531915</v>
      </c>
    </row>
    <row r="197" spans="2:15" x14ac:dyDescent="0.25">
      <c r="B197" s="77"/>
      <c r="C197" s="77"/>
      <c r="D197" s="77"/>
      <c r="E197" s="77">
        <v>9</v>
      </c>
      <c r="F197" s="83"/>
      <c r="G197" s="83">
        <v>2.1890000000000001</v>
      </c>
      <c r="H197" s="83"/>
      <c r="I197" s="77"/>
      <c r="J197" s="83">
        <f t="shared" si="25"/>
        <v>1310.2270425531915</v>
      </c>
      <c r="M197" s="102">
        <f t="shared" si="20"/>
        <v>420</v>
      </c>
      <c r="N197" s="97">
        <f t="shared" si="21"/>
        <v>9</v>
      </c>
      <c r="O197" s="103">
        <f t="shared" si="22"/>
        <v>1310.2270425531915</v>
      </c>
    </row>
    <row r="198" spans="2:15" x14ac:dyDescent="0.25">
      <c r="B198" s="77"/>
      <c r="C198" s="77"/>
      <c r="D198" s="77"/>
      <c r="E198" s="77">
        <v>10</v>
      </c>
      <c r="F198" s="83"/>
      <c r="G198" s="83">
        <v>2.9009999999999998</v>
      </c>
      <c r="H198" s="83"/>
      <c r="I198" s="77"/>
      <c r="J198" s="83">
        <f t="shared" si="25"/>
        <v>1309.5150425531915</v>
      </c>
      <c r="M198" s="102">
        <f t="shared" si="20"/>
        <v>420</v>
      </c>
      <c r="N198" s="97">
        <f t="shared" si="21"/>
        <v>10</v>
      </c>
      <c r="O198" s="103">
        <f t="shared" si="22"/>
        <v>1309.5150425531915</v>
      </c>
    </row>
    <row r="199" spans="2:15" x14ac:dyDescent="0.25">
      <c r="B199" s="77"/>
      <c r="C199" s="77">
        <v>2.2999999999999998</v>
      </c>
      <c r="D199" s="77"/>
      <c r="E199" s="77"/>
      <c r="F199" s="83"/>
      <c r="G199" s="83">
        <v>2.2290000000000001</v>
      </c>
      <c r="H199" s="83"/>
      <c r="I199" s="77"/>
      <c r="J199" s="83">
        <f t="shared" si="25"/>
        <v>1310.1870425531915</v>
      </c>
      <c r="M199" s="102">
        <f t="shared" si="20"/>
        <v>420</v>
      </c>
      <c r="N199" s="97">
        <f t="shared" si="21"/>
        <v>-2.2999999999999998</v>
      </c>
      <c r="O199" s="103">
        <f t="shared" si="22"/>
        <v>1310.1870425531915</v>
      </c>
    </row>
    <row r="200" spans="2:15" x14ac:dyDescent="0.25">
      <c r="B200" s="77"/>
      <c r="C200" s="77">
        <v>3.2</v>
      </c>
      <c r="D200" s="77"/>
      <c r="E200" s="77"/>
      <c r="F200" s="83"/>
      <c r="G200" s="83">
        <v>1.407</v>
      </c>
      <c r="H200" s="83"/>
      <c r="I200" s="77"/>
      <c r="J200" s="83">
        <f t="shared" si="25"/>
        <v>1311.0090425531916</v>
      </c>
      <c r="M200" s="102">
        <f t="shared" si="20"/>
        <v>420</v>
      </c>
      <c r="N200" s="97">
        <f t="shared" si="21"/>
        <v>-3.2</v>
      </c>
      <c r="O200" s="103">
        <f t="shared" si="22"/>
        <v>1311.0090425531916</v>
      </c>
    </row>
    <row r="201" spans="2:15" x14ac:dyDescent="0.25">
      <c r="B201" s="77"/>
      <c r="C201" s="77">
        <v>4</v>
      </c>
      <c r="D201" s="77"/>
      <c r="E201" s="77"/>
      <c r="F201" s="83"/>
      <c r="G201" s="83">
        <v>1.23</v>
      </c>
      <c r="H201" s="83"/>
      <c r="I201" s="77"/>
      <c r="J201" s="83">
        <f t="shared" si="25"/>
        <v>1311.1860425531916</v>
      </c>
      <c r="M201" s="102">
        <f t="shared" si="20"/>
        <v>420</v>
      </c>
      <c r="N201" s="97">
        <f t="shared" si="21"/>
        <v>-4</v>
      </c>
      <c r="O201" s="103">
        <f t="shared" si="22"/>
        <v>1311.1860425531916</v>
      </c>
    </row>
    <row r="202" spans="2:15" x14ac:dyDescent="0.25">
      <c r="B202" s="77"/>
      <c r="C202" s="77">
        <v>4.8</v>
      </c>
      <c r="D202" s="77"/>
      <c r="E202" s="77"/>
      <c r="F202" s="83"/>
      <c r="G202" s="83">
        <v>0.60699999999999998</v>
      </c>
      <c r="H202" s="83"/>
      <c r="I202" s="77"/>
      <c r="J202" s="83">
        <f t="shared" si="25"/>
        <v>1311.8090425531916</v>
      </c>
      <c r="M202" s="102">
        <f t="shared" si="20"/>
        <v>420</v>
      </c>
      <c r="N202" s="97">
        <f t="shared" si="21"/>
        <v>-4.8</v>
      </c>
      <c r="O202" s="103">
        <f t="shared" si="22"/>
        <v>1311.8090425531916</v>
      </c>
    </row>
    <row r="203" spans="2:15" x14ac:dyDescent="0.25">
      <c r="B203" s="77"/>
      <c r="C203" s="77">
        <v>7</v>
      </c>
      <c r="D203" s="77"/>
      <c r="E203" s="77"/>
      <c r="F203" s="83"/>
      <c r="G203" s="83">
        <v>0.61499999999999999</v>
      </c>
      <c r="H203" s="83"/>
      <c r="I203" s="77"/>
      <c r="J203" s="83">
        <f t="shared" si="25"/>
        <v>1311.8010425531916</v>
      </c>
      <c r="M203" s="102">
        <f t="shared" si="20"/>
        <v>420</v>
      </c>
      <c r="N203" s="97">
        <f t="shared" si="21"/>
        <v>-7</v>
      </c>
      <c r="O203" s="103">
        <f t="shared" si="22"/>
        <v>1311.8010425531916</v>
      </c>
    </row>
    <row r="204" spans="2:15" x14ac:dyDescent="0.25">
      <c r="B204" s="77"/>
      <c r="C204" s="77">
        <v>10</v>
      </c>
      <c r="D204" s="77"/>
      <c r="E204" s="77"/>
      <c r="F204" s="83"/>
      <c r="G204" s="83">
        <v>0.60699999999999998</v>
      </c>
      <c r="H204" s="83"/>
      <c r="I204" s="77"/>
      <c r="J204" s="83">
        <f t="shared" si="25"/>
        <v>1311.8090425531916</v>
      </c>
      <c r="M204" s="102">
        <f t="shared" si="20"/>
        <v>420</v>
      </c>
      <c r="N204" s="97">
        <f t="shared" si="21"/>
        <v>-10</v>
      </c>
      <c r="O204" s="103">
        <f t="shared" si="22"/>
        <v>1311.8090425531916</v>
      </c>
    </row>
    <row r="205" spans="2:15" x14ac:dyDescent="0.25">
      <c r="B205" s="77"/>
      <c r="C205" s="77"/>
      <c r="D205" s="77" t="s">
        <v>297</v>
      </c>
      <c r="E205" s="77"/>
      <c r="F205" s="83"/>
      <c r="G205" s="83">
        <v>3.2850000000000001</v>
      </c>
      <c r="H205" s="83"/>
      <c r="I205" s="77"/>
      <c r="J205" s="83">
        <f t="shared" si="25"/>
        <v>1309.1310425531915</v>
      </c>
      <c r="M205" s="102">
        <f t="shared" si="20"/>
        <v>435</v>
      </c>
      <c r="N205" s="97">
        <f t="shared" si="21"/>
        <v>0</v>
      </c>
      <c r="O205" s="103">
        <f t="shared" si="22"/>
        <v>1309.1310425531915</v>
      </c>
    </row>
    <row r="206" spans="2:15" x14ac:dyDescent="0.25">
      <c r="B206" s="77"/>
      <c r="C206" s="77"/>
      <c r="D206" s="77"/>
      <c r="E206" s="77">
        <v>0.8</v>
      </c>
      <c r="F206" s="83"/>
      <c r="G206" s="83">
        <v>3.1190000000000002</v>
      </c>
      <c r="H206" s="83"/>
      <c r="I206" s="77"/>
      <c r="J206" s="83">
        <f t="shared" si="25"/>
        <v>1309.2970425531917</v>
      </c>
      <c r="M206" s="102">
        <f t="shared" si="20"/>
        <v>435</v>
      </c>
      <c r="N206" s="97">
        <f t="shared" si="21"/>
        <v>0.8</v>
      </c>
      <c r="O206" s="103">
        <f t="shared" si="22"/>
        <v>1309.2970425531917</v>
      </c>
    </row>
    <row r="207" spans="2:15" x14ac:dyDescent="0.25">
      <c r="B207" s="77"/>
      <c r="C207" s="77"/>
      <c r="D207" s="77"/>
      <c r="E207" s="77">
        <v>1.5</v>
      </c>
      <c r="F207" s="83"/>
      <c r="G207" s="83">
        <v>3.8690000000000002</v>
      </c>
      <c r="H207" s="83"/>
      <c r="I207" s="77"/>
      <c r="J207" s="83">
        <f t="shared" si="25"/>
        <v>1308.5470425531917</v>
      </c>
      <c r="M207" s="102">
        <f t="shared" si="20"/>
        <v>435</v>
      </c>
      <c r="N207" s="97">
        <f t="shared" si="21"/>
        <v>1.5</v>
      </c>
      <c r="O207" s="103">
        <f t="shared" si="22"/>
        <v>1308.5470425531917</v>
      </c>
    </row>
    <row r="208" spans="2:15" x14ac:dyDescent="0.25">
      <c r="B208" s="77"/>
      <c r="C208" s="77"/>
      <c r="D208" s="77"/>
      <c r="E208" s="77">
        <v>6</v>
      </c>
      <c r="F208" s="83"/>
      <c r="G208" s="83">
        <v>4.0209999999999999</v>
      </c>
      <c r="H208" s="83"/>
      <c r="I208" s="77"/>
      <c r="J208" s="83">
        <f>$I$185-G208</f>
        <v>1308.3950425531916</v>
      </c>
      <c r="M208" s="102">
        <f t="shared" ref="M208:M271" si="26">IF(D208="", M207, VALUE(RIGHT(D208,LEN(D208)-2)))</f>
        <v>435</v>
      </c>
      <c r="N208" s="97">
        <f t="shared" ref="N208:N271" si="27">IF(C208&lt;&gt;"",-C208,IF(D208&lt;&gt;"",0,IF(E208&lt;&gt;"",E208,"")))</f>
        <v>6</v>
      </c>
      <c r="O208" s="103">
        <f t="shared" ref="O208:O271" si="28">J208</f>
        <v>1308.3950425531916</v>
      </c>
    </row>
    <row r="209" spans="2:15" x14ac:dyDescent="0.25">
      <c r="B209" s="77"/>
      <c r="C209" s="77"/>
      <c r="D209" s="77"/>
      <c r="E209" s="77">
        <v>8</v>
      </c>
      <c r="F209" s="83"/>
      <c r="G209" s="83">
        <v>3.9630000000000001</v>
      </c>
      <c r="H209" s="83"/>
      <c r="I209" s="77"/>
      <c r="J209" s="83">
        <f t="shared" si="25"/>
        <v>1308.4530425531916</v>
      </c>
      <c r="M209" s="102">
        <f t="shared" si="26"/>
        <v>435</v>
      </c>
      <c r="N209" s="97">
        <f t="shared" si="27"/>
        <v>8</v>
      </c>
      <c r="O209" s="103">
        <f t="shared" si="28"/>
        <v>1308.4530425531916</v>
      </c>
    </row>
    <row r="210" spans="2:15" x14ac:dyDescent="0.25">
      <c r="B210" s="77"/>
      <c r="C210" s="77">
        <v>2</v>
      </c>
      <c r="D210" s="77"/>
      <c r="E210" s="77"/>
      <c r="F210" s="83"/>
      <c r="G210" s="83">
        <v>3.1429999999999998</v>
      </c>
      <c r="H210" s="83"/>
      <c r="I210" s="77"/>
      <c r="J210" s="83">
        <f t="shared" si="25"/>
        <v>1309.2730425531915</v>
      </c>
      <c r="M210" s="102">
        <f t="shared" si="26"/>
        <v>435</v>
      </c>
      <c r="N210" s="97">
        <f t="shared" si="27"/>
        <v>-2</v>
      </c>
      <c r="O210" s="103">
        <f t="shared" si="28"/>
        <v>1309.2730425531915</v>
      </c>
    </row>
    <row r="211" spans="2:15" x14ac:dyDescent="0.25">
      <c r="B211" s="77"/>
      <c r="C211" s="77">
        <v>2.7</v>
      </c>
      <c r="D211" s="77"/>
      <c r="E211" s="77"/>
      <c r="F211" s="83"/>
      <c r="G211" s="83">
        <v>2.4319999999999999</v>
      </c>
      <c r="H211" s="83"/>
      <c r="I211" s="77"/>
      <c r="J211" s="83">
        <f t="shared" si="25"/>
        <v>1309.9840425531916</v>
      </c>
      <c r="M211" s="102">
        <f t="shared" si="26"/>
        <v>435</v>
      </c>
      <c r="N211" s="97">
        <f t="shared" si="27"/>
        <v>-2.7</v>
      </c>
      <c r="O211" s="103">
        <f t="shared" si="28"/>
        <v>1309.9840425531916</v>
      </c>
    </row>
    <row r="212" spans="2:15" x14ac:dyDescent="0.25">
      <c r="B212" s="77"/>
      <c r="C212" s="77">
        <v>5</v>
      </c>
      <c r="D212" s="77"/>
      <c r="E212" s="77"/>
      <c r="F212" s="83"/>
      <c r="G212" s="83">
        <v>2.4060000000000001</v>
      </c>
      <c r="H212" s="83"/>
      <c r="I212" s="77"/>
      <c r="J212" s="83">
        <f t="shared" si="25"/>
        <v>1310.0100425531916</v>
      </c>
      <c r="M212" s="102">
        <f t="shared" si="26"/>
        <v>435</v>
      </c>
      <c r="N212" s="97">
        <f t="shared" si="27"/>
        <v>-5</v>
      </c>
      <c r="O212" s="103">
        <f t="shared" si="28"/>
        <v>1310.0100425531916</v>
      </c>
    </row>
    <row r="213" spans="2:15" x14ac:dyDescent="0.25">
      <c r="B213" s="77"/>
      <c r="C213" s="77">
        <v>10</v>
      </c>
      <c r="D213" s="77"/>
      <c r="E213" s="77"/>
      <c r="F213" s="83"/>
      <c r="G213" s="83">
        <v>2.161</v>
      </c>
      <c r="H213" s="83"/>
      <c r="I213" s="77"/>
      <c r="J213" s="83">
        <f t="shared" si="25"/>
        <v>1310.2550425531915</v>
      </c>
      <c r="M213" s="102">
        <f t="shared" si="26"/>
        <v>435</v>
      </c>
      <c r="N213" s="97">
        <f t="shared" si="27"/>
        <v>-10</v>
      </c>
      <c r="O213" s="103">
        <f t="shared" si="28"/>
        <v>1310.2550425531915</v>
      </c>
    </row>
    <row r="214" spans="2:15" x14ac:dyDescent="0.25">
      <c r="B214" s="77" t="s">
        <v>168</v>
      </c>
      <c r="C214" s="77"/>
      <c r="D214" s="77"/>
      <c r="E214" s="77"/>
      <c r="F214" s="83">
        <v>0.61299999999999999</v>
      </c>
      <c r="G214" s="83"/>
      <c r="H214" s="83">
        <v>2.8530000000000002</v>
      </c>
      <c r="I214" s="83">
        <f>J214+F214</f>
        <v>1310.1764468085107</v>
      </c>
      <c r="J214" s="83">
        <v>1309.5634468085107</v>
      </c>
      <c r="M214" s="102">
        <f t="shared" si="26"/>
        <v>435</v>
      </c>
      <c r="N214" s="97" t="str">
        <f t="shared" si="27"/>
        <v/>
      </c>
      <c r="O214" s="103">
        <f t="shared" si="28"/>
        <v>1309.5634468085107</v>
      </c>
    </row>
    <row r="215" spans="2:15" x14ac:dyDescent="0.25">
      <c r="B215" s="77" t="s">
        <v>215</v>
      </c>
      <c r="C215" s="77"/>
      <c r="D215" s="77" t="s">
        <v>264</v>
      </c>
      <c r="E215" s="77"/>
      <c r="F215" s="83"/>
      <c r="G215" s="83">
        <v>1.53</v>
      </c>
      <c r="H215" s="83"/>
      <c r="I215" s="77"/>
      <c r="J215" s="83">
        <f>$I$214-G215</f>
        <v>1308.6464468085107</v>
      </c>
      <c r="M215" s="102">
        <f t="shared" si="26"/>
        <v>448.9</v>
      </c>
      <c r="N215" s="97">
        <f t="shared" si="27"/>
        <v>0</v>
      </c>
      <c r="O215" s="103">
        <f t="shared" si="28"/>
        <v>1308.6464468085107</v>
      </c>
    </row>
    <row r="216" spans="2:15" x14ac:dyDescent="0.25">
      <c r="B216" s="77"/>
      <c r="C216" s="77"/>
      <c r="D216" s="77"/>
      <c r="E216" s="77">
        <v>5</v>
      </c>
      <c r="F216" s="83"/>
      <c r="G216" s="83">
        <v>1.742</v>
      </c>
      <c r="H216" s="83"/>
      <c r="I216" s="77"/>
      <c r="J216" s="83">
        <f t="shared" ref="J216:J241" si="29">$I$214-G216</f>
        <v>1308.4344468085108</v>
      </c>
      <c r="M216" s="102">
        <f t="shared" si="26"/>
        <v>448.9</v>
      </c>
      <c r="N216" s="97">
        <f t="shared" si="27"/>
        <v>5</v>
      </c>
      <c r="O216" s="103">
        <f t="shared" si="28"/>
        <v>1308.4344468085108</v>
      </c>
    </row>
    <row r="217" spans="2:15" x14ac:dyDescent="0.25">
      <c r="B217" s="77"/>
      <c r="C217" s="77"/>
      <c r="D217" s="77"/>
      <c r="E217" s="77">
        <v>8</v>
      </c>
      <c r="F217" s="83"/>
      <c r="G217" s="83">
        <v>1.6930000000000001</v>
      </c>
      <c r="H217" s="83"/>
      <c r="I217" s="77"/>
      <c r="J217" s="83">
        <f t="shared" si="29"/>
        <v>1308.4834468085107</v>
      </c>
      <c r="M217" s="102">
        <f t="shared" si="26"/>
        <v>448.9</v>
      </c>
      <c r="N217" s="97">
        <f t="shared" si="27"/>
        <v>8</v>
      </c>
      <c r="O217" s="103">
        <f t="shared" si="28"/>
        <v>1308.4834468085107</v>
      </c>
    </row>
    <row r="218" spans="2:15" x14ac:dyDescent="0.25">
      <c r="B218" s="77"/>
      <c r="C218" s="77"/>
      <c r="D218" s="77"/>
      <c r="E218" s="77">
        <v>8.5</v>
      </c>
      <c r="F218" s="83"/>
      <c r="G218" s="83">
        <v>2.1720000000000002</v>
      </c>
      <c r="H218" s="83"/>
      <c r="I218" s="77"/>
      <c r="J218" s="83">
        <f t="shared" si="29"/>
        <v>1308.0044468085107</v>
      </c>
      <c r="M218" s="102">
        <f t="shared" si="26"/>
        <v>448.9</v>
      </c>
      <c r="N218" s="97">
        <f t="shared" si="27"/>
        <v>8.5</v>
      </c>
      <c r="O218" s="103">
        <f t="shared" si="28"/>
        <v>1308.0044468085107</v>
      </c>
    </row>
    <row r="219" spans="2:15" x14ac:dyDescent="0.25">
      <c r="B219" s="77"/>
      <c r="C219" s="77"/>
      <c r="D219" s="77"/>
      <c r="E219" s="77">
        <v>9.5</v>
      </c>
      <c r="F219" s="83"/>
      <c r="G219" s="83">
        <v>2.1139999999999999</v>
      </c>
      <c r="H219" s="83"/>
      <c r="I219" s="77"/>
      <c r="J219" s="83">
        <f t="shared" si="29"/>
        <v>1308.0624468085107</v>
      </c>
      <c r="M219" s="102">
        <f t="shared" si="26"/>
        <v>448.9</v>
      </c>
      <c r="N219" s="97">
        <f t="shared" si="27"/>
        <v>9.5</v>
      </c>
      <c r="O219" s="103">
        <f t="shared" si="28"/>
        <v>1308.0624468085107</v>
      </c>
    </row>
    <row r="220" spans="2:15" x14ac:dyDescent="0.25">
      <c r="B220" s="77"/>
      <c r="C220" s="77"/>
      <c r="D220" s="77"/>
      <c r="E220" s="77">
        <v>10</v>
      </c>
      <c r="F220" s="83"/>
      <c r="G220" s="83">
        <v>2.92</v>
      </c>
      <c r="H220" s="83"/>
      <c r="I220" s="77"/>
      <c r="J220" s="83">
        <f t="shared" si="29"/>
        <v>1307.2564468085106</v>
      </c>
      <c r="M220" s="102">
        <f t="shared" si="26"/>
        <v>448.9</v>
      </c>
      <c r="N220" s="97">
        <f t="shared" si="27"/>
        <v>10</v>
      </c>
      <c r="O220" s="103">
        <f t="shared" si="28"/>
        <v>1307.2564468085106</v>
      </c>
    </row>
    <row r="221" spans="2:15" x14ac:dyDescent="0.25">
      <c r="B221" s="77"/>
      <c r="C221" s="77">
        <v>5</v>
      </c>
      <c r="D221" s="77"/>
      <c r="E221" s="77"/>
      <c r="F221" s="83"/>
      <c r="G221" s="83">
        <v>1.355</v>
      </c>
      <c r="H221" s="83"/>
      <c r="I221" s="77"/>
      <c r="J221" s="83">
        <f t="shared" si="29"/>
        <v>1308.8214468085107</v>
      </c>
      <c r="M221" s="102">
        <f t="shared" si="26"/>
        <v>448.9</v>
      </c>
      <c r="N221" s="97">
        <f t="shared" si="27"/>
        <v>-5</v>
      </c>
      <c r="O221" s="103">
        <f t="shared" si="28"/>
        <v>1308.8214468085107</v>
      </c>
    </row>
    <row r="222" spans="2:15" x14ac:dyDescent="0.25">
      <c r="B222" s="77"/>
      <c r="C222" s="77">
        <v>7.8</v>
      </c>
      <c r="D222" s="77"/>
      <c r="E222" s="77"/>
      <c r="F222" s="83"/>
      <c r="G222" s="83">
        <v>1.2769999999999999</v>
      </c>
      <c r="H222" s="83"/>
      <c r="I222" s="77"/>
      <c r="J222" s="83">
        <f t="shared" si="29"/>
        <v>1308.8994468085107</v>
      </c>
      <c r="M222" s="102">
        <f t="shared" si="26"/>
        <v>448.9</v>
      </c>
      <c r="N222" s="97">
        <f t="shared" si="27"/>
        <v>-7.8</v>
      </c>
      <c r="O222" s="103">
        <f t="shared" si="28"/>
        <v>1308.8994468085107</v>
      </c>
    </row>
    <row r="223" spans="2:15" x14ac:dyDescent="0.25">
      <c r="B223" s="77"/>
      <c r="C223" s="77">
        <v>8.3000000000000007</v>
      </c>
      <c r="D223" s="77"/>
      <c r="E223" s="77"/>
      <c r="F223" s="83"/>
      <c r="G223" s="83">
        <v>0.42899999999999999</v>
      </c>
      <c r="H223" s="83"/>
      <c r="I223" s="77"/>
      <c r="J223" s="83">
        <f t="shared" si="29"/>
        <v>1309.7474468085106</v>
      </c>
      <c r="M223" s="102">
        <f t="shared" si="26"/>
        <v>448.9</v>
      </c>
      <c r="N223" s="97">
        <f t="shared" si="27"/>
        <v>-8.3000000000000007</v>
      </c>
      <c r="O223" s="103">
        <f t="shared" si="28"/>
        <v>1309.7474468085106</v>
      </c>
    </row>
    <row r="224" spans="2:15" x14ac:dyDescent="0.25">
      <c r="B224" s="77" t="s">
        <v>216</v>
      </c>
      <c r="C224" s="77"/>
      <c r="D224" s="77" t="s">
        <v>265</v>
      </c>
      <c r="E224" s="77"/>
      <c r="F224" s="83"/>
      <c r="G224" s="83">
        <v>1.7829999999999999</v>
      </c>
      <c r="H224" s="83"/>
      <c r="I224" s="77"/>
      <c r="J224" s="83">
        <f t="shared" si="29"/>
        <v>1308.3934468085108</v>
      </c>
      <c r="M224" s="102">
        <f t="shared" si="26"/>
        <v>459.5</v>
      </c>
      <c r="N224" s="97">
        <f t="shared" si="27"/>
        <v>0</v>
      </c>
      <c r="O224" s="103">
        <f t="shared" si="28"/>
        <v>1308.3934468085108</v>
      </c>
    </row>
    <row r="225" spans="2:15" x14ac:dyDescent="0.25">
      <c r="B225" s="77"/>
      <c r="C225" s="77">
        <v>3</v>
      </c>
      <c r="D225" s="77"/>
      <c r="E225" s="77"/>
      <c r="F225" s="83"/>
      <c r="G225" s="83">
        <v>1.6040000000000001</v>
      </c>
      <c r="H225" s="83"/>
      <c r="I225" s="77"/>
      <c r="J225" s="83">
        <f t="shared" si="29"/>
        <v>1308.5724468085107</v>
      </c>
      <c r="M225" s="102">
        <f t="shared" si="26"/>
        <v>459.5</v>
      </c>
      <c r="N225" s="97">
        <f t="shared" si="27"/>
        <v>-3</v>
      </c>
      <c r="O225" s="103">
        <f t="shared" si="28"/>
        <v>1308.5724468085107</v>
      </c>
    </row>
    <row r="226" spans="2:15" x14ac:dyDescent="0.25">
      <c r="B226" s="77"/>
      <c r="C226" s="77">
        <v>8</v>
      </c>
      <c r="D226" s="77"/>
      <c r="E226" s="77"/>
      <c r="F226" s="83"/>
      <c r="G226" s="83">
        <v>1.335</v>
      </c>
      <c r="H226" s="83"/>
      <c r="I226" s="77"/>
      <c r="J226" s="83">
        <f t="shared" si="29"/>
        <v>1308.8414468085107</v>
      </c>
      <c r="M226" s="102">
        <f t="shared" si="26"/>
        <v>459.5</v>
      </c>
      <c r="N226" s="97">
        <f t="shared" si="27"/>
        <v>-8</v>
      </c>
      <c r="O226" s="103">
        <f t="shared" si="28"/>
        <v>1308.8414468085107</v>
      </c>
    </row>
    <row r="227" spans="2:15" x14ac:dyDescent="0.25">
      <c r="B227" s="77"/>
      <c r="C227" s="77">
        <v>10</v>
      </c>
      <c r="D227" s="77"/>
      <c r="E227" s="77"/>
      <c r="F227" s="83"/>
      <c r="G227" s="83">
        <v>1.1850000000000001</v>
      </c>
      <c r="H227" s="83"/>
      <c r="I227" s="77"/>
      <c r="J227" s="83">
        <f t="shared" si="29"/>
        <v>1308.9914468085108</v>
      </c>
      <c r="M227" s="102">
        <f t="shared" si="26"/>
        <v>459.5</v>
      </c>
      <c r="N227" s="97">
        <f t="shared" si="27"/>
        <v>-10</v>
      </c>
      <c r="O227" s="103">
        <f t="shared" si="28"/>
        <v>1308.9914468085108</v>
      </c>
    </row>
    <row r="228" spans="2:15" x14ac:dyDescent="0.25">
      <c r="B228" s="77"/>
      <c r="C228" s="77"/>
      <c r="D228" s="77"/>
      <c r="E228" s="77">
        <v>4.3</v>
      </c>
      <c r="F228" s="83"/>
      <c r="G228" s="83">
        <v>1.712</v>
      </c>
      <c r="H228" s="83"/>
      <c r="I228" s="77"/>
      <c r="J228" s="83">
        <f t="shared" si="29"/>
        <v>1308.4644468085107</v>
      </c>
      <c r="M228" s="102">
        <f t="shared" si="26"/>
        <v>459.5</v>
      </c>
      <c r="N228" s="97">
        <f t="shared" si="27"/>
        <v>4.3</v>
      </c>
      <c r="O228" s="103">
        <f t="shared" si="28"/>
        <v>1308.4644468085107</v>
      </c>
    </row>
    <row r="229" spans="2:15" x14ac:dyDescent="0.25">
      <c r="B229" s="77"/>
      <c r="C229" s="77"/>
      <c r="D229" s="77"/>
      <c r="E229" s="77">
        <v>5.5</v>
      </c>
      <c r="F229" s="83"/>
      <c r="G229" s="83">
        <v>2.0680000000000001</v>
      </c>
      <c r="H229" s="83"/>
      <c r="I229" s="77"/>
      <c r="J229" s="83">
        <f t="shared" si="29"/>
        <v>1308.1084468085107</v>
      </c>
      <c r="M229" s="102">
        <f t="shared" si="26"/>
        <v>459.5</v>
      </c>
      <c r="N229" s="97">
        <f t="shared" si="27"/>
        <v>5.5</v>
      </c>
      <c r="O229" s="103">
        <f t="shared" si="28"/>
        <v>1308.1084468085107</v>
      </c>
    </row>
    <row r="230" spans="2:15" x14ac:dyDescent="0.25">
      <c r="B230" s="77"/>
      <c r="C230" s="77"/>
      <c r="D230" s="77"/>
      <c r="E230" s="77">
        <v>7.1</v>
      </c>
      <c r="F230" s="83"/>
      <c r="G230" s="83">
        <v>2.052</v>
      </c>
      <c r="H230" s="83"/>
      <c r="I230" s="77"/>
      <c r="J230" s="83">
        <f t="shared" si="29"/>
        <v>1308.1244468085108</v>
      </c>
      <c r="M230" s="102">
        <f t="shared" si="26"/>
        <v>459.5</v>
      </c>
      <c r="N230" s="97">
        <f t="shared" si="27"/>
        <v>7.1</v>
      </c>
      <c r="O230" s="103">
        <f t="shared" si="28"/>
        <v>1308.1244468085108</v>
      </c>
    </row>
    <row r="231" spans="2:15" x14ac:dyDescent="0.25">
      <c r="B231" s="77"/>
      <c r="C231" s="77"/>
      <c r="D231" s="77"/>
      <c r="E231" s="77">
        <v>8.5</v>
      </c>
      <c r="F231" s="83"/>
      <c r="G231" s="83">
        <v>2.754</v>
      </c>
      <c r="H231" s="83"/>
      <c r="I231" s="77"/>
      <c r="J231" s="83">
        <f t="shared" si="29"/>
        <v>1307.4224468085108</v>
      </c>
      <c r="M231" s="102">
        <f t="shared" si="26"/>
        <v>459.5</v>
      </c>
      <c r="N231" s="97">
        <f t="shared" si="27"/>
        <v>8.5</v>
      </c>
      <c r="O231" s="103">
        <f t="shared" si="28"/>
        <v>1307.4224468085108</v>
      </c>
    </row>
    <row r="232" spans="2:15" x14ac:dyDescent="0.25">
      <c r="B232" s="77" t="s">
        <v>217</v>
      </c>
      <c r="C232" s="77"/>
      <c r="D232" s="77" t="s">
        <v>266</v>
      </c>
      <c r="E232" s="77"/>
      <c r="F232" s="83"/>
      <c r="G232" s="83">
        <v>2.0619999999999998</v>
      </c>
      <c r="H232" s="83"/>
      <c r="I232" s="77"/>
      <c r="J232" s="83">
        <f>$I$214-G232</f>
        <v>1308.1144468085108</v>
      </c>
      <c r="M232" s="102">
        <f t="shared" si="26"/>
        <v>470</v>
      </c>
      <c r="N232" s="97">
        <f t="shared" si="27"/>
        <v>0</v>
      </c>
      <c r="O232" s="103">
        <f t="shared" si="28"/>
        <v>1308.1144468085108</v>
      </c>
    </row>
    <row r="233" spans="2:15" x14ac:dyDescent="0.25">
      <c r="B233" s="77"/>
      <c r="C233" s="77"/>
      <c r="D233" s="77"/>
      <c r="E233" s="77">
        <v>1.5</v>
      </c>
      <c r="F233" s="83"/>
      <c r="G233" s="83">
        <v>2.1179999999999999</v>
      </c>
      <c r="H233" s="83"/>
      <c r="I233" s="77"/>
      <c r="J233" s="83">
        <f t="shared" si="29"/>
        <v>1308.0584468085108</v>
      </c>
      <c r="M233" s="102">
        <f t="shared" si="26"/>
        <v>470</v>
      </c>
      <c r="N233" s="97">
        <f t="shared" si="27"/>
        <v>1.5</v>
      </c>
      <c r="O233" s="103">
        <f t="shared" si="28"/>
        <v>1308.0584468085108</v>
      </c>
    </row>
    <row r="234" spans="2:15" x14ac:dyDescent="0.25">
      <c r="B234" s="77"/>
      <c r="C234" s="77"/>
      <c r="D234" s="77"/>
      <c r="E234" s="77">
        <v>2</v>
      </c>
      <c r="F234" s="83"/>
      <c r="G234" s="83">
        <v>2.4950000000000001</v>
      </c>
      <c r="H234" s="83"/>
      <c r="I234" s="77"/>
      <c r="J234" s="83">
        <f t="shared" si="29"/>
        <v>1307.6814468085108</v>
      </c>
      <c r="M234" s="102">
        <f t="shared" si="26"/>
        <v>470</v>
      </c>
      <c r="N234" s="97">
        <f t="shared" si="27"/>
        <v>2</v>
      </c>
      <c r="O234" s="103">
        <f t="shared" si="28"/>
        <v>1307.6814468085108</v>
      </c>
    </row>
    <row r="235" spans="2:15" x14ac:dyDescent="0.25">
      <c r="B235" s="77"/>
      <c r="C235" s="77"/>
      <c r="D235" s="77"/>
      <c r="E235" s="77">
        <v>3</v>
      </c>
      <c r="F235" s="83"/>
      <c r="G235" s="83">
        <v>3.1720000000000002</v>
      </c>
      <c r="H235" s="83"/>
      <c r="I235" s="77"/>
      <c r="J235" s="83">
        <f t="shared" si="29"/>
        <v>1307.0044468085107</v>
      </c>
      <c r="M235" s="102">
        <f t="shared" si="26"/>
        <v>470</v>
      </c>
      <c r="N235" s="97">
        <f t="shared" si="27"/>
        <v>3</v>
      </c>
      <c r="O235" s="103">
        <f t="shared" si="28"/>
        <v>1307.0044468085107</v>
      </c>
    </row>
    <row r="236" spans="2:15" x14ac:dyDescent="0.25">
      <c r="B236" s="77"/>
      <c r="C236" s="77"/>
      <c r="D236" s="77"/>
      <c r="E236" s="77">
        <v>7</v>
      </c>
      <c r="F236" s="83"/>
      <c r="G236" s="83">
        <v>3.1349999999999998</v>
      </c>
      <c r="H236" s="83"/>
      <c r="I236" s="77"/>
      <c r="J236" s="83">
        <f t="shared" si="29"/>
        <v>1307.0414468085107</v>
      </c>
      <c r="M236" s="102">
        <f t="shared" si="26"/>
        <v>470</v>
      </c>
      <c r="N236" s="97">
        <f t="shared" si="27"/>
        <v>7</v>
      </c>
      <c r="O236" s="103">
        <f t="shared" si="28"/>
        <v>1307.0414468085107</v>
      </c>
    </row>
    <row r="237" spans="2:15" x14ac:dyDescent="0.25">
      <c r="B237" s="77"/>
      <c r="C237" s="77"/>
      <c r="D237" s="77"/>
      <c r="E237" s="77">
        <v>7.5</v>
      </c>
      <c r="F237" s="83"/>
      <c r="G237" s="83">
        <v>4.0199999999999996</v>
      </c>
      <c r="H237" s="83"/>
      <c r="I237" s="77"/>
      <c r="J237" s="83">
        <f t="shared" si="29"/>
        <v>1306.1564468085107</v>
      </c>
      <c r="M237" s="102">
        <f t="shared" si="26"/>
        <v>470</v>
      </c>
      <c r="N237" s="97">
        <f t="shared" si="27"/>
        <v>7.5</v>
      </c>
      <c r="O237" s="103">
        <f t="shared" si="28"/>
        <v>1306.1564468085107</v>
      </c>
    </row>
    <row r="238" spans="2:15" x14ac:dyDescent="0.25">
      <c r="B238" s="77"/>
      <c r="C238" s="77"/>
      <c r="D238" s="77"/>
      <c r="E238" s="77">
        <v>9.5</v>
      </c>
      <c r="F238" s="83"/>
      <c r="G238" s="83">
        <v>4.0220000000000002</v>
      </c>
      <c r="H238" s="83"/>
      <c r="I238" s="77"/>
      <c r="J238" s="83">
        <f t="shared" si="29"/>
        <v>1306.1544468085108</v>
      </c>
      <c r="M238" s="102">
        <f t="shared" si="26"/>
        <v>470</v>
      </c>
      <c r="N238" s="97">
        <f t="shared" si="27"/>
        <v>9.5</v>
      </c>
      <c r="O238" s="103">
        <f t="shared" si="28"/>
        <v>1306.1544468085108</v>
      </c>
    </row>
    <row r="239" spans="2:15" x14ac:dyDescent="0.25">
      <c r="B239" s="77"/>
      <c r="C239" s="77"/>
      <c r="D239" s="77"/>
      <c r="E239" s="77">
        <v>10</v>
      </c>
      <c r="F239" s="83"/>
      <c r="G239" s="83">
        <v>4.6920000000000002</v>
      </c>
      <c r="H239" s="83"/>
      <c r="I239" s="77"/>
      <c r="J239" s="83">
        <f t="shared" si="29"/>
        <v>1305.4844468085107</v>
      </c>
      <c r="M239" s="102">
        <f t="shared" si="26"/>
        <v>470</v>
      </c>
      <c r="N239" s="97">
        <f t="shared" si="27"/>
        <v>10</v>
      </c>
      <c r="O239" s="103">
        <f t="shared" si="28"/>
        <v>1305.4844468085107</v>
      </c>
    </row>
    <row r="240" spans="2:15" x14ac:dyDescent="0.25">
      <c r="B240" s="77"/>
      <c r="C240" s="77">
        <v>5</v>
      </c>
      <c r="D240" s="77"/>
      <c r="E240" s="77"/>
      <c r="F240" s="83"/>
      <c r="G240" s="83">
        <v>2.0179999999999998</v>
      </c>
      <c r="H240" s="83"/>
      <c r="I240" s="77"/>
      <c r="J240" s="83">
        <f t="shared" si="29"/>
        <v>1308.1584468085107</v>
      </c>
      <c r="M240" s="102">
        <f t="shared" si="26"/>
        <v>470</v>
      </c>
      <c r="N240" s="97">
        <f t="shared" si="27"/>
        <v>-5</v>
      </c>
      <c r="O240" s="103">
        <f t="shared" si="28"/>
        <v>1308.1584468085107</v>
      </c>
    </row>
    <row r="241" spans="2:15" x14ac:dyDescent="0.25">
      <c r="B241" s="77"/>
      <c r="C241" s="77">
        <v>10</v>
      </c>
      <c r="D241" s="77"/>
      <c r="E241" s="77"/>
      <c r="F241" s="83"/>
      <c r="G241" s="83">
        <v>1.4730000000000001</v>
      </c>
      <c r="H241" s="83"/>
      <c r="I241" s="77"/>
      <c r="J241" s="83">
        <f t="shared" si="29"/>
        <v>1308.7034468085108</v>
      </c>
      <c r="M241" s="102">
        <f t="shared" si="26"/>
        <v>470</v>
      </c>
      <c r="N241" s="97">
        <f t="shared" si="27"/>
        <v>-10</v>
      </c>
      <c r="O241" s="103">
        <f t="shared" si="28"/>
        <v>1308.7034468085108</v>
      </c>
    </row>
    <row r="242" spans="2:15" x14ac:dyDescent="0.25">
      <c r="B242" s="77" t="s">
        <v>169</v>
      </c>
      <c r="C242" s="77"/>
      <c r="D242" s="77"/>
      <c r="E242" s="77"/>
      <c r="F242" s="83">
        <v>1.742</v>
      </c>
      <c r="G242" s="83"/>
      <c r="H242" s="83">
        <v>2.1419999999999999</v>
      </c>
      <c r="I242" s="83">
        <f>J242+F242</f>
        <v>1309.7768510638298</v>
      </c>
      <c r="J242" s="83">
        <v>1308.0348510638298</v>
      </c>
      <c r="M242" s="102">
        <f t="shared" si="26"/>
        <v>470</v>
      </c>
      <c r="N242" s="97" t="str">
        <f t="shared" si="27"/>
        <v/>
      </c>
      <c r="O242" s="103">
        <f t="shared" si="28"/>
        <v>1308.0348510638298</v>
      </c>
    </row>
    <row r="243" spans="2:15" x14ac:dyDescent="0.25">
      <c r="B243" s="77" t="s">
        <v>207</v>
      </c>
      <c r="C243" s="77"/>
      <c r="D243" s="77"/>
      <c r="E243" s="77"/>
      <c r="F243" s="83">
        <v>0.63800000000000001</v>
      </c>
      <c r="G243" s="83"/>
      <c r="H243" s="83">
        <v>1.179</v>
      </c>
      <c r="I243" s="83">
        <f>J243+F243</f>
        <v>1309.236255319149</v>
      </c>
      <c r="J243" s="83">
        <v>1308.5982553191491</v>
      </c>
      <c r="M243" s="102">
        <f t="shared" si="26"/>
        <v>470</v>
      </c>
      <c r="N243" s="97" t="str">
        <f t="shared" si="27"/>
        <v/>
      </c>
      <c r="O243" s="103">
        <f t="shared" si="28"/>
        <v>1308.5982553191491</v>
      </c>
    </row>
    <row r="244" spans="2:15" x14ac:dyDescent="0.25">
      <c r="B244" s="77"/>
      <c r="C244" s="77"/>
      <c r="D244" s="77" t="s">
        <v>298</v>
      </c>
      <c r="E244" s="77"/>
      <c r="F244" s="83"/>
      <c r="G244" s="83">
        <v>2.1629999999999998</v>
      </c>
      <c r="H244" s="83"/>
      <c r="I244" s="77"/>
      <c r="J244" s="83">
        <f>$I$243-G244</f>
        <v>1307.073255319149</v>
      </c>
      <c r="M244" s="102">
        <f t="shared" si="26"/>
        <v>480</v>
      </c>
      <c r="N244" s="97">
        <f t="shared" si="27"/>
        <v>0</v>
      </c>
      <c r="O244" s="103">
        <f t="shared" si="28"/>
        <v>1307.073255319149</v>
      </c>
    </row>
    <row r="245" spans="2:15" x14ac:dyDescent="0.25">
      <c r="B245" s="77"/>
      <c r="C245" s="77">
        <v>5</v>
      </c>
      <c r="D245" s="77"/>
      <c r="E245" s="77"/>
      <c r="F245" s="83"/>
      <c r="G245" s="83">
        <v>1.7290000000000001</v>
      </c>
      <c r="H245" s="83"/>
      <c r="I245" s="77"/>
      <c r="J245" s="83">
        <f t="shared" ref="J245:J260" si="30">$I$243-G245</f>
        <v>1307.507255319149</v>
      </c>
      <c r="M245" s="102">
        <f t="shared" si="26"/>
        <v>480</v>
      </c>
      <c r="N245" s="97">
        <f t="shared" si="27"/>
        <v>-5</v>
      </c>
      <c r="O245" s="103">
        <f t="shared" si="28"/>
        <v>1307.507255319149</v>
      </c>
    </row>
    <row r="246" spans="2:15" x14ac:dyDescent="0.25">
      <c r="B246" s="77"/>
      <c r="C246" s="77">
        <v>10</v>
      </c>
      <c r="D246" s="77"/>
      <c r="E246" s="77"/>
      <c r="F246" s="83"/>
      <c r="G246" s="83">
        <v>1.331</v>
      </c>
      <c r="H246" s="83"/>
      <c r="I246" s="77"/>
      <c r="J246" s="83">
        <f t="shared" si="30"/>
        <v>1307.9052553191491</v>
      </c>
      <c r="M246" s="102">
        <f t="shared" si="26"/>
        <v>480</v>
      </c>
      <c r="N246" s="97">
        <f t="shared" si="27"/>
        <v>-10</v>
      </c>
      <c r="O246" s="103">
        <f t="shared" si="28"/>
        <v>1307.9052553191491</v>
      </c>
    </row>
    <row r="247" spans="2:15" x14ac:dyDescent="0.25">
      <c r="B247" s="77"/>
      <c r="C247" s="77">
        <v>1</v>
      </c>
      <c r="D247" s="77"/>
      <c r="E247" s="77"/>
      <c r="F247" s="83"/>
      <c r="G247" s="83">
        <v>1.548</v>
      </c>
      <c r="H247" s="83"/>
      <c r="I247" s="77"/>
      <c r="J247" s="83">
        <f t="shared" si="30"/>
        <v>1307.688255319149</v>
      </c>
      <c r="M247" s="102">
        <f t="shared" si="26"/>
        <v>480</v>
      </c>
      <c r="N247" s="97">
        <f t="shared" si="27"/>
        <v>-1</v>
      </c>
      <c r="O247" s="103">
        <f t="shared" si="28"/>
        <v>1307.688255319149</v>
      </c>
    </row>
    <row r="248" spans="2:15" x14ac:dyDescent="0.25">
      <c r="B248" s="77"/>
      <c r="C248" s="77">
        <v>0.5</v>
      </c>
      <c r="D248" s="77"/>
      <c r="E248" s="77"/>
      <c r="F248" s="83"/>
      <c r="G248" s="83">
        <v>2.048</v>
      </c>
      <c r="H248" s="83"/>
      <c r="I248" s="77"/>
      <c r="J248" s="83">
        <f t="shared" si="30"/>
        <v>1307.188255319149</v>
      </c>
      <c r="M248" s="102">
        <f t="shared" si="26"/>
        <v>480</v>
      </c>
      <c r="N248" s="97">
        <f t="shared" si="27"/>
        <v>-0.5</v>
      </c>
      <c r="O248" s="103">
        <f t="shared" si="28"/>
        <v>1307.188255319149</v>
      </c>
    </row>
    <row r="249" spans="2:15" x14ac:dyDescent="0.25">
      <c r="B249" s="77"/>
      <c r="C249" s="77"/>
      <c r="D249" s="77"/>
      <c r="E249" s="77">
        <v>5</v>
      </c>
      <c r="F249" s="83"/>
      <c r="G249" s="83">
        <v>2.6920000000000002</v>
      </c>
      <c r="H249" s="83"/>
      <c r="I249" s="77"/>
      <c r="J249" s="83">
        <f t="shared" si="30"/>
        <v>1306.544255319149</v>
      </c>
      <c r="M249" s="102">
        <f t="shared" si="26"/>
        <v>480</v>
      </c>
      <c r="N249" s="97">
        <f t="shared" si="27"/>
        <v>5</v>
      </c>
      <c r="O249" s="103">
        <f t="shared" si="28"/>
        <v>1306.544255319149</v>
      </c>
    </row>
    <row r="250" spans="2:15" x14ac:dyDescent="0.25">
      <c r="B250" s="77"/>
      <c r="C250" s="77"/>
      <c r="D250" s="77"/>
      <c r="E250" s="77">
        <v>10</v>
      </c>
      <c r="F250" s="83"/>
      <c r="G250" s="83">
        <v>3.6829999999999998</v>
      </c>
      <c r="H250" s="83"/>
      <c r="I250" s="77"/>
      <c r="J250" s="83">
        <f t="shared" si="30"/>
        <v>1305.553255319149</v>
      </c>
      <c r="M250" s="102">
        <f t="shared" si="26"/>
        <v>480</v>
      </c>
      <c r="N250" s="97">
        <f t="shared" si="27"/>
        <v>10</v>
      </c>
      <c r="O250" s="103">
        <f t="shared" si="28"/>
        <v>1305.553255319149</v>
      </c>
    </row>
    <row r="251" spans="2:15" x14ac:dyDescent="0.25">
      <c r="B251" s="77" t="s">
        <v>218</v>
      </c>
      <c r="C251" s="77"/>
      <c r="D251" s="77" t="s">
        <v>267</v>
      </c>
      <c r="E251" s="77"/>
      <c r="F251" s="83"/>
      <c r="G251" s="83">
        <v>2.5339999999999998</v>
      </c>
      <c r="H251" s="83"/>
      <c r="I251" s="77"/>
      <c r="J251" s="83">
        <f t="shared" si="30"/>
        <v>1306.7022553191489</v>
      </c>
      <c r="M251" s="102">
        <f t="shared" si="26"/>
        <v>487.4</v>
      </c>
      <c r="N251" s="97">
        <f t="shared" si="27"/>
        <v>0</v>
      </c>
      <c r="O251" s="103">
        <f t="shared" si="28"/>
        <v>1306.7022553191489</v>
      </c>
    </row>
    <row r="252" spans="2:15" x14ac:dyDescent="0.25">
      <c r="B252" s="77"/>
      <c r="C252" s="77"/>
      <c r="D252" s="77"/>
      <c r="E252" s="77">
        <v>5</v>
      </c>
      <c r="F252" s="83"/>
      <c r="G252" s="83">
        <v>3.2839999999999998</v>
      </c>
      <c r="H252" s="83"/>
      <c r="I252" s="77"/>
      <c r="J252" s="83">
        <f t="shared" si="30"/>
        <v>1305.9522553191489</v>
      </c>
      <c r="M252" s="102">
        <f t="shared" si="26"/>
        <v>487.4</v>
      </c>
      <c r="N252" s="97">
        <f t="shared" si="27"/>
        <v>5</v>
      </c>
      <c r="O252" s="103">
        <f t="shared" si="28"/>
        <v>1305.9522553191489</v>
      </c>
    </row>
    <row r="253" spans="2:15" x14ac:dyDescent="0.25">
      <c r="B253" s="77"/>
      <c r="C253" s="77"/>
      <c r="D253" s="77"/>
      <c r="E253" s="77">
        <v>10</v>
      </c>
      <c r="F253" s="83"/>
      <c r="G253" s="83">
        <v>4.2560000000000002</v>
      </c>
      <c r="H253" s="83"/>
      <c r="I253" s="77"/>
      <c r="J253" s="83">
        <f t="shared" si="30"/>
        <v>1304.9802553191489</v>
      </c>
      <c r="M253" s="102">
        <f t="shared" si="26"/>
        <v>487.4</v>
      </c>
      <c r="N253" s="97">
        <f t="shared" si="27"/>
        <v>10</v>
      </c>
      <c r="O253" s="103">
        <f t="shared" si="28"/>
        <v>1304.9802553191489</v>
      </c>
    </row>
    <row r="254" spans="2:15" x14ac:dyDescent="0.25">
      <c r="B254" s="77"/>
      <c r="C254" s="77">
        <v>5</v>
      </c>
      <c r="D254" s="77"/>
      <c r="E254" s="77"/>
      <c r="F254" s="83"/>
      <c r="G254" s="83">
        <v>1.6619999999999999</v>
      </c>
      <c r="H254" s="83"/>
      <c r="I254" s="77"/>
      <c r="J254" s="83">
        <f t="shared" si="30"/>
        <v>1307.574255319149</v>
      </c>
      <c r="M254" s="102">
        <f t="shared" si="26"/>
        <v>487.4</v>
      </c>
      <c r="N254" s="97">
        <f t="shared" si="27"/>
        <v>-5</v>
      </c>
      <c r="O254" s="103">
        <f t="shared" si="28"/>
        <v>1307.574255319149</v>
      </c>
    </row>
    <row r="255" spans="2:15" x14ac:dyDescent="0.25">
      <c r="B255" s="77"/>
      <c r="C255" s="77">
        <v>10</v>
      </c>
      <c r="D255" s="77"/>
      <c r="E255" s="77"/>
      <c r="F255" s="83"/>
      <c r="G255" s="83">
        <v>1.4350000000000001</v>
      </c>
      <c r="H255" s="83"/>
      <c r="I255" s="77"/>
      <c r="J255" s="83">
        <f t="shared" si="30"/>
        <v>1307.801255319149</v>
      </c>
      <c r="M255" s="102">
        <f t="shared" si="26"/>
        <v>487.4</v>
      </c>
      <c r="N255" s="97">
        <f t="shared" si="27"/>
        <v>-10</v>
      </c>
      <c r="O255" s="103">
        <f t="shared" si="28"/>
        <v>1307.801255319149</v>
      </c>
    </row>
    <row r="256" spans="2:15" x14ac:dyDescent="0.25">
      <c r="B256" s="77" t="s">
        <v>219</v>
      </c>
      <c r="C256" s="77"/>
      <c r="D256" s="77" t="s">
        <v>268</v>
      </c>
      <c r="E256" s="77"/>
      <c r="F256" s="83"/>
      <c r="G256" s="83">
        <v>2.7320000000000002</v>
      </c>
      <c r="H256" s="83"/>
      <c r="I256" s="77"/>
      <c r="J256" s="83">
        <f t="shared" si="30"/>
        <v>1306.504255319149</v>
      </c>
      <c r="M256" s="102">
        <f t="shared" si="26"/>
        <v>500.5</v>
      </c>
      <c r="N256" s="97">
        <f t="shared" si="27"/>
        <v>0</v>
      </c>
      <c r="O256" s="103">
        <f t="shared" si="28"/>
        <v>1306.504255319149</v>
      </c>
    </row>
    <row r="257" spans="2:15" x14ac:dyDescent="0.25">
      <c r="B257" s="77"/>
      <c r="C257" s="77"/>
      <c r="D257" s="77"/>
      <c r="E257" s="77">
        <v>5</v>
      </c>
      <c r="F257" s="83"/>
      <c r="G257" s="83">
        <v>3.3220000000000001</v>
      </c>
      <c r="H257" s="83"/>
      <c r="I257" s="77"/>
      <c r="J257" s="83">
        <f t="shared" si="30"/>
        <v>1305.9142553191491</v>
      </c>
      <c r="M257" s="102">
        <f t="shared" si="26"/>
        <v>500.5</v>
      </c>
      <c r="N257" s="97">
        <f t="shared" si="27"/>
        <v>5</v>
      </c>
      <c r="O257" s="103">
        <f t="shared" si="28"/>
        <v>1305.9142553191491</v>
      </c>
    </row>
    <row r="258" spans="2:15" x14ac:dyDescent="0.25">
      <c r="B258" s="77"/>
      <c r="C258" s="77"/>
      <c r="D258" s="77"/>
      <c r="E258" s="77">
        <v>10</v>
      </c>
      <c r="F258" s="83"/>
      <c r="G258" s="83">
        <v>4.2629999999999999</v>
      </c>
      <c r="H258" s="83"/>
      <c r="I258" s="77"/>
      <c r="J258" s="83">
        <f t="shared" si="30"/>
        <v>1304.9732553191491</v>
      </c>
      <c r="M258" s="102">
        <f t="shared" si="26"/>
        <v>500.5</v>
      </c>
      <c r="N258" s="97">
        <f t="shared" si="27"/>
        <v>10</v>
      </c>
      <c r="O258" s="103">
        <f t="shared" si="28"/>
        <v>1304.9732553191491</v>
      </c>
    </row>
    <row r="259" spans="2:15" x14ac:dyDescent="0.25">
      <c r="B259" s="77"/>
      <c r="C259" s="77">
        <v>5</v>
      </c>
      <c r="D259" s="77"/>
      <c r="E259" s="77"/>
      <c r="F259" s="83"/>
      <c r="G259" s="83">
        <v>2.3199999999999998</v>
      </c>
      <c r="H259" s="83"/>
      <c r="I259" s="77"/>
      <c r="J259" s="83">
        <f t="shared" si="30"/>
        <v>1306.9162553191491</v>
      </c>
      <c r="M259" s="102">
        <f t="shared" si="26"/>
        <v>500.5</v>
      </c>
      <c r="N259" s="97">
        <f t="shared" si="27"/>
        <v>-5</v>
      </c>
      <c r="O259" s="103">
        <f t="shared" si="28"/>
        <v>1306.9162553191491</v>
      </c>
    </row>
    <row r="260" spans="2:15" x14ac:dyDescent="0.25">
      <c r="B260" s="77"/>
      <c r="C260" s="77">
        <v>10</v>
      </c>
      <c r="D260" s="77"/>
      <c r="E260" s="77"/>
      <c r="F260" s="83"/>
      <c r="G260" s="83">
        <v>1.6220000000000001</v>
      </c>
      <c r="H260" s="83"/>
      <c r="I260" s="77"/>
      <c r="J260" s="83">
        <f t="shared" si="30"/>
        <v>1307.6142553191489</v>
      </c>
      <c r="M260" s="102">
        <f t="shared" si="26"/>
        <v>500.5</v>
      </c>
      <c r="N260" s="97">
        <f t="shared" si="27"/>
        <v>-10</v>
      </c>
      <c r="O260" s="103">
        <f t="shared" si="28"/>
        <v>1307.6142553191489</v>
      </c>
    </row>
    <row r="261" spans="2:15" x14ac:dyDescent="0.25">
      <c r="B261" s="77" t="s">
        <v>170</v>
      </c>
      <c r="C261" s="77"/>
      <c r="D261" s="77"/>
      <c r="E261" s="77"/>
      <c r="F261" s="83">
        <v>1.542</v>
      </c>
      <c r="G261" s="83"/>
      <c r="H261" s="83">
        <v>2.7749999999999999</v>
      </c>
      <c r="I261" s="83">
        <f>J261+F261</f>
        <v>1308.0036595744682</v>
      </c>
      <c r="J261" s="83">
        <v>1306.4616595744683</v>
      </c>
      <c r="M261" s="102">
        <f t="shared" si="26"/>
        <v>500.5</v>
      </c>
      <c r="N261" s="97" t="str">
        <f t="shared" si="27"/>
        <v/>
      </c>
      <c r="O261" s="103">
        <f t="shared" si="28"/>
        <v>1306.4616595744683</v>
      </c>
    </row>
    <row r="262" spans="2:15" x14ac:dyDescent="0.25">
      <c r="B262" s="77" t="s">
        <v>220</v>
      </c>
      <c r="C262" s="77"/>
      <c r="D262" s="77" t="s">
        <v>269</v>
      </c>
      <c r="E262" s="77"/>
      <c r="F262" s="83"/>
      <c r="G262" s="83">
        <v>2.052</v>
      </c>
      <c r="H262" s="83"/>
      <c r="I262" s="77"/>
      <c r="J262" s="83">
        <f>$I$261-G262</f>
        <v>1305.9516595744683</v>
      </c>
      <c r="M262" s="102">
        <f t="shared" si="26"/>
        <v>513.70000000000005</v>
      </c>
      <c r="N262" s="97">
        <f t="shared" si="27"/>
        <v>0</v>
      </c>
      <c r="O262" s="103">
        <f t="shared" si="28"/>
        <v>1305.9516595744683</v>
      </c>
    </row>
    <row r="263" spans="2:15" x14ac:dyDescent="0.25">
      <c r="B263" s="77"/>
      <c r="C263" s="77"/>
      <c r="D263" s="77"/>
      <c r="E263" s="77">
        <v>5</v>
      </c>
      <c r="F263" s="83"/>
      <c r="G263" s="83">
        <v>2.8450000000000002</v>
      </c>
      <c r="H263" s="83"/>
      <c r="I263" s="77"/>
      <c r="J263" s="83">
        <f t="shared" ref="J263:J266" si="31">$I$261-G263</f>
        <v>1305.1586595744682</v>
      </c>
      <c r="M263" s="102">
        <f t="shared" si="26"/>
        <v>513.70000000000005</v>
      </c>
      <c r="N263" s="97">
        <f t="shared" si="27"/>
        <v>5</v>
      </c>
      <c r="O263" s="103">
        <f t="shared" si="28"/>
        <v>1305.1586595744682</v>
      </c>
    </row>
    <row r="264" spans="2:15" x14ac:dyDescent="0.25">
      <c r="B264" s="77"/>
      <c r="C264" s="77"/>
      <c r="D264" s="77"/>
      <c r="E264" s="77">
        <v>10</v>
      </c>
      <c r="F264" s="83"/>
      <c r="G264" s="83">
        <v>4.1020000000000003</v>
      </c>
      <c r="H264" s="83"/>
      <c r="I264" s="77"/>
      <c r="J264" s="83">
        <f t="shared" si="31"/>
        <v>1303.9016595744681</v>
      </c>
      <c r="M264" s="102">
        <f t="shared" si="26"/>
        <v>513.70000000000005</v>
      </c>
      <c r="N264" s="97">
        <f t="shared" si="27"/>
        <v>10</v>
      </c>
      <c r="O264" s="103">
        <f t="shared" si="28"/>
        <v>1303.9016595744681</v>
      </c>
    </row>
    <row r="265" spans="2:15" x14ac:dyDescent="0.25">
      <c r="B265" s="77"/>
      <c r="C265" s="77">
        <v>5</v>
      </c>
      <c r="D265" s="77"/>
      <c r="E265" s="77"/>
      <c r="F265" s="83"/>
      <c r="G265" s="83">
        <v>1.472</v>
      </c>
      <c r="H265" s="83"/>
      <c r="I265" s="77"/>
      <c r="J265" s="83">
        <f t="shared" si="31"/>
        <v>1306.5316595744682</v>
      </c>
      <c r="M265" s="102">
        <f t="shared" si="26"/>
        <v>513.70000000000005</v>
      </c>
      <c r="N265" s="97">
        <f t="shared" si="27"/>
        <v>-5</v>
      </c>
      <c r="O265" s="103">
        <f t="shared" si="28"/>
        <v>1306.5316595744682</v>
      </c>
    </row>
    <row r="266" spans="2:15" x14ac:dyDescent="0.25">
      <c r="B266" s="77"/>
      <c r="C266" s="77">
        <v>10</v>
      </c>
      <c r="D266" s="77"/>
      <c r="E266" s="77"/>
      <c r="F266" s="83"/>
      <c r="G266" s="83">
        <v>0.73499999999999999</v>
      </c>
      <c r="H266" s="83"/>
      <c r="I266" s="77"/>
      <c r="J266" s="83">
        <f t="shared" si="31"/>
        <v>1307.2686595744683</v>
      </c>
      <c r="M266" s="102">
        <f t="shared" si="26"/>
        <v>513.70000000000005</v>
      </c>
      <c r="N266" s="97">
        <f t="shared" si="27"/>
        <v>-10</v>
      </c>
      <c r="O266" s="103">
        <f t="shared" si="28"/>
        <v>1307.2686595744683</v>
      </c>
    </row>
    <row r="267" spans="2:15" x14ac:dyDescent="0.25">
      <c r="B267" s="77" t="s">
        <v>171</v>
      </c>
      <c r="C267" s="77"/>
      <c r="D267" s="77"/>
      <c r="E267" s="77"/>
      <c r="F267" s="83">
        <v>0.86499999999999999</v>
      </c>
      <c r="G267" s="83"/>
      <c r="H267" s="83">
        <v>2.145</v>
      </c>
      <c r="I267" s="83">
        <f>J267+F267</f>
        <v>1306.7240638297874</v>
      </c>
      <c r="J267" s="83">
        <v>1305.8590638297874</v>
      </c>
      <c r="M267" s="102">
        <f t="shared" si="26"/>
        <v>513.70000000000005</v>
      </c>
      <c r="N267" s="97" t="str">
        <f t="shared" si="27"/>
        <v/>
      </c>
      <c r="O267" s="103">
        <f t="shared" si="28"/>
        <v>1305.8590638297874</v>
      </c>
    </row>
    <row r="268" spans="2:15" x14ac:dyDescent="0.25">
      <c r="B268" s="77" t="s">
        <v>221</v>
      </c>
      <c r="C268" s="77"/>
      <c r="D268" s="77" t="s">
        <v>270</v>
      </c>
      <c r="E268" s="77"/>
      <c r="F268" s="83"/>
      <c r="G268" s="83">
        <v>2.15</v>
      </c>
      <c r="H268" s="83"/>
      <c r="I268" s="77"/>
      <c r="J268" s="83">
        <f>$I$267-G268</f>
        <v>1304.5740638297873</v>
      </c>
      <c r="M268" s="102">
        <f t="shared" si="26"/>
        <v>525.20000000000005</v>
      </c>
      <c r="N268" s="97">
        <f t="shared" si="27"/>
        <v>0</v>
      </c>
      <c r="O268" s="103">
        <f t="shared" si="28"/>
        <v>1304.5740638297873</v>
      </c>
    </row>
    <row r="269" spans="2:15" x14ac:dyDescent="0.25">
      <c r="B269" s="77"/>
      <c r="C269" s="77">
        <v>1</v>
      </c>
      <c r="D269" s="77"/>
      <c r="E269" s="77"/>
      <c r="F269" s="83"/>
      <c r="G269" s="83">
        <v>1.476</v>
      </c>
      <c r="H269" s="83"/>
      <c r="I269" s="77"/>
      <c r="J269" s="83">
        <f t="shared" ref="J269:J277" si="32">$I$267-G269</f>
        <v>1305.2480638297873</v>
      </c>
      <c r="M269" s="102">
        <f t="shared" si="26"/>
        <v>525.20000000000005</v>
      </c>
      <c r="N269" s="97">
        <f t="shared" si="27"/>
        <v>-1</v>
      </c>
      <c r="O269" s="103">
        <f t="shared" si="28"/>
        <v>1305.2480638297873</v>
      </c>
    </row>
    <row r="270" spans="2:15" x14ac:dyDescent="0.25">
      <c r="B270" s="77"/>
      <c r="C270" s="77">
        <v>3</v>
      </c>
      <c r="D270" s="77"/>
      <c r="E270" s="77"/>
      <c r="F270" s="83"/>
      <c r="G270" s="83">
        <v>1.103</v>
      </c>
      <c r="H270" s="83"/>
      <c r="I270" s="77"/>
      <c r="J270" s="83">
        <f t="shared" si="32"/>
        <v>1305.6210638297873</v>
      </c>
      <c r="M270" s="102">
        <f t="shared" si="26"/>
        <v>525.20000000000005</v>
      </c>
      <c r="N270" s="97">
        <f t="shared" si="27"/>
        <v>-3</v>
      </c>
      <c r="O270" s="103">
        <f t="shared" si="28"/>
        <v>1305.6210638297873</v>
      </c>
    </row>
    <row r="271" spans="2:15" x14ac:dyDescent="0.25">
      <c r="B271" s="77"/>
      <c r="C271" s="77">
        <v>5</v>
      </c>
      <c r="D271" s="77"/>
      <c r="E271" s="77"/>
      <c r="F271" s="83"/>
      <c r="G271" s="83">
        <v>0.253</v>
      </c>
      <c r="H271" s="83"/>
      <c r="I271" s="77"/>
      <c r="J271" s="83">
        <f t="shared" si="32"/>
        <v>1306.4710638297875</v>
      </c>
      <c r="M271" s="102">
        <f t="shared" si="26"/>
        <v>525.20000000000005</v>
      </c>
      <c r="N271" s="97">
        <f t="shared" si="27"/>
        <v>-5</v>
      </c>
      <c r="O271" s="103">
        <f t="shared" si="28"/>
        <v>1306.4710638297875</v>
      </c>
    </row>
    <row r="272" spans="2:15" x14ac:dyDescent="0.25">
      <c r="B272" s="77"/>
      <c r="C272" s="77"/>
      <c r="D272" s="77"/>
      <c r="E272" s="77">
        <v>1</v>
      </c>
      <c r="F272" s="83"/>
      <c r="G272" s="83">
        <v>2.34</v>
      </c>
      <c r="H272" s="83"/>
      <c r="I272" s="77"/>
      <c r="J272" s="83">
        <f t="shared" si="32"/>
        <v>1304.3840638297875</v>
      </c>
      <c r="M272" s="102">
        <f t="shared" ref="M272:M335" si="33">IF(D272="", M271, VALUE(RIGHT(D272,LEN(D272)-2)))</f>
        <v>525.20000000000005</v>
      </c>
      <c r="N272" s="97">
        <f t="shared" ref="N272:N335" si="34">IF(C272&lt;&gt;"",-C272,IF(D272&lt;&gt;"",0,IF(E272&lt;&gt;"",E272,"")))</f>
        <v>1</v>
      </c>
      <c r="O272" s="103">
        <f t="shared" ref="O272:O335" si="35">J272</f>
        <v>1304.3840638297875</v>
      </c>
    </row>
    <row r="273" spans="2:15" x14ac:dyDescent="0.25">
      <c r="B273" s="77"/>
      <c r="C273" s="77"/>
      <c r="D273" s="77"/>
      <c r="E273" s="77">
        <v>4</v>
      </c>
      <c r="F273" s="83"/>
      <c r="G273" s="83">
        <v>2.4740000000000002</v>
      </c>
      <c r="H273" s="83"/>
      <c r="I273" s="77"/>
      <c r="J273" s="83">
        <f t="shared" si="32"/>
        <v>1304.2500638297875</v>
      </c>
      <c r="M273" s="102">
        <f t="shared" si="33"/>
        <v>525.20000000000005</v>
      </c>
      <c r="N273" s="97">
        <f t="shared" si="34"/>
        <v>4</v>
      </c>
      <c r="O273" s="103">
        <f t="shared" si="35"/>
        <v>1304.2500638297875</v>
      </c>
    </row>
    <row r="274" spans="2:15" x14ac:dyDescent="0.25">
      <c r="B274" s="77"/>
      <c r="C274" s="77"/>
      <c r="D274" s="77"/>
      <c r="E274" s="77">
        <v>4.5999999999999996</v>
      </c>
      <c r="F274" s="83"/>
      <c r="G274" s="83">
        <v>3.222</v>
      </c>
      <c r="H274" s="83"/>
      <c r="I274" s="77"/>
      <c r="J274" s="83">
        <f t="shared" si="32"/>
        <v>1303.5020638297874</v>
      </c>
      <c r="M274" s="102">
        <f t="shared" si="33"/>
        <v>525.20000000000005</v>
      </c>
      <c r="N274" s="97">
        <f t="shared" si="34"/>
        <v>4.5999999999999996</v>
      </c>
      <c r="O274" s="103">
        <f t="shared" si="35"/>
        <v>1303.5020638297874</v>
      </c>
    </row>
    <row r="275" spans="2:15" x14ac:dyDescent="0.25">
      <c r="B275" s="77"/>
      <c r="C275" s="77"/>
      <c r="D275" s="77"/>
      <c r="E275" s="77">
        <v>8</v>
      </c>
      <c r="F275" s="83"/>
      <c r="G275" s="83">
        <v>3.3119999999999998</v>
      </c>
      <c r="H275" s="83"/>
      <c r="I275" s="77"/>
      <c r="J275" s="83">
        <f t="shared" si="32"/>
        <v>1303.4120638297875</v>
      </c>
      <c r="M275" s="102">
        <f t="shared" si="33"/>
        <v>525.20000000000005</v>
      </c>
      <c r="N275" s="97">
        <f t="shared" si="34"/>
        <v>8</v>
      </c>
      <c r="O275" s="103">
        <f t="shared" si="35"/>
        <v>1303.4120638297875</v>
      </c>
    </row>
    <row r="276" spans="2:15" x14ac:dyDescent="0.25">
      <c r="B276" s="77"/>
      <c r="C276" s="77"/>
      <c r="D276" s="77"/>
      <c r="E276" s="77">
        <v>8.6999999999999993</v>
      </c>
      <c r="F276" s="83"/>
      <c r="G276" s="83">
        <v>4.1139999999999999</v>
      </c>
      <c r="H276" s="83"/>
      <c r="I276" s="77"/>
      <c r="J276" s="83">
        <f t="shared" si="32"/>
        <v>1302.6100638297874</v>
      </c>
      <c r="M276" s="102">
        <f t="shared" si="33"/>
        <v>525.20000000000005</v>
      </c>
      <c r="N276" s="97">
        <f t="shared" si="34"/>
        <v>8.6999999999999993</v>
      </c>
      <c r="O276" s="103">
        <f t="shared" si="35"/>
        <v>1302.6100638297874</v>
      </c>
    </row>
    <row r="277" spans="2:15" x14ac:dyDescent="0.25">
      <c r="B277" s="77"/>
      <c r="C277" s="77"/>
      <c r="D277" s="77"/>
      <c r="E277" s="77">
        <v>10</v>
      </c>
      <c r="F277" s="83"/>
      <c r="G277" s="83">
        <v>4.1840000000000002</v>
      </c>
      <c r="H277" s="83"/>
      <c r="I277" s="77"/>
      <c r="J277" s="83">
        <f t="shared" si="32"/>
        <v>1302.5400638297874</v>
      </c>
      <c r="M277" s="102">
        <f t="shared" si="33"/>
        <v>525.20000000000005</v>
      </c>
      <c r="N277" s="97">
        <f t="shared" si="34"/>
        <v>10</v>
      </c>
      <c r="O277" s="103">
        <f t="shared" si="35"/>
        <v>1302.5400638297874</v>
      </c>
    </row>
    <row r="278" spans="2:15" x14ac:dyDescent="0.25">
      <c r="B278" s="77" t="s">
        <v>172</v>
      </c>
      <c r="C278" s="77"/>
      <c r="D278" s="77"/>
      <c r="E278" s="77"/>
      <c r="F278" s="83">
        <v>0.65</v>
      </c>
      <c r="G278" s="83"/>
      <c r="H278" s="83">
        <v>2.1749999999999998</v>
      </c>
      <c r="I278" s="83">
        <f>J278+F278</f>
        <v>1305.1994680851067</v>
      </c>
      <c r="J278" s="83">
        <v>1304.5494680851066</v>
      </c>
      <c r="M278" s="102">
        <f t="shared" si="33"/>
        <v>525.20000000000005</v>
      </c>
      <c r="N278" s="97" t="str">
        <f t="shared" si="34"/>
        <v/>
      </c>
      <c r="O278" s="103">
        <f t="shared" si="35"/>
        <v>1304.5494680851066</v>
      </c>
    </row>
    <row r="279" spans="2:15" x14ac:dyDescent="0.25">
      <c r="B279" s="77" t="s">
        <v>238</v>
      </c>
      <c r="C279" s="77"/>
      <c r="D279" s="77" t="s">
        <v>271</v>
      </c>
      <c r="E279" s="77"/>
      <c r="F279" s="83"/>
      <c r="G279" s="83">
        <v>2.2829999999999999</v>
      </c>
      <c r="H279" s="83"/>
      <c r="I279" s="77"/>
      <c r="J279" s="83">
        <f>$I$278-G279</f>
        <v>1302.9164680851068</v>
      </c>
      <c r="M279" s="102">
        <f t="shared" si="33"/>
        <v>539</v>
      </c>
      <c r="N279" s="97">
        <f t="shared" si="34"/>
        <v>0</v>
      </c>
      <c r="O279" s="103">
        <f t="shared" si="35"/>
        <v>1302.9164680851068</v>
      </c>
    </row>
    <row r="280" spans="2:15" x14ac:dyDescent="0.25">
      <c r="B280" s="77"/>
      <c r="C280" s="77"/>
      <c r="D280" s="77"/>
      <c r="E280" s="77">
        <v>6</v>
      </c>
      <c r="F280" s="83"/>
      <c r="G280" s="83">
        <v>2.3340000000000001</v>
      </c>
      <c r="H280" s="83"/>
      <c r="I280" s="77"/>
      <c r="J280" s="83">
        <f t="shared" ref="J280:J287" si="36">$I$278-G280</f>
        <v>1302.8654680851066</v>
      </c>
      <c r="M280" s="102">
        <f t="shared" si="33"/>
        <v>539</v>
      </c>
      <c r="N280" s="97">
        <f t="shared" si="34"/>
        <v>6</v>
      </c>
      <c r="O280" s="103">
        <f t="shared" si="35"/>
        <v>1302.8654680851066</v>
      </c>
    </row>
    <row r="281" spans="2:15" x14ac:dyDescent="0.25">
      <c r="B281" s="77"/>
      <c r="C281" s="77"/>
      <c r="D281" s="77"/>
      <c r="E281" s="77">
        <v>6.6</v>
      </c>
      <c r="F281" s="83"/>
      <c r="G281" s="83">
        <v>2.488</v>
      </c>
      <c r="H281" s="83"/>
      <c r="I281" s="77"/>
      <c r="J281" s="83">
        <f t="shared" si="36"/>
        <v>1302.7114680851066</v>
      </c>
      <c r="M281" s="102">
        <f t="shared" si="33"/>
        <v>539</v>
      </c>
      <c r="N281" s="97">
        <f t="shared" si="34"/>
        <v>6.6</v>
      </c>
      <c r="O281" s="103">
        <f t="shared" si="35"/>
        <v>1302.7114680851066</v>
      </c>
    </row>
    <row r="282" spans="2:15" x14ac:dyDescent="0.25">
      <c r="B282" s="77"/>
      <c r="C282" s="77"/>
      <c r="D282" s="77"/>
      <c r="E282" s="77">
        <v>7.1</v>
      </c>
      <c r="F282" s="83"/>
      <c r="G282" s="83">
        <v>3.2290000000000001</v>
      </c>
      <c r="H282" s="83"/>
      <c r="I282" s="77"/>
      <c r="J282" s="83">
        <f t="shared" si="36"/>
        <v>1301.9704680851066</v>
      </c>
      <c r="M282" s="102">
        <f t="shared" si="33"/>
        <v>539</v>
      </c>
      <c r="N282" s="97">
        <f t="shared" si="34"/>
        <v>7.1</v>
      </c>
      <c r="O282" s="103">
        <f t="shared" si="35"/>
        <v>1301.9704680851066</v>
      </c>
    </row>
    <row r="283" spans="2:15" x14ac:dyDescent="0.25">
      <c r="B283" s="77"/>
      <c r="C283" s="77"/>
      <c r="D283" s="77"/>
      <c r="E283" s="77">
        <v>10</v>
      </c>
      <c r="F283" s="83"/>
      <c r="G283" s="83">
        <v>3.21</v>
      </c>
      <c r="H283" s="83"/>
      <c r="I283" s="77"/>
      <c r="J283" s="83">
        <f t="shared" si="36"/>
        <v>1301.9894680851066</v>
      </c>
      <c r="M283" s="102">
        <f t="shared" si="33"/>
        <v>539</v>
      </c>
      <c r="N283" s="97">
        <f t="shared" si="34"/>
        <v>10</v>
      </c>
      <c r="O283" s="103">
        <f t="shared" si="35"/>
        <v>1301.9894680851066</v>
      </c>
    </row>
    <row r="284" spans="2:15" x14ac:dyDescent="0.25">
      <c r="B284" s="77"/>
      <c r="C284" s="77">
        <v>4</v>
      </c>
      <c r="D284" s="77"/>
      <c r="E284" s="77"/>
      <c r="F284" s="83"/>
      <c r="G284" s="83">
        <v>2.1709999999999998</v>
      </c>
      <c r="H284" s="83"/>
      <c r="I284" s="77"/>
      <c r="J284" s="83">
        <f t="shared" si="36"/>
        <v>1303.0284680851066</v>
      </c>
      <c r="M284" s="102">
        <f t="shared" si="33"/>
        <v>539</v>
      </c>
      <c r="N284" s="97">
        <f t="shared" si="34"/>
        <v>-4</v>
      </c>
      <c r="O284" s="103">
        <f t="shared" si="35"/>
        <v>1303.0284680851066</v>
      </c>
    </row>
    <row r="285" spans="2:15" x14ac:dyDescent="0.25">
      <c r="B285" s="77"/>
      <c r="C285" s="77">
        <v>4.7</v>
      </c>
      <c r="D285" s="77"/>
      <c r="E285" s="77"/>
      <c r="F285" s="83"/>
      <c r="G285" s="83">
        <v>1.294</v>
      </c>
      <c r="H285" s="83"/>
      <c r="I285" s="77"/>
      <c r="J285" s="83">
        <f t="shared" si="36"/>
        <v>1303.9054680851066</v>
      </c>
      <c r="M285" s="102">
        <f t="shared" si="33"/>
        <v>539</v>
      </c>
      <c r="N285" s="97">
        <f t="shared" si="34"/>
        <v>-4.7</v>
      </c>
      <c r="O285" s="103">
        <f t="shared" si="35"/>
        <v>1303.9054680851066</v>
      </c>
    </row>
    <row r="286" spans="2:15" x14ac:dyDescent="0.25">
      <c r="B286" s="77"/>
      <c r="C286" s="77">
        <v>7.6</v>
      </c>
      <c r="D286" s="77"/>
      <c r="E286" s="77"/>
      <c r="F286" s="83"/>
      <c r="G286" s="83">
        <v>1.222</v>
      </c>
      <c r="H286" s="83"/>
      <c r="I286" s="77"/>
      <c r="J286" s="83">
        <f t="shared" si="36"/>
        <v>1303.9774680851067</v>
      </c>
      <c r="M286" s="102">
        <f t="shared" si="33"/>
        <v>539</v>
      </c>
      <c r="N286" s="97">
        <f t="shared" si="34"/>
        <v>-7.6</v>
      </c>
      <c r="O286" s="103">
        <f t="shared" si="35"/>
        <v>1303.9774680851067</v>
      </c>
    </row>
    <row r="287" spans="2:15" x14ac:dyDescent="0.25">
      <c r="B287" s="77"/>
      <c r="C287" s="77">
        <v>8.5</v>
      </c>
      <c r="D287" s="77"/>
      <c r="E287" s="77"/>
      <c r="F287" s="83"/>
      <c r="G287" s="83">
        <v>0.79900000000000004</v>
      </c>
      <c r="H287" s="83"/>
      <c r="I287" s="77"/>
      <c r="J287" s="83">
        <f t="shared" si="36"/>
        <v>1304.4004680851067</v>
      </c>
      <c r="M287" s="102">
        <f t="shared" si="33"/>
        <v>539</v>
      </c>
      <c r="N287" s="97">
        <f t="shared" si="34"/>
        <v>-8.5</v>
      </c>
      <c r="O287" s="103">
        <f t="shared" si="35"/>
        <v>1304.4004680851067</v>
      </c>
    </row>
    <row r="288" spans="2:15" x14ac:dyDescent="0.25">
      <c r="B288" s="77"/>
      <c r="C288" s="77">
        <v>10</v>
      </c>
      <c r="D288" s="77"/>
      <c r="E288" s="77"/>
      <c r="F288" s="83"/>
      <c r="G288" s="83">
        <v>0.192</v>
      </c>
      <c r="H288" s="83"/>
      <c r="I288" s="77"/>
      <c r="J288" s="83">
        <f>$I$278-G288</f>
        <v>1305.0074680851067</v>
      </c>
      <c r="M288" s="102">
        <f t="shared" si="33"/>
        <v>539</v>
      </c>
      <c r="N288" s="97">
        <f t="shared" si="34"/>
        <v>-10</v>
      </c>
      <c r="O288" s="103">
        <f t="shared" si="35"/>
        <v>1305.0074680851067</v>
      </c>
    </row>
    <row r="289" spans="2:15" x14ac:dyDescent="0.25">
      <c r="B289" s="77" t="s">
        <v>173</v>
      </c>
      <c r="C289" s="77"/>
      <c r="D289" s="77"/>
      <c r="E289" s="77"/>
      <c r="F289" s="83">
        <v>0.77</v>
      </c>
      <c r="G289" s="83"/>
      <c r="H289" s="83">
        <v>2.786</v>
      </c>
      <c r="I289" s="83">
        <f>J289+F289</f>
        <v>1303.1838723404258</v>
      </c>
      <c r="J289" s="83">
        <v>1302.4138723404258</v>
      </c>
      <c r="M289" s="102">
        <f t="shared" si="33"/>
        <v>539</v>
      </c>
      <c r="N289" s="97" t="str">
        <f t="shared" si="34"/>
        <v/>
      </c>
      <c r="O289" s="103">
        <f t="shared" si="35"/>
        <v>1302.4138723404258</v>
      </c>
    </row>
    <row r="290" spans="2:15" x14ac:dyDescent="0.25">
      <c r="B290" s="77" t="s">
        <v>239</v>
      </c>
      <c r="C290" s="77"/>
      <c r="D290" s="77" t="s">
        <v>272</v>
      </c>
      <c r="E290" s="77"/>
      <c r="F290" s="83"/>
      <c r="G290" s="83">
        <v>1.399</v>
      </c>
      <c r="H290" s="83"/>
      <c r="I290" s="77"/>
      <c r="J290" s="83">
        <f>$I$289-G290</f>
        <v>1301.7848723404259</v>
      </c>
      <c r="M290" s="102">
        <f t="shared" si="33"/>
        <v>552.70000000000005</v>
      </c>
      <c r="N290" s="97">
        <f t="shared" si="34"/>
        <v>0</v>
      </c>
      <c r="O290" s="103">
        <f t="shared" si="35"/>
        <v>1301.7848723404259</v>
      </c>
    </row>
    <row r="291" spans="2:15" x14ac:dyDescent="0.25">
      <c r="B291" s="77"/>
      <c r="C291" s="77"/>
      <c r="D291" s="77"/>
      <c r="E291" s="77">
        <v>5</v>
      </c>
      <c r="F291" s="83"/>
      <c r="G291" s="83">
        <v>1.4119999999999999</v>
      </c>
      <c r="H291" s="83"/>
      <c r="I291" s="77"/>
      <c r="J291" s="83">
        <f t="shared" ref="J291:J313" si="37">$I$289-G291</f>
        <v>1301.7718723404257</v>
      </c>
      <c r="M291" s="102">
        <f t="shared" si="33"/>
        <v>552.70000000000005</v>
      </c>
      <c r="N291" s="97">
        <f t="shared" si="34"/>
        <v>5</v>
      </c>
      <c r="O291" s="103">
        <f t="shared" si="35"/>
        <v>1301.7718723404257</v>
      </c>
    </row>
    <row r="292" spans="2:15" x14ac:dyDescent="0.25">
      <c r="B292" s="77"/>
      <c r="C292" s="77"/>
      <c r="D292" s="77"/>
      <c r="E292" s="77">
        <v>10</v>
      </c>
      <c r="F292" s="83"/>
      <c r="G292" s="83">
        <v>1.35</v>
      </c>
      <c r="H292" s="83"/>
      <c r="I292" s="77"/>
      <c r="J292" s="83">
        <f t="shared" si="37"/>
        <v>1301.8338723404258</v>
      </c>
      <c r="M292" s="102">
        <f t="shared" si="33"/>
        <v>552.70000000000005</v>
      </c>
      <c r="N292" s="97">
        <f t="shared" si="34"/>
        <v>10</v>
      </c>
      <c r="O292" s="103">
        <f t="shared" si="35"/>
        <v>1301.8338723404258</v>
      </c>
    </row>
    <row r="293" spans="2:15" x14ac:dyDescent="0.25">
      <c r="B293" s="77"/>
      <c r="C293" s="77">
        <v>5</v>
      </c>
      <c r="D293" s="77"/>
      <c r="E293" s="77"/>
      <c r="F293" s="83"/>
      <c r="G293" s="83">
        <v>1.462</v>
      </c>
      <c r="H293" s="83"/>
      <c r="I293" s="77"/>
      <c r="J293" s="83">
        <f t="shared" si="37"/>
        <v>1301.7218723404258</v>
      </c>
      <c r="M293" s="102">
        <f t="shared" si="33"/>
        <v>552.70000000000005</v>
      </c>
      <c r="N293" s="97">
        <f t="shared" si="34"/>
        <v>-5</v>
      </c>
      <c r="O293" s="103">
        <f t="shared" si="35"/>
        <v>1301.7218723404258</v>
      </c>
    </row>
    <row r="294" spans="2:15" x14ac:dyDescent="0.25">
      <c r="B294" s="77"/>
      <c r="C294" s="77">
        <v>10</v>
      </c>
      <c r="D294" s="77"/>
      <c r="E294" s="77"/>
      <c r="F294" s="83"/>
      <c r="G294" s="83">
        <v>1.381</v>
      </c>
      <c r="H294" s="83"/>
      <c r="I294" s="77"/>
      <c r="J294" s="83">
        <f t="shared" si="37"/>
        <v>1301.8028723404257</v>
      </c>
      <c r="M294" s="102">
        <f t="shared" si="33"/>
        <v>552.70000000000005</v>
      </c>
      <c r="N294" s="97">
        <f t="shared" si="34"/>
        <v>-10</v>
      </c>
      <c r="O294" s="103">
        <f t="shared" si="35"/>
        <v>1301.8028723404257</v>
      </c>
    </row>
    <row r="295" spans="2:15" x14ac:dyDescent="0.25">
      <c r="B295" s="77"/>
      <c r="C295" s="77"/>
      <c r="D295" s="77" t="s">
        <v>299</v>
      </c>
      <c r="E295" s="77"/>
      <c r="F295" s="83"/>
      <c r="G295" s="83">
        <v>1.4219999999999999</v>
      </c>
      <c r="H295" s="83"/>
      <c r="I295" s="77"/>
      <c r="J295" s="83">
        <f t="shared" si="37"/>
        <v>1301.7618723404257</v>
      </c>
      <c r="M295" s="102">
        <f t="shared" si="33"/>
        <v>555</v>
      </c>
      <c r="N295" s="97">
        <f t="shared" si="34"/>
        <v>0</v>
      </c>
      <c r="O295" s="103">
        <f t="shared" si="35"/>
        <v>1301.7618723404257</v>
      </c>
    </row>
    <row r="296" spans="2:15" x14ac:dyDescent="0.25">
      <c r="B296" s="77"/>
      <c r="C296" s="77"/>
      <c r="D296" s="77"/>
      <c r="E296" s="77">
        <v>5</v>
      </c>
      <c r="F296" s="83"/>
      <c r="G296" s="83">
        <v>1.3540000000000001</v>
      </c>
      <c r="H296" s="83"/>
      <c r="I296" s="77"/>
      <c r="J296" s="83">
        <f t="shared" si="37"/>
        <v>1301.8298723404257</v>
      </c>
      <c r="M296" s="102">
        <f t="shared" si="33"/>
        <v>555</v>
      </c>
      <c r="N296" s="97">
        <f t="shared" si="34"/>
        <v>5</v>
      </c>
      <c r="O296" s="103">
        <f t="shared" si="35"/>
        <v>1301.8298723404257</v>
      </c>
    </row>
    <row r="297" spans="2:15" x14ac:dyDescent="0.25">
      <c r="B297" s="77"/>
      <c r="C297" s="77"/>
      <c r="D297" s="77"/>
      <c r="E297" s="77">
        <v>10</v>
      </c>
      <c r="F297" s="83"/>
      <c r="G297" s="83">
        <v>1.34</v>
      </c>
      <c r="H297" s="83"/>
      <c r="I297" s="77"/>
      <c r="J297" s="83">
        <f t="shared" si="37"/>
        <v>1301.8438723404258</v>
      </c>
      <c r="M297" s="102">
        <f t="shared" si="33"/>
        <v>555</v>
      </c>
      <c r="N297" s="97">
        <f t="shared" si="34"/>
        <v>10</v>
      </c>
      <c r="O297" s="103">
        <f t="shared" si="35"/>
        <v>1301.8438723404258</v>
      </c>
    </row>
    <row r="298" spans="2:15" x14ac:dyDescent="0.25">
      <c r="B298" s="77"/>
      <c r="C298" s="77">
        <v>5</v>
      </c>
      <c r="D298" s="77"/>
      <c r="E298" s="77"/>
      <c r="F298" s="83"/>
      <c r="G298" s="83">
        <v>1.4359999999999999</v>
      </c>
      <c r="H298" s="83"/>
      <c r="I298" s="77"/>
      <c r="J298" s="83">
        <f t="shared" si="37"/>
        <v>1301.7478723404258</v>
      </c>
      <c r="M298" s="102">
        <f t="shared" si="33"/>
        <v>555</v>
      </c>
      <c r="N298" s="97">
        <f t="shared" si="34"/>
        <v>-5</v>
      </c>
      <c r="O298" s="103">
        <f t="shared" si="35"/>
        <v>1301.7478723404258</v>
      </c>
    </row>
    <row r="299" spans="2:15" x14ac:dyDescent="0.25">
      <c r="B299" s="77"/>
      <c r="C299" s="77">
        <v>5.5</v>
      </c>
      <c r="D299" s="77"/>
      <c r="E299" s="77"/>
      <c r="F299" s="83"/>
      <c r="G299" s="83">
        <v>1.3640000000000001</v>
      </c>
      <c r="H299" s="83"/>
      <c r="I299" s="77"/>
      <c r="J299" s="83">
        <f t="shared" si="37"/>
        <v>1301.8198723404257</v>
      </c>
      <c r="M299" s="102">
        <f t="shared" si="33"/>
        <v>555</v>
      </c>
      <c r="N299" s="97">
        <f t="shared" si="34"/>
        <v>-5.5</v>
      </c>
      <c r="O299" s="103">
        <f t="shared" si="35"/>
        <v>1301.8198723404257</v>
      </c>
    </row>
    <row r="300" spans="2:15" x14ac:dyDescent="0.25">
      <c r="B300" s="77"/>
      <c r="C300" s="77">
        <v>5.7</v>
      </c>
      <c r="D300" s="77"/>
      <c r="E300" s="77"/>
      <c r="F300" s="83"/>
      <c r="G300" s="83">
        <v>1.669</v>
      </c>
      <c r="H300" s="83"/>
      <c r="I300" s="77"/>
      <c r="J300" s="83">
        <f t="shared" si="37"/>
        <v>1301.5148723404257</v>
      </c>
      <c r="M300" s="102">
        <f t="shared" si="33"/>
        <v>555</v>
      </c>
      <c r="N300" s="97">
        <f t="shared" si="34"/>
        <v>-5.7</v>
      </c>
      <c r="O300" s="103">
        <f t="shared" si="35"/>
        <v>1301.5148723404257</v>
      </c>
    </row>
    <row r="301" spans="2:15" x14ac:dyDescent="0.25">
      <c r="B301" s="77"/>
      <c r="C301" s="77">
        <v>6.2</v>
      </c>
      <c r="D301" s="77"/>
      <c r="E301" s="77"/>
      <c r="F301" s="83"/>
      <c r="G301" s="83">
        <v>1.694</v>
      </c>
      <c r="H301" s="83"/>
      <c r="I301" s="77"/>
      <c r="J301" s="83">
        <f t="shared" si="37"/>
        <v>1301.4898723404258</v>
      </c>
      <c r="M301" s="102">
        <f t="shared" si="33"/>
        <v>555</v>
      </c>
      <c r="N301" s="97">
        <f t="shared" si="34"/>
        <v>-6.2</v>
      </c>
      <c r="O301" s="103">
        <f t="shared" si="35"/>
        <v>1301.4898723404258</v>
      </c>
    </row>
    <row r="302" spans="2:15" x14ac:dyDescent="0.25">
      <c r="B302" s="77"/>
      <c r="C302" s="77">
        <v>10</v>
      </c>
      <c r="D302" s="77"/>
      <c r="E302" s="77"/>
      <c r="F302" s="83"/>
      <c r="G302" s="83">
        <v>3.1219999999999999</v>
      </c>
      <c r="H302" s="83"/>
      <c r="I302" s="77"/>
      <c r="J302" s="83">
        <f t="shared" si="37"/>
        <v>1300.0618723404257</v>
      </c>
      <c r="M302" s="102">
        <f t="shared" si="33"/>
        <v>555</v>
      </c>
      <c r="N302" s="97">
        <f t="shared" si="34"/>
        <v>-10</v>
      </c>
      <c r="O302" s="103">
        <f t="shared" si="35"/>
        <v>1300.0618723404257</v>
      </c>
    </row>
    <row r="303" spans="2:15" x14ac:dyDescent="0.25">
      <c r="B303" s="77"/>
      <c r="C303" s="77"/>
      <c r="D303" s="77" t="s">
        <v>300</v>
      </c>
      <c r="E303" s="77"/>
      <c r="F303" s="83"/>
      <c r="G303" s="83">
        <v>1.8009999999999999</v>
      </c>
      <c r="H303" s="83"/>
      <c r="I303" s="77"/>
      <c r="J303" s="83">
        <f t="shared" si="37"/>
        <v>1301.3828723404258</v>
      </c>
      <c r="M303" s="102">
        <f t="shared" si="33"/>
        <v>570</v>
      </c>
      <c r="N303" s="97">
        <f t="shared" si="34"/>
        <v>0</v>
      </c>
      <c r="O303" s="103">
        <f t="shared" si="35"/>
        <v>1301.3828723404258</v>
      </c>
    </row>
    <row r="304" spans="2:15" x14ac:dyDescent="0.25">
      <c r="B304" s="77"/>
      <c r="C304" s="77">
        <v>4</v>
      </c>
      <c r="D304" s="77"/>
      <c r="E304" s="77"/>
      <c r="F304" s="83"/>
      <c r="G304" s="83">
        <v>1.7190000000000001</v>
      </c>
      <c r="H304" s="83"/>
      <c r="I304" s="77"/>
      <c r="J304" s="83">
        <f t="shared" si="37"/>
        <v>1301.4648723404257</v>
      </c>
      <c r="M304" s="102">
        <f t="shared" si="33"/>
        <v>570</v>
      </c>
      <c r="N304" s="97">
        <f t="shared" si="34"/>
        <v>-4</v>
      </c>
      <c r="O304" s="103">
        <f t="shared" si="35"/>
        <v>1301.4648723404257</v>
      </c>
    </row>
    <row r="305" spans="2:15" x14ac:dyDescent="0.25">
      <c r="B305" s="77"/>
      <c r="C305" s="77">
        <v>4.3</v>
      </c>
      <c r="D305" s="77"/>
      <c r="E305" s="77"/>
      <c r="F305" s="83"/>
      <c r="G305" s="83">
        <v>2.097</v>
      </c>
      <c r="H305" s="83"/>
      <c r="I305" s="77"/>
      <c r="J305" s="83">
        <f t="shared" si="37"/>
        <v>1301.0868723404258</v>
      </c>
      <c r="M305" s="102">
        <f t="shared" si="33"/>
        <v>570</v>
      </c>
      <c r="N305" s="97">
        <f t="shared" si="34"/>
        <v>-4.3</v>
      </c>
      <c r="O305" s="103">
        <f t="shared" si="35"/>
        <v>1301.0868723404258</v>
      </c>
    </row>
    <row r="306" spans="2:15" x14ac:dyDescent="0.25">
      <c r="B306" s="77"/>
      <c r="C306" s="77">
        <v>5</v>
      </c>
      <c r="D306" s="77"/>
      <c r="E306" s="77"/>
      <c r="F306" s="83"/>
      <c r="G306" s="83">
        <v>2.0790000000000002</v>
      </c>
      <c r="H306" s="83"/>
      <c r="I306" s="77"/>
      <c r="J306" s="83">
        <f t="shared" si="37"/>
        <v>1301.1048723404258</v>
      </c>
      <c r="M306" s="102">
        <f t="shared" si="33"/>
        <v>570</v>
      </c>
      <c r="N306" s="97">
        <f t="shared" si="34"/>
        <v>-5</v>
      </c>
      <c r="O306" s="103">
        <f t="shared" si="35"/>
        <v>1301.1048723404258</v>
      </c>
    </row>
    <row r="307" spans="2:15" x14ac:dyDescent="0.25">
      <c r="B307" s="77"/>
      <c r="C307" s="77">
        <v>5.6</v>
      </c>
      <c r="D307" s="77"/>
      <c r="E307" s="77"/>
      <c r="F307" s="83"/>
      <c r="G307" s="83">
        <v>2.5449999999999999</v>
      </c>
      <c r="H307" s="83"/>
      <c r="I307" s="77"/>
      <c r="J307" s="83">
        <f t="shared" si="37"/>
        <v>1300.6388723404257</v>
      </c>
      <c r="M307" s="102">
        <f t="shared" si="33"/>
        <v>570</v>
      </c>
      <c r="N307" s="97">
        <f t="shared" si="34"/>
        <v>-5.6</v>
      </c>
      <c r="O307" s="103">
        <f t="shared" si="35"/>
        <v>1300.6388723404257</v>
      </c>
    </row>
    <row r="308" spans="2:15" x14ac:dyDescent="0.25">
      <c r="B308" s="77"/>
      <c r="C308" s="77">
        <v>9</v>
      </c>
      <c r="D308" s="77"/>
      <c r="E308" s="77"/>
      <c r="F308" s="83"/>
      <c r="G308" s="83">
        <v>2.762</v>
      </c>
      <c r="H308" s="83"/>
      <c r="I308" s="77"/>
      <c r="J308" s="83">
        <f t="shared" si="37"/>
        <v>1300.4218723404258</v>
      </c>
      <c r="M308" s="102">
        <f t="shared" si="33"/>
        <v>570</v>
      </c>
      <c r="N308" s="97">
        <f t="shared" si="34"/>
        <v>-9</v>
      </c>
      <c r="O308" s="103">
        <f t="shared" si="35"/>
        <v>1300.4218723404258</v>
      </c>
    </row>
    <row r="309" spans="2:15" x14ac:dyDescent="0.25">
      <c r="B309" s="77"/>
      <c r="C309" s="77">
        <v>10</v>
      </c>
      <c r="D309" s="77"/>
      <c r="E309" s="77"/>
      <c r="F309" s="83"/>
      <c r="G309" s="83">
        <v>2.964</v>
      </c>
      <c r="H309" s="83"/>
      <c r="I309" s="77"/>
      <c r="J309" s="83">
        <f t="shared" si="37"/>
        <v>1300.2198723404258</v>
      </c>
      <c r="M309" s="102">
        <f t="shared" si="33"/>
        <v>570</v>
      </c>
      <c r="N309" s="97">
        <f t="shared" si="34"/>
        <v>-10</v>
      </c>
      <c r="O309" s="103">
        <f t="shared" si="35"/>
        <v>1300.2198723404258</v>
      </c>
    </row>
    <row r="310" spans="2:15" x14ac:dyDescent="0.25">
      <c r="B310" s="77"/>
      <c r="C310" s="77"/>
      <c r="D310" s="77"/>
      <c r="E310" s="77">
        <v>3</v>
      </c>
      <c r="F310" s="83"/>
      <c r="G310" s="83">
        <v>1.665</v>
      </c>
      <c r="H310" s="83"/>
      <c r="I310" s="77"/>
      <c r="J310" s="83">
        <f t="shared" si="37"/>
        <v>1301.5188723404258</v>
      </c>
      <c r="M310" s="102">
        <f t="shared" si="33"/>
        <v>570</v>
      </c>
      <c r="N310" s="97">
        <f t="shared" si="34"/>
        <v>3</v>
      </c>
      <c r="O310" s="103">
        <f t="shared" si="35"/>
        <v>1301.5188723404258</v>
      </c>
    </row>
    <row r="311" spans="2:15" x14ac:dyDescent="0.25">
      <c r="B311" s="77"/>
      <c r="C311" s="77"/>
      <c r="D311" s="77"/>
      <c r="E311" s="77">
        <v>3.2</v>
      </c>
      <c r="F311" s="83"/>
      <c r="G311" s="83">
        <v>1.363</v>
      </c>
      <c r="H311" s="83"/>
      <c r="I311" s="77"/>
      <c r="J311" s="83">
        <f t="shared" si="37"/>
        <v>1301.8208723404257</v>
      </c>
      <c r="M311" s="102">
        <f t="shared" si="33"/>
        <v>570</v>
      </c>
      <c r="N311" s="97">
        <f t="shared" si="34"/>
        <v>3.2</v>
      </c>
      <c r="O311" s="103">
        <f t="shared" si="35"/>
        <v>1301.8208723404257</v>
      </c>
    </row>
    <row r="312" spans="2:15" x14ac:dyDescent="0.25">
      <c r="B312" s="77"/>
      <c r="C312" s="77"/>
      <c r="D312" s="77"/>
      <c r="E312" s="77">
        <v>5</v>
      </c>
      <c r="F312" s="83"/>
      <c r="G312" s="83">
        <v>1.4410000000000001</v>
      </c>
      <c r="H312" s="83"/>
      <c r="I312" s="77"/>
      <c r="J312" s="83">
        <f t="shared" si="37"/>
        <v>1301.7428723404257</v>
      </c>
      <c r="M312" s="102">
        <f t="shared" si="33"/>
        <v>570</v>
      </c>
      <c r="N312" s="97">
        <f t="shared" si="34"/>
        <v>5</v>
      </c>
      <c r="O312" s="103">
        <f t="shared" si="35"/>
        <v>1301.7428723404257</v>
      </c>
    </row>
    <row r="313" spans="2:15" x14ac:dyDescent="0.25">
      <c r="B313" s="77"/>
      <c r="C313" s="77"/>
      <c r="D313" s="77"/>
      <c r="E313" s="77">
        <v>10</v>
      </c>
      <c r="F313" s="83"/>
      <c r="G313" s="83">
        <v>1.417</v>
      </c>
      <c r="H313" s="83"/>
      <c r="I313" s="77"/>
      <c r="J313" s="83">
        <f t="shared" si="37"/>
        <v>1301.7668723404258</v>
      </c>
      <c r="M313" s="102">
        <f t="shared" si="33"/>
        <v>570</v>
      </c>
      <c r="N313" s="97">
        <f t="shared" si="34"/>
        <v>10</v>
      </c>
      <c r="O313" s="103">
        <f t="shared" si="35"/>
        <v>1301.7668723404258</v>
      </c>
    </row>
    <row r="314" spans="2:15" x14ac:dyDescent="0.25">
      <c r="B314" s="77" t="s">
        <v>174</v>
      </c>
      <c r="C314" s="77"/>
      <c r="D314" s="77"/>
      <c r="E314" s="77"/>
      <c r="F314" s="83">
        <v>0.84899999999999998</v>
      </c>
      <c r="G314" s="83"/>
      <c r="H314" s="83">
        <v>2.419</v>
      </c>
      <c r="I314" s="83">
        <f>J314+F314</f>
        <v>1301.614276595745</v>
      </c>
      <c r="J314" s="83">
        <v>1300.765276595745</v>
      </c>
      <c r="M314" s="102">
        <f t="shared" si="33"/>
        <v>570</v>
      </c>
      <c r="N314" s="97" t="str">
        <f t="shared" si="34"/>
        <v/>
      </c>
      <c r="O314" s="103">
        <f t="shared" si="35"/>
        <v>1300.765276595745</v>
      </c>
    </row>
    <row r="315" spans="2:15" x14ac:dyDescent="0.25">
      <c r="B315" s="77" t="s">
        <v>240</v>
      </c>
      <c r="C315" s="77"/>
      <c r="D315" s="77" t="s">
        <v>273</v>
      </c>
      <c r="E315" s="77"/>
      <c r="F315" s="83"/>
      <c r="G315" s="83">
        <v>1.4319999999999999</v>
      </c>
      <c r="H315" s="83"/>
      <c r="I315" s="77"/>
      <c r="J315" s="83">
        <f>$I$314-G315</f>
        <v>1300.182276595745</v>
      </c>
      <c r="M315" s="102">
        <f t="shared" si="33"/>
        <v>580.1</v>
      </c>
      <c r="N315" s="97">
        <f t="shared" si="34"/>
        <v>0</v>
      </c>
      <c r="O315" s="103">
        <f t="shared" si="35"/>
        <v>1300.182276595745</v>
      </c>
    </row>
    <row r="316" spans="2:15" x14ac:dyDescent="0.25">
      <c r="B316" s="77"/>
      <c r="C316" s="77">
        <v>5</v>
      </c>
      <c r="D316" s="77"/>
      <c r="E316" s="77"/>
      <c r="F316" s="83"/>
      <c r="G316" s="83">
        <v>1.6665000000000001</v>
      </c>
      <c r="H316" s="83"/>
      <c r="I316" s="77"/>
      <c r="J316" s="83">
        <f t="shared" ref="J316:J329" si="38">$I$314-G316</f>
        <v>1299.9477765957449</v>
      </c>
      <c r="M316" s="102">
        <f t="shared" si="33"/>
        <v>580.1</v>
      </c>
      <c r="N316" s="97">
        <f t="shared" si="34"/>
        <v>-5</v>
      </c>
      <c r="O316" s="103">
        <f t="shared" si="35"/>
        <v>1299.9477765957449</v>
      </c>
    </row>
    <row r="317" spans="2:15" x14ac:dyDescent="0.25">
      <c r="B317" s="77"/>
      <c r="C317" s="77">
        <v>9</v>
      </c>
      <c r="D317" s="77"/>
      <c r="E317" s="77"/>
      <c r="F317" s="83"/>
      <c r="G317" s="83">
        <v>1.645</v>
      </c>
      <c r="H317" s="83"/>
      <c r="I317" s="77"/>
      <c r="J317" s="83">
        <f t="shared" si="38"/>
        <v>1299.969276595745</v>
      </c>
      <c r="M317" s="102">
        <f t="shared" si="33"/>
        <v>580.1</v>
      </c>
      <c r="N317" s="97">
        <f t="shared" si="34"/>
        <v>-9</v>
      </c>
      <c r="O317" s="103">
        <f t="shared" si="35"/>
        <v>1299.969276595745</v>
      </c>
    </row>
    <row r="318" spans="2:15" x14ac:dyDescent="0.25">
      <c r="B318" s="77"/>
      <c r="C318" s="77">
        <v>10</v>
      </c>
      <c r="D318" s="77"/>
      <c r="E318" s="77"/>
      <c r="F318" s="83"/>
      <c r="G318" s="83">
        <v>2.3820000000000001</v>
      </c>
      <c r="H318" s="83"/>
      <c r="I318" s="77"/>
      <c r="J318" s="83">
        <f t="shared" si="38"/>
        <v>1299.2322765957449</v>
      </c>
      <c r="M318" s="102">
        <f t="shared" si="33"/>
        <v>580.1</v>
      </c>
      <c r="N318" s="97">
        <f t="shared" si="34"/>
        <v>-10</v>
      </c>
      <c r="O318" s="103">
        <f t="shared" si="35"/>
        <v>1299.2322765957449</v>
      </c>
    </row>
    <row r="319" spans="2:15" x14ac:dyDescent="0.25">
      <c r="B319" s="77"/>
      <c r="C319" s="77"/>
      <c r="D319" s="77"/>
      <c r="E319" s="77">
        <v>5</v>
      </c>
      <c r="F319" s="83"/>
      <c r="G319" s="83">
        <v>1.5309999999999999</v>
      </c>
      <c r="H319" s="83"/>
      <c r="I319" s="77"/>
      <c r="J319" s="83">
        <f t="shared" si="38"/>
        <v>1300.083276595745</v>
      </c>
      <c r="M319" s="102">
        <f t="shared" si="33"/>
        <v>580.1</v>
      </c>
      <c r="N319" s="97">
        <f t="shared" si="34"/>
        <v>5</v>
      </c>
      <c r="O319" s="103">
        <f t="shared" si="35"/>
        <v>1300.083276595745</v>
      </c>
    </row>
    <row r="320" spans="2:15" x14ac:dyDescent="0.25">
      <c r="B320" s="77"/>
      <c r="C320" s="77"/>
      <c r="D320" s="77"/>
      <c r="E320" s="77">
        <v>10</v>
      </c>
      <c r="F320" s="83"/>
      <c r="G320" s="83">
        <v>1.3839999999999999</v>
      </c>
      <c r="H320" s="83"/>
      <c r="I320" s="77"/>
      <c r="J320" s="83">
        <f t="shared" si="38"/>
        <v>1300.230276595745</v>
      </c>
      <c r="M320" s="102">
        <f t="shared" si="33"/>
        <v>580.1</v>
      </c>
      <c r="N320" s="97">
        <f t="shared" si="34"/>
        <v>10</v>
      </c>
      <c r="O320" s="103">
        <f t="shared" si="35"/>
        <v>1300.230276595745</v>
      </c>
    </row>
    <row r="321" spans="2:15" x14ac:dyDescent="0.25">
      <c r="B321" s="77" t="s">
        <v>241</v>
      </c>
      <c r="C321" s="77"/>
      <c r="D321" s="77" t="s">
        <v>274</v>
      </c>
      <c r="E321" s="77"/>
      <c r="F321" s="83"/>
      <c r="G321" s="83">
        <v>2.6280000000000001</v>
      </c>
      <c r="H321" s="83"/>
      <c r="I321" s="77"/>
      <c r="J321" s="83">
        <f t="shared" si="38"/>
        <v>1298.986276595745</v>
      </c>
      <c r="M321" s="102">
        <f t="shared" si="33"/>
        <v>589</v>
      </c>
      <c r="N321" s="97">
        <f t="shared" si="34"/>
        <v>0</v>
      </c>
      <c r="O321" s="103">
        <f t="shared" si="35"/>
        <v>1298.986276595745</v>
      </c>
    </row>
    <row r="322" spans="2:15" x14ac:dyDescent="0.25">
      <c r="B322" s="77"/>
      <c r="C322" s="77"/>
      <c r="D322" s="77"/>
      <c r="E322" s="77">
        <v>5</v>
      </c>
      <c r="F322" s="83"/>
      <c r="G322" s="83">
        <v>2.1629999999999998</v>
      </c>
      <c r="H322" s="83"/>
      <c r="I322" s="77"/>
      <c r="J322" s="83">
        <f t="shared" si="38"/>
        <v>1299.451276595745</v>
      </c>
      <c r="M322" s="102">
        <f t="shared" si="33"/>
        <v>589</v>
      </c>
      <c r="N322" s="97">
        <f t="shared" si="34"/>
        <v>5</v>
      </c>
      <c r="O322" s="103">
        <f t="shared" si="35"/>
        <v>1299.451276595745</v>
      </c>
    </row>
    <row r="323" spans="2:15" x14ac:dyDescent="0.25">
      <c r="B323" s="77"/>
      <c r="C323" s="77"/>
      <c r="D323" s="77"/>
      <c r="E323" s="77">
        <v>10</v>
      </c>
      <c r="F323" s="83"/>
      <c r="G323" s="83">
        <v>2.2930000000000001</v>
      </c>
      <c r="H323" s="83"/>
      <c r="I323" s="77"/>
      <c r="J323" s="83">
        <f t="shared" si="38"/>
        <v>1299.3212765957451</v>
      </c>
      <c r="M323" s="102">
        <f t="shared" si="33"/>
        <v>589</v>
      </c>
      <c r="N323" s="97">
        <f t="shared" si="34"/>
        <v>10</v>
      </c>
      <c r="O323" s="103">
        <f t="shared" si="35"/>
        <v>1299.3212765957451</v>
      </c>
    </row>
    <row r="324" spans="2:15" x14ac:dyDescent="0.25">
      <c r="B324" s="77"/>
      <c r="C324" s="77">
        <v>5</v>
      </c>
      <c r="D324" s="77"/>
      <c r="E324" s="77"/>
      <c r="F324" s="83"/>
      <c r="G324" s="83">
        <v>2.5790000000000002</v>
      </c>
      <c r="H324" s="83"/>
      <c r="I324" s="77"/>
      <c r="J324" s="83">
        <f t="shared" si="38"/>
        <v>1299.035276595745</v>
      </c>
      <c r="M324" s="102">
        <f t="shared" si="33"/>
        <v>589</v>
      </c>
      <c r="N324" s="97">
        <f t="shared" si="34"/>
        <v>-5</v>
      </c>
      <c r="O324" s="103">
        <f t="shared" si="35"/>
        <v>1299.035276595745</v>
      </c>
    </row>
    <row r="325" spans="2:15" x14ac:dyDescent="0.25">
      <c r="B325" s="77"/>
      <c r="C325" s="77">
        <v>3.3</v>
      </c>
      <c r="D325" s="77"/>
      <c r="E325" s="77"/>
      <c r="F325" s="83"/>
      <c r="G325" s="83">
        <v>3.0030000000000001</v>
      </c>
      <c r="H325" s="83"/>
      <c r="I325" s="77"/>
      <c r="J325" s="83">
        <f t="shared" si="38"/>
        <v>1298.611276595745</v>
      </c>
      <c r="M325" s="102">
        <f t="shared" si="33"/>
        <v>589</v>
      </c>
      <c r="N325" s="97">
        <f t="shared" si="34"/>
        <v>-3.3</v>
      </c>
      <c r="O325" s="103">
        <f t="shared" si="35"/>
        <v>1298.611276595745</v>
      </c>
    </row>
    <row r="326" spans="2:15" x14ac:dyDescent="0.25">
      <c r="B326" s="77"/>
      <c r="C326" s="77">
        <v>5</v>
      </c>
      <c r="D326" s="77"/>
      <c r="E326" s="77"/>
      <c r="F326" s="83"/>
      <c r="G326" s="83">
        <v>2.9670000000000001</v>
      </c>
      <c r="H326" s="83"/>
      <c r="I326" s="77"/>
      <c r="J326" s="83">
        <f t="shared" si="38"/>
        <v>1298.6472765957449</v>
      </c>
      <c r="M326" s="102">
        <f t="shared" si="33"/>
        <v>589</v>
      </c>
      <c r="N326" s="97">
        <f t="shared" si="34"/>
        <v>-5</v>
      </c>
      <c r="O326" s="103">
        <f t="shared" si="35"/>
        <v>1298.6472765957449</v>
      </c>
    </row>
    <row r="327" spans="2:15" x14ac:dyDescent="0.25">
      <c r="B327" s="77"/>
      <c r="C327" s="77">
        <v>5.7</v>
      </c>
      <c r="D327" s="77"/>
      <c r="E327" s="77"/>
      <c r="F327" s="83"/>
      <c r="G327" s="83">
        <v>3.9119999999999999</v>
      </c>
      <c r="H327" s="83"/>
      <c r="I327" s="77"/>
      <c r="J327" s="83">
        <f t="shared" si="38"/>
        <v>1297.7022765957449</v>
      </c>
      <c r="M327" s="102">
        <f t="shared" si="33"/>
        <v>589</v>
      </c>
      <c r="N327" s="97">
        <f t="shared" si="34"/>
        <v>-5.7</v>
      </c>
      <c r="O327" s="103">
        <f t="shared" si="35"/>
        <v>1297.7022765957449</v>
      </c>
    </row>
    <row r="328" spans="2:15" x14ac:dyDescent="0.25">
      <c r="B328" s="77"/>
      <c r="C328" s="77">
        <v>8</v>
      </c>
      <c r="D328" s="77"/>
      <c r="E328" s="77"/>
      <c r="F328" s="83"/>
      <c r="G328" s="83">
        <v>3.8559999999999999</v>
      </c>
      <c r="H328" s="83"/>
      <c r="I328" s="77"/>
      <c r="J328" s="83">
        <f t="shared" si="38"/>
        <v>1297.758276595745</v>
      </c>
      <c r="M328" s="102">
        <f t="shared" si="33"/>
        <v>589</v>
      </c>
      <c r="N328" s="97">
        <f t="shared" si="34"/>
        <v>-8</v>
      </c>
      <c r="O328" s="103">
        <f t="shared" si="35"/>
        <v>1297.758276595745</v>
      </c>
    </row>
    <row r="329" spans="2:15" x14ac:dyDescent="0.25">
      <c r="B329" s="77"/>
      <c r="C329" s="77">
        <v>10</v>
      </c>
      <c r="D329" s="77"/>
      <c r="E329" s="77"/>
      <c r="F329" s="83"/>
      <c r="G329" s="83">
        <v>4.351</v>
      </c>
      <c r="H329" s="83"/>
      <c r="I329" s="77"/>
      <c r="J329" s="83">
        <f t="shared" si="38"/>
        <v>1297.2632765957449</v>
      </c>
      <c r="M329" s="102">
        <f t="shared" si="33"/>
        <v>589</v>
      </c>
      <c r="N329" s="97">
        <f t="shared" si="34"/>
        <v>-10</v>
      </c>
      <c r="O329" s="103">
        <f t="shared" si="35"/>
        <v>1297.2632765957449</v>
      </c>
    </row>
    <row r="330" spans="2:15" x14ac:dyDescent="0.25">
      <c r="B330" s="77" t="s">
        <v>175</v>
      </c>
      <c r="C330" s="77"/>
      <c r="D330" s="77"/>
      <c r="E330" s="77"/>
      <c r="F330" s="83">
        <v>0.61399999999999999</v>
      </c>
      <c r="G330" s="83"/>
      <c r="H330" s="83">
        <v>2.6909999999999998</v>
      </c>
      <c r="I330" s="83">
        <f>J330+F330</f>
        <v>1299.5376808510641</v>
      </c>
      <c r="J330" s="83">
        <v>1298.9236808510641</v>
      </c>
      <c r="M330" s="102">
        <f t="shared" si="33"/>
        <v>589</v>
      </c>
      <c r="N330" s="97" t="str">
        <f t="shared" si="34"/>
        <v/>
      </c>
      <c r="O330" s="103">
        <f t="shared" si="35"/>
        <v>1298.9236808510641</v>
      </c>
    </row>
    <row r="331" spans="2:15" x14ac:dyDescent="0.25">
      <c r="B331" s="77" t="s">
        <v>242</v>
      </c>
      <c r="C331" s="77"/>
      <c r="D331" s="77" t="s">
        <v>275</v>
      </c>
      <c r="E331" s="77"/>
      <c r="F331" s="83"/>
      <c r="G331" s="83">
        <v>1.476</v>
      </c>
      <c r="H331" s="83"/>
      <c r="I331" s="77"/>
      <c r="J331" s="83">
        <f>$I$330-G331</f>
        <v>1298.061680851064</v>
      </c>
      <c r="M331" s="102">
        <f t="shared" si="33"/>
        <v>598</v>
      </c>
      <c r="N331" s="97">
        <f t="shared" si="34"/>
        <v>0</v>
      </c>
      <c r="O331" s="103">
        <f t="shared" si="35"/>
        <v>1298.061680851064</v>
      </c>
    </row>
    <row r="332" spans="2:15" x14ac:dyDescent="0.25">
      <c r="B332" s="77"/>
      <c r="C332" s="77">
        <v>5</v>
      </c>
      <c r="D332" s="77"/>
      <c r="E332" s="77"/>
      <c r="F332" s="83"/>
      <c r="G332" s="83">
        <v>2.6909999999999998</v>
      </c>
      <c r="H332" s="83"/>
      <c r="I332" s="77"/>
      <c r="J332" s="83">
        <f t="shared" ref="J332:J358" si="39">$I$330-G332</f>
        <v>1296.8466808510641</v>
      </c>
      <c r="M332" s="102">
        <f t="shared" si="33"/>
        <v>598</v>
      </c>
      <c r="N332" s="97">
        <f t="shared" si="34"/>
        <v>-5</v>
      </c>
      <c r="O332" s="103">
        <f t="shared" si="35"/>
        <v>1296.8466808510641</v>
      </c>
    </row>
    <row r="333" spans="2:15" x14ac:dyDescent="0.25">
      <c r="B333" s="77"/>
      <c r="C333" s="77">
        <v>10</v>
      </c>
      <c r="D333" s="77"/>
      <c r="E333" s="77"/>
      <c r="F333" s="83"/>
      <c r="G333" s="83">
        <v>4.7690000000000001</v>
      </c>
      <c r="H333" s="83"/>
      <c r="I333" s="77"/>
      <c r="J333" s="83">
        <f t="shared" si="39"/>
        <v>1294.7686808510641</v>
      </c>
      <c r="M333" s="102">
        <f t="shared" si="33"/>
        <v>598</v>
      </c>
      <c r="N333" s="97">
        <f t="shared" si="34"/>
        <v>-10</v>
      </c>
      <c r="O333" s="103">
        <f t="shared" si="35"/>
        <v>1294.7686808510641</v>
      </c>
    </row>
    <row r="334" spans="2:15" x14ac:dyDescent="0.25">
      <c r="B334" s="77"/>
      <c r="C334" s="77"/>
      <c r="D334" s="77"/>
      <c r="E334" s="77">
        <v>3</v>
      </c>
      <c r="F334" s="83"/>
      <c r="G334" s="83">
        <v>0.621</v>
      </c>
      <c r="H334" s="83"/>
      <c r="I334" s="77"/>
      <c r="J334" s="83">
        <f t="shared" si="39"/>
        <v>1298.916680851064</v>
      </c>
      <c r="M334" s="102">
        <f t="shared" si="33"/>
        <v>598</v>
      </c>
      <c r="N334" s="97">
        <f t="shared" si="34"/>
        <v>3</v>
      </c>
      <c r="O334" s="103">
        <f t="shared" si="35"/>
        <v>1298.916680851064</v>
      </c>
    </row>
    <row r="335" spans="2:15" x14ac:dyDescent="0.25">
      <c r="B335" s="77"/>
      <c r="C335" s="77"/>
      <c r="D335" s="77"/>
      <c r="E335" s="77">
        <v>6</v>
      </c>
      <c r="F335" s="83"/>
      <c r="G335" s="83">
        <v>0.12</v>
      </c>
      <c r="H335" s="83"/>
      <c r="I335" s="77"/>
      <c r="J335" s="83">
        <f t="shared" si="39"/>
        <v>1299.4176808510642</v>
      </c>
      <c r="M335" s="102">
        <f t="shared" si="33"/>
        <v>598</v>
      </c>
      <c r="N335" s="97">
        <f t="shared" si="34"/>
        <v>6</v>
      </c>
      <c r="O335" s="103">
        <f t="shared" si="35"/>
        <v>1299.4176808510642</v>
      </c>
    </row>
    <row r="336" spans="2:15" x14ac:dyDescent="0.25">
      <c r="B336" s="77"/>
      <c r="C336" s="77"/>
      <c r="D336" s="77" t="s">
        <v>301</v>
      </c>
      <c r="E336" s="77"/>
      <c r="F336" s="83"/>
      <c r="G336" s="83">
        <v>1.4119999999999999</v>
      </c>
      <c r="H336" s="83"/>
      <c r="I336" s="77"/>
      <c r="J336" s="83">
        <f t="shared" si="39"/>
        <v>1298.1256808510641</v>
      </c>
      <c r="M336" s="102">
        <f t="shared" ref="M336:M399" si="40">IF(D336="", M335, VALUE(RIGHT(D336,LEN(D336)-2)))</f>
        <v>600</v>
      </c>
      <c r="N336" s="97">
        <f t="shared" ref="N336:N399" si="41">IF(C336&lt;&gt;"",-C336,IF(D336&lt;&gt;"",0,IF(E336&lt;&gt;"",E336,"")))</f>
        <v>0</v>
      </c>
      <c r="O336" s="103">
        <f t="shared" ref="O336:O399" si="42">J336</f>
        <v>1298.1256808510641</v>
      </c>
    </row>
    <row r="337" spans="2:15" x14ac:dyDescent="0.25">
      <c r="B337" s="77"/>
      <c r="C337" s="77">
        <v>1.3</v>
      </c>
      <c r="D337" s="77"/>
      <c r="E337" s="77"/>
      <c r="F337" s="83"/>
      <c r="G337" s="83">
        <v>1.407</v>
      </c>
      <c r="H337" s="83"/>
      <c r="I337" s="77"/>
      <c r="J337" s="83">
        <f t="shared" si="39"/>
        <v>1298.1306808510642</v>
      </c>
      <c r="M337" s="102">
        <f t="shared" si="40"/>
        <v>600</v>
      </c>
      <c r="N337" s="97">
        <f t="shared" si="41"/>
        <v>-1.3</v>
      </c>
      <c r="O337" s="103">
        <f t="shared" si="42"/>
        <v>1298.1306808510642</v>
      </c>
    </row>
    <row r="338" spans="2:15" x14ac:dyDescent="0.25">
      <c r="B338" s="77"/>
      <c r="C338" s="77">
        <v>2.1</v>
      </c>
      <c r="D338" s="77"/>
      <c r="E338" s="77"/>
      <c r="F338" s="83"/>
      <c r="G338" s="83">
        <v>2.1240000000000001</v>
      </c>
      <c r="H338" s="83"/>
      <c r="I338" s="77"/>
      <c r="J338" s="83">
        <f t="shared" si="39"/>
        <v>1297.4136808510641</v>
      </c>
      <c r="M338" s="102">
        <f t="shared" si="40"/>
        <v>600</v>
      </c>
      <c r="N338" s="97">
        <f t="shared" si="41"/>
        <v>-2.1</v>
      </c>
      <c r="O338" s="103">
        <f t="shared" si="42"/>
        <v>1297.4136808510641</v>
      </c>
    </row>
    <row r="339" spans="2:15" x14ac:dyDescent="0.25">
      <c r="B339" s="77"/>
      <c r="C339" s="77">
        <v>2.6</v>
      </c>
      <c r="D339" s="77"/>
      <c r="E339" s="77"/>
      <c r="F339" s="83"/>
      <c r="G339" s="83">
        <v>2.1949999999999998</v>
      </c>
      <c r="H339" s="83"/>
      <c r="I339" s="77"/>
      <c r="J339" s="83">
        <f t="shared" si="39"/>
        <v>1297.3426808510642</v>
      </c>
      <c r="M339" s="102">
        <f t="shared" si="40"/>
        <v>600</v>
      </c>
      <c r="N339" s="97">
        <f t="shared" si="41"/>
        <v>-2.6</v>
      </c>
      <c r="O339" s="103">
        <f t="shared" si="42"/>
        <v>1297.3426808510642</v>
      </c>
    </row>
    <row r="340" spans="2:15" x14ac:dyDescent="0.25">
      <c r="B340" s="77"/>
      <c r="C340" s="77">
        <v>3.5</v>
      </c>
      <c r="D340" s="77"/>
      <c r="E340" s="77"/>
      <c r="F340" s="83"/>
      <c r="G340" s="83">
        <v>2.702</v>
      </c>
      <c r="H340" s="83"/>
      <c r="I340" s="77"/>
      <c r="J340" s="83">
        <f t="shared" si="39"/>
        <v>1296.8356808510641</v>
      </c>
      <c r="M340" s="102">
        <f t="shared" si="40"/>
        <v>600</v>
      </c>
      <c r="N340" s="97">
        <f t="shared" si="41"/>
        <v>-3.5</v>
      </c>
      <c r="O340" s="103">
        <f t="shared" si="42"/>
        <v>1296.8356808510641</v>
      </c>
    </row>
    <row r="341" spans="2:15" x14ac:dyDescent="0.25">
      <c r="B341" s="77"/>
      <c r="C341" s="77">
        <v>5</v>
      </c>
      <c r="D341" s="77"/>
      <c r="E341" s="77"/>
      <c r="F341" s="83"/>
      <c r="G341" s="83">
        <v>2.7029999999999998</v>
      </c>
      <c r="H341" s="83"/>
      <c r="I341" s="77"/>
      <c r="J341" s="83">
        <f t="shared" si="39"/>
        <v>1296.8346808510641</v>
      </c>
      <c r="M341" s="102">
        <f t="shared" si="40"/>
        <v>600</v>
      </c>
      <c r="N341" s="97">
        <f t="shared" si="41"/>
        <v>-5</v>
      </c>
      <c r="O341" s="103">
        <f t="shared" si="42"/>
        <v>1296.8346808510641</v>
      </c>
    </row>
    <row r="342" spans="2:15" x14ac:dyDescent="0.25">
      <c r="B342" s="77"/>
      <c r="C342" s="77">
        <v>5.5</v>
      </c>
      <c r="D342" s="77"/>
      <c r="E342" s="77"/>
      <c r="F342" s="83"/>
      <c r="G342" s="83">
        <v>3.3029999999999999</v>
      </c>
      <c r="H342" s="83"/>
      <c r="I342" s="77"/>
      <c r="J342" s="83">
        <f t="shared" si="39"/>
        <v>1296.234680851064</v>
      </c>
      <c r="M342" s="102">
        <f t="shared" si="40"/>
        <v>600</v>
      </c>
      <c r="N342" s="97">
        <f t="shared" si="41"/>
        <v>-5.5</v>
      </c>
      <c r="O342" s="103">
        <f t="shared" si="42"/>
        <v>1296.234680851064</v>
      </c>
    </row>
    <row r="343" spans="2:15" x14ac:dyDescent="0.25">
      <c r="B343" s="77"/>
      <c r="C343" s="77">
        <v>10</v>
      </c>
      <c r="D343" s="77"/>
      <c r="E343" s="77"/>
      <c r="F343" s="83"/>
      <c r="G343" s="83">
        <v>4.6360000000000001</v>
      </c>
      <c r="H343" s="83"/>
      <c r="I343" s="77"/>
      <c r="J343" s="83">
        <f t="shared" si="39"/>
        <v>1294.9016808510642</v>
      </c>
      <c r="M343" s="102">
        <f t="shared" si="40"/>
        <v>600</v>
      </c>
      <c r="N343" s="97">
        <f t="shared" si="41"/>
        <v>-10</v>
      </c>
      <c r="O343" s="103">
        <f t="shared" si="42"/>
        <v>1294.9016808510642</v>
      </c>
    </row>
    <row r="344" spans="2:15" x14ac:dyDescent="0.25">
      <c r="B344" s="77"/>
      <c r="C344" s="77"/>
      <c r="D344" s="77"/>
      <c r="E344" s="77">
        <v>0.4</v>
      </c>
      <c r="F344" s="83"/>
      <c r="G344" s="83">
        <v>1.415</v>
      </c>
      <c r="H344" s="83"/>
      <c r="I344" s="77"/>
      <c r="J344" s="83">
        <f t="shared" si="39"/>
        <v>1298.1226808510642</v>
      </c>
      <c r="M344" s="102">
        <f t="shared" si="40"/>
        <v>600</v>
      </c>
      <c r="N344" s="97">
        <f t="shared" si="41"/>
        <v>0.4</v>
      </c>
      <c r="O344" s="103">
        <f t="shared" si="42"/>
        <v>1298.1226808510642</v>
      </c>
    </row>
    <row r="345" spans="2:15" x14ac:dyDescent="0.25">
      <c r="B345" s="77"/>
      <c r="C345" s="77"/>
      <c r="D345" s="77"/>
      <c r="E345" s="77">
        <v>0.9</v>
      </c>
      <c r="F345" s="83"/>
      <c r="G345" s="83">
        <v>0.73499999999999999</v>
      </c>
      <c r="H345" s="83"/>
      <c r="I345" s="77"/>
      <c r="J345" s="83">
        <f t="shared" si="39"/>
        <v>1298.8026808510642</v>
      </c>
      <c r="M345" s="102">
        <f t="shared" si="40"/>
        <v>600</v>
      </c>
      <c r="N345" s="97">
        <f t="shared" si="41"/>
        <v>0.9</v>
      </c>
      <c r="O345" s="103">
        <f t="shared" si="42"/>
        <v>1298.8026808510642</v>
      </c>
    </row>
    <row r="346" spans="2:15" x14ac:dyDescent="0.25">
      <c r="B346" s="77"/>
      <c r="C346" s="77"/>
      <c r="D346" s="77"/>
      <c r="E346" s="77">
        <v>3</v>
      </c>
      <c r="F346" s="83"/>
      <c r="G346" s="83">
        <v>0.71099999999999997</v>
      </c>
      <c r="H346" s="83"/>
      <c r="I346" s="77"/>
      <c r="J346" s="83">
        <f t="shared" si="39"/>
        <v>1298.8266808510641</v>
      </c>
      <c r="M346" s="102">
        <f t="shared" si="40"/>
        <v>600</v>
      </c>
      <c r="N346" s="97">
        <f t="shared" si="41"/>
        <v>3</v>
      </c>
      <c r="O346" s="103">
        <f t="shared" si="42"/>
        <v>1298.8266808510641</v>
      </c>
    </row>
    <row r="347" spans="2:15" x14ac:dyDescent="0.25">
      <c r="B347" s="77"/>
      <c r="C347" s="77"/>
      <c r="D347" s="77"/>
      <c r="E347" s="77">
        <v>3.5</v>
      </c>
      <c r="F347" s="83"/>
      <c r="G347" s="83">
        <v>4.5999999999999999E-2</v>
      </c>
      <c r="H347" s="83"/>
      <c r="I347" s="77"/>
      <c r="J347" s="83">
        <f t="shared" si="39"/>
        <v>1299.4916808510641</v>
      </c>
      <c r="M347" s="102">
        <f t="shared" si="40"/>
        <v>600</v>
      </c>
      <c r="N347" s="97">
        <f t="shared" si="41"/>
        <v>3.5</v>
      </c>
      <c r="O347" s="103">
        <f t="shared" si="42"/>
        <v>1299.4916808510641</v>
      </c>
    </row>
    <row r="348" spans="2:15" x14ac:dyDescent="0.25">
      <c r="B348" s="77" t="s">
        <v>243</v>
      </c>
      <c r="C348" s="77"/>
      <c r="D348" s="77" t="s">
        <v>276</v>
      </c>
      <c r="E348" s="77"/>
      <c r="F348" s="83"/>
      <c r="G348" s="83">
        <v>2.6339999999999999</v>
      </c>
      <c r="H348" s="83"/>
      <c r="I348" s="77"/>
      <c r="J348" s="83">
        <f t="shared" si="39"/>
        <v>1296.9036808510641</v>
      </c>
      <c r="M348" s="102">
        <f t="shared" si="40"/>
        <v>610.5</v>
      </c>
      <c r="N348" s="97">
        <f t="shared" si="41"/>
        <v>0</v>
      </c>
      <c r="O348" s="103">
        <f t="shared" si="42"/>
        <v>1296.9036808510641</v>
      </c>
    </row>
    <row r="349" spans="2:15" x14ac:dyDescent="0.25">
      <c r="B349" s="77"/>
      <c r="C349" s="77">
        <v>0.5</v>
      </c>
      <c r="D349" s="77"/>
      <c r="E349" s="77"/>
      <c r="F349" s="83"/>
      <c r="G349" s="83">
        <v>2.5510000000000002</v>
      </c>
      <c r="H349" s="83"/>
      <c r="I349" s="77"/>
      <c r="J349" s="83">
        <f t="shared" si="39"/>
        <v>1296.9866808510642</v>
      </c>
      <c r="M349" s="102">
        <f t="shared" si="40"/>
        <v>610.5</v>
      </c>
      <c r="N349" s="97">
        <f t="shared" si="41"/>
        <v>-0.5</v>
      </c>
      <c r="O349" s="103">
        <f t="shared" si="42"/>
        <v>1296.9866808510642</v>
      </c>
    </row>
    <row r="350" spans="2:15" x14ac:dyDescent="0.25">
      <c r="B350" s="77"/>
      <c r="C350" s="77">
        <v>1.5</v>
      </c>
      <c r="D350" s="77"/>
      <c r="E350" s="77"/>
      <c r="F350" s="83"/>
      <c r="G350" s="83">
        <v>3.5419999999999998</v>
      </c>
      <c r="H350" s="83"/>
      <c r="I350" s="77"/>
      <c r="J350" s="83">
        <f t="shared" si="39"/>
        <v>1295.9956808510642</v>
      </c>
      <c r="M350" s="102">
        <f t="shared" si="40"/>
        <v>610.5</v>
      </c>
      <c r="N350" s="97">
        <f t="shared" si="41"/>
        <v>-1.5</v>
      </c>
      <c r="O350" s="103">
        <f t="shared" si="42"/>
        <v>1295.9956808510642</v>
      </c>
    </row>
    <row r="351" spans="2:15" x14ac:dyDescent="0.25">
      <c r="B351" s="77"/>
      <c r="C351" s="77">
        <v>5</v>
      </c>
      <c r="D351" s="77"/>
      <c r="E351" s="77"/>
      <c r="F351" s="83"/>
      <c r="G351" s="83">
        <v>3.5289999999999999</v>
      </c>
      <c r="H351" s="83"/>
      <c r="I351" s="77"/>
      <c r="J351" s="83">
        <f t="shared" si="39"/>
        <v>1296.0086808510641</v>
      </c>
      <c r="M351" s="102">
        <f t="shared" si="40"/>
        <v>610.5</v>
      </c>
      <c r="N351" s="97">
        <f t="shared" si="41"/>
        <v>-5</v>
      </c>
      <c r="O351" s="103">
        <f t="shared" si="42"/>
        <v>1296.0086808510641</v>
      </c>
    </row>
    <row r="352" spans="2:15" x14ac:dyDescent="0.25">
      <c r="B352" s="77"/>
      <c r="C352" s="77">
        <v>6</v>
      </c>
      <c r="D352" s="77"/>
      <c r="E352" s="77"/>
      <c r="F352" s="83"/>
      <c r="G352" s="83">
        <v>4.3369999999999997</v>
      </c>
      <c r="H352" s="83"/>
      <c r="I352" s="77"/>
      <c r="J352" s="83">
        <f t="shared" si="39"/>
        <v>1295.2006808510641</v>
      </c>
      <c r="M352" s="102">
        <f t="shared" si="40"/>
        <v>610.5</v>
      </c>
      <c r="N352" s="97">
        <f t="shared" si="41"/>
        <v>-6</v>
      </c>
      <c r="O352" s="103">
        <f t="shared" si="42"/>
        <v>1295.2006808510641</v>
      </c>
    </row>
    <row r="353" spans="2:15" x14ac:dyDescent="0.25">
      <c r="B353" s="77"/>
      <c r="C353" s="77">
        <v>10</v>
      </c>
      <c r="D353" s="77"/>
      <c r="E353" s="77"/>
      <c r="F353" s="83"/>
      <c r="G353" s="83">
        <v>4.423</v>
      </c>
      <c r="H353" s="83"/>
      <c r="I353" s="77"/>
      <c r="J353" s="83">
        <f>$I$330-G353</f>
        <v>1295.1146808510641</v>
      </c>
      <c r="M353" s="102">
        <f t="shared" si="40"/>
        <v>610.5</v>
      </c>
      <c r="N353" s="97">
        <f t="shared" si="41"/>
        <v>-10</v>
      </c>
      <c r="O353" s="103">
        <f t="shared" si="42"/>
        <v>1295.1146808510641</v>
      </c>
    </row>
    <row r="354" spans="2:15" x14ac:dyDescent="0.25">
      <c r="B354" s="77"/>
      <c r="C354" s="77"/>
      <c r="D354" s="77"/>
      <c r="E354" s="77">
        <v>3.5</v>
      </c>
      <c r="F354" s="83"/>
      <c r="G354" s="83">
        <v>2.5649999999999999</v>
      </c>
      <c r="H354" s="83"/>
      <c r="I354" s="77"/>
      <c r="J354" s="83">
        <f t="shared" si="39"/>
        <v>1296.9726808510641</v>
      </c>
      <c r="M354" s="102">
        <f t="shared" si="40"/>
        <v>610.5</v>
      </c>
      <c r="N354" s="97">
        <f t="shared" si="41"/>
        <v>3.5</v>
      </c>
      <c r="O354" s="103">
        <f t="shared" si="42"/>
        <v>1296.9726808510641</v>
      </c>
    </row>
    <row r="355" spans="2:15" x14ac:dyDescent="0.25">
      <c r="B355" s="77"/>
      <c r="C355" s="77"/>
      <c r="D355" s="77"/>
      <c r="E355" s="77">
        <v>4.5</v>
      </c>
      <c r="F355" s="83"/>
      <c r="G355" s="83">
        <v>1.5509999999999999</v>
      </c>
      <c r="H355" s="83"/>
      <c r="I355" s="77"/>
      <c r="J355" s="83">
        <f t="shared" si="39"/>
        <v>1297.9866808510642</v>
      </c>
      <c r="M355" s="102">
        <f t="shared" si="40"/>
        <v>610.5</v>
      </c>
      <c r="N355" s="97">
        <f t="shared" si="41"/>
        <v>4.5</v>
      </c>
      <c r="O355" s="103">
        <f t="shared" si="42"/>
        <v>1297.9866808510642</v>
      </c>
    </row>
    <row r="356" spans="2:15" x14ac:dyDescent="0.25">
      <c r="B356" s="77"/>
      <c r="C356" s="77"/>
      <c r="D356" s="77"/>
      <c r="E356" s="77">
        <v>7</v>
      </c>
      <c r="F356" s="83"/>
      <c r="G356" s="83">
        <v>1.528</v>
      </c>
      <c r="H356" s="83"/>
      <c r="I356" s="77"/>
      <c r="J356" s="83">
        <f t="shared" si="39"/>
        <v>1298.0096808510641</v>
      </c>
      <c r="M356" s="102">
        <f t="shared" si="40"/>
        <v>610.5</v>
      </c>
      <c r="N356" s="97">
        <f t="shared" si="41"/>
        <v>7</v>
      </c>
      <c r="O356" s="103">
        <f t="shared" si="42"/>
        <v>1298.0096808510641</v>
      </c>
    </row>
    <row r="357" spans="2:15" x14ac:dyDescent="0.25">
      <c r="B357" s="77"/>
      <c r="C357" s="77"/>
      <c r="D357" s="77"/>
      <c r="E357" s="77">
        <v>9</v>
      </c>
      <c r="F357" s="83"/>
      <c r="G357" s="83">
        <v>0.435</v>
      </c>
      <c r="H357" s="83"/>
      <c r="I357" s="77"/>
      <c r="J357" s="83">
        <f t="shared" si="39"/>
        <v>1299.1026808510642</v>
      </c>
      <c r="M357" s="102">
        <f t="shared" si="40"/>
        <v>610.5</v>
      </c>
      <c r="N357" s="97">
        <f t="shared" si="41"/>
        <v>9</v>
      </c>
      <c r="O357" s="103">
        <f t="shared" si="42"/>
        <v>1299.1026808510642</v>
      </c>
    </row>
    <row r="358" spans="2:15" x14ac:dyDescent="0.25">
      <c r="B358" s="77"/>
      <c r="C358" s="77"/>
      <c r="D358" s="77"/>
      <c r="E358" s="77">
        <v>10</v>
      </c>
      <c r="F358" s="83"/>
      <c r="G358" s="83">
        <v>0.42</v>
      </c>
      <c r="H358" s="83"/>
      <c r="I358" s="77"/>
      <c r="J358" s="83">
        <f t="shared" si="39"/>
        <v>1299.1176808510641</v>
      </c>
      <c r="M358" s="102">
        <f t="shared" si="40"/>
        <v>610.5</v>
      </c>
      <c r="N358" s="97">
        <f t="shared" si="41"/>
        <v>10</v>
      </c>
      <c r="O358" s="103">
        <f t="shared" si="42"/>
        <v>1299.1176808510641</v>
      </c>
    </row>
    <row r="359" spans="2:15" x14ac:dyDescent="0.25">
      <c r="B359" s="77" t="s">
        <v>176</v>
      </c>
      <c r="C359" s="77"/>
      <c r="D359" s="77"/>
      <c r="E359" s="77"/>
      <c r="F359" s="83">
        <v>0.72099999999999997</v>
      </c>
      <c r="G359" s="83"/>
      <c r="H359" s="83">
        <v>2.1160000000000001</v>
      </c>
      <c r="I359" s="83">
        <f>J359+F359</f>
        <v>1298.1430851063833</v>
      </c>
      <c r="J359" s="83">
        <v>1297.4220851063833</v>
      </c>
      <c r="M359" s="102">
        <f t="shared" si="40"/>
        <v>610.5</v>
      </c>
      <c r="N359" s="97" t="str">
        <f t="shared" si="41"/>
        <v/>
      </c>
      <c r="O359" s="103">
        <f t="shared" si="42"/>
        <v>1297.4220851063833</v>
      </c>
    </row>
    <row r="360" spans="2:15" x14ac:dyDescent="0.25">
      <c r="B360" s="77" t="s">
        <v>244</v>
      </c>
      <c r="C360" s="77"/>
      <c r="D360" s="77" t="s">
        <v>277</v>
      </c>
      <c r="E360" s="77"/>
      <c r="F360" s="83"/>
      <c r="G360" s="83">
        <v>1.5740000000000001</v>
      </c>
      <c r="H360" s="83"/>
      <c r="I360" s="77"/>
      <c r="J360" s="83">
        <f>$I$359-G360</f>
        <v>1296.5690851063832</v>
      </c>
      <c r="M360" s="102">
        <f t="shared" si="40"/>
        <v>615.79999999999995</v>
      </c>
      <c r="N360" s="97">
        <f t="shared" si="41"/>
        <v>0</v>
      </c>
      <c r="O360" s="103">
        <f t="shared" si="42"/>
        <v>1296.5690851063832</v>
      </c>
    </row>
    <row r="361" spans="2:15" x14ac:dyDescent="0.25">
      <c r="B361" s="77"/>
      <c r="C361" s="77">
        <v>2.7</v>
      </c>
      <c r="D361" s="77"/>
      <c r="E361" s="77"/>
      <c r="F361" s="83"/>
      <c r="G361" s="83">
        <v>1.522</v>
      </c>
      <c r="H361" s="83"/>
      <c r="I361" s="77"/>
      <c r="J361" s="83">
        <f t="shared" ref="J361:J383" si="43">$I$359-G361</f>
        <v>1296.6210851063834</v>
      </c>
      <c r="M361" s="102">
        <f t="shared" si="40"/>
        <v>615.79999999999995</v>
      </c>
      <c r="N361" s="97">
        <f t="shared" si="41"/>
        <v>-2.7</v>
      </c>
      <c r="O361" s="103">
        <f t="shared" si="42"/>
        <v>1296.6210851063834</v>
      </c>
    </row>
    <row r="362" spans="2:15" x14ac:dyDescent="0.25">
      <c r="B362" s="77"/>
      <c r="C362" s="77">
        <v>3</v>
      </c>
      <c r="D362" s="77"/>
      <c r="E362" s="77"/>
      <c r="F362" s="83"/>
      <c r="G362" s="83">
        <v>2.3450000000000002</v>
      </c>
      <c r="H362" s="83"/>
      <c r="I362" s="77"/>
      <c r="J362" s="83">
        <f t="shared" si="43"/>
        <v>1295.7980851063833</v>
      </c>
      <c r="M362" s="102">
        <f t="shared" si="40"/>
        <v>615.79999999999995</v>
      </c>
      <c r="N362" s="97">
        <f t="shared" si="41"/>
        <v>-3</v>
      </c>
      <c r="O362" s="103">
        <f t="shared" si="42"/>
        <v>1295.7980851063833</v>
      </c>
    </row>
    <row r="363" spans="2:15" x14ac:dyDescent="0.25">
      <c r="B363" s="77"/>
      <c r="C363" s="77">
        <v>6.6</v>
      </c>
      <c r="D363" s="77"/>
      <c r="E363" s="77"/>
      <c r="F363" s="83"/>
      <c r="G363" s="83">
        <v>2.302</v>
      </c>
      <c r="H363" s="83"/>
      <c r="I363" s="77"/>
      <c r="J363" s="83">
        <f t="shared" si="43"/>
        <v>1295.8410851063834</v>
      </c>
      <c r="M363" s="102">
        <f t="shared" si="40"/>
        <v>615.79999999999995</v>
      </c>
      <c r="N363" s="97">
        <f t="shared" si="41"/>
        <v>-6.6</v>
      </c>
      <c r="O363" s="103">
        <f t="shared" si="42"/>
        <v>1295.8410851063834</v>
      </c>
    </row>
    <row r="364" spans="2:15" x14ac:dyDescent="0.25">
      <c r="B364" s="77"/>
      <c r="C364" s="77">
        <v>7</v>
      </c>
      <c r="D364" s="77"/>
      <c r="E364" s="77"/>
      <c r="F364" s="83"/>
      <c r="G364" s="83">
        <v>2.1269999999999998</v>
      </c>
      <c r="H364" s="83"/>
      <c r="I364" s="77"/>
      <c r="J364" s="83">
        <f t="shared" si="43"/>
        <v>1296.0160851063833</v>
      </c>
      <c r="M364" s="102">
        <f t="shared" si="40"/>
        <v>615.79999999999995</v>
      </c>
      <c r="N364" s="97">
        <f t="shared" si="41"/>
        <v>-7</v>
      </c>
      <c r="O364" s="103">
        <f t="shared" si="42"/>
        <v>1296.0160851063833</v>
      </c>
    </row>
    <row r="365" spans="2:15" x14ac:dyDescent="0.25">
      <c r="B365" s="77"/>
      <c r="C365" s="77">
        <v>10</v>
      </c>
      <c r="D365" s="77"/>
      <c r="E365" s="77"/>
      <c r="F365" s="83"/>
      <c r="G365" s="83">
        <v>3.117</v>
      </c>
      <c r="H365" s="83"/>
      <c r="I365" s="77"/>
      <c r="J365" s="83">
        <f t="shared" si="43"/>
        <v>1295.0260851063833</v>
      </c>
      <c r="M365" s="102">
        <f t="shared" si="40"/>
        <v>615.79999999999995</v>
      </c>
      <c r="N365" s="97">
        <f t="shared" si="41"/>
        <v>-10</v>
      </c>
      <c r="O365" s="103">
        <f t="shared" si="42"/>
        <v>1295.0260851063833</v>
      </c>
    </row>
    <row r="366" spans="2:15" x14ac:dyDescent="0.25">
      <c r="B366" s="77"/>
      <c r="C366" s="77"/>
      <c r="D366" s="77"/>
      <c r="E366" s="77">
        <v>1</v>
      </c>
      <c r="F366" s="83"/>
      <c r="G366" s="83">
        <v>1.49</v>
      </c>
      <c r="H366" s="83"/>
      <c r="I366" s="77"/>
      <c r="J366" s="83">
        <f t="shared" si="43"/>
        <v>1296.6530851063833</v>
      </c>
      <c r="M366" s="102">
        <f t="shared" si="40"/>
        <v>615.79999999999995</v>
      </c>
      <c r="N366" s="97">
        <f t="shared" si="41"/>
        <v>1</v>
      </c>
      <c r="O366" s="103">
        <f t="shared" si="42"/>
        <v>1296.6530851063833</v>
      </c>
    </row>
    <row r="367" spans="2:15" x14ac:dyDescent="0.25">
      <c r="B367" s="77"/>
      <c r="C367" s="77"/>
      <c r="D367" s="77"/>
      <c r="E367" s="77">
        <v>1.5</v>
      </c>
      <c r="F367" s="83"/>
      <c r="G367" s="83">
        <v>0.68300000000000005</v>
      </c>
      <c r="H367" s="83"/>
      <c r="I367" s="77"/>
      <c r="J367" s="83">
        <f t="shared" si="43"/>
        <v>1297.4600851063833</v>
      </c>
      <c r="M367" s="102">
        <f t="shared" si="40"/>
        <v>615.79999999999995</v>
      </c>
      <c r="N367" s="97">
        <f t="shared" si="41"/>
        <v>1.5</v>
      </c>
      <c r="O367" s="103">
        <f t="shared" si="42"/>
        <v>1297.4600851063833</v>
      </c>
    </row>
    <row r="368" spans="2:15" x14ac:dyDescent="0.25">
      <c r="B368" s="77"/>
      <c r="C368" s="77"/>
      <c r="D368" s="77"/>
      <c r="E368" s="77">
        <v>4.5</v>
      </c>
      <c r="F368" s="83"/>
      <c r="G368" s="83">
        <v>0.623</v>
      </c>
      <c r="H368" s="83"/>
      <c r="I368" s="77"/>
      <c r="J368" s="83">
        <f t="shared" si="43"/>
        <v>1297.5200851063832</v>
      </c>
      <c r="M368" s="102">
        <f t="shared" si="40"/>
        <v>615.79999999999995</v>
      </c>
      <c r="N368" s="97">
        <f t="shared" si="41"/>
        <v>4.5</v>
      </c>
      <c r="O368" s="103">
        <f t="shared" si="42"/>
        <v>1297.5200851063832</v>
      </c>
    </row>
    <row r="369" spans="2:15" x14ac:dyDescent="0.25">
      <c r="B369" s="77" t="s">
        <v>245</v>
      </c>
      <c r="C369" s="77"/>
      <c r="D369" s="77" t="s">
        <v>278</v>
      </c>
      <c r="E369" s="77"/>
      <c r="F369" s="83"/>
      <c r="G369" s="83">
        <v>2.9289999999999998</v>
      </c>
      <c r="H369" s="83"/>
      <c r="I369" s="77"/>
      <c r="J369" s="83">
        <f t="shared" si="43"/>
        <v>1295.2140851063832</v>
      </c>
      <c r="M369" s="102">
        <f t="shared" si="40"/>
        <v>621.20000000000005</v>
      </c>
      <c r="N369" s="97">
        <f t="shared" si="41"/>
        <v>0</v>
      </c>
      <c r="O369" s="103">
        <f t="shared" si="42"/>
        <v>1295.2140851063832</v>
      </c>
    </row>
    <row r="370" spans="2:15" x14ac:dyDescent="0.25">
      <c r="B370" s="77"/>
      <c r="C370" s="77">
        <v>1.5</v>
      </c>
      <c r="D370" s="77"/>
      <c r="E370" s="77"/>
      <c r="F370" s="83"/>
      <c r="G370" s="83">
        <v>2.843</v>
      </c>
      <c r="H370" s="83"/>
      <c r="I370" s="77"/>
      <c r="J370" s="83">
        <f t="shared" si="43"/>
        <v>1295.3000851063832</v>
      </c>
      <c r="M370" s="102">
        <f t="shared" si="40"/>
        <v>621.20000000000005</v>
      </c>
      <c r="N370" s="97">
        <f t="shared" si="41"/>
        <v>-1.5</v>
      </c>
      <c r="O370" s="103">
        <f t="shared" si="42"/>
        <v>1295.3000851063832</v>
      </c>
    </row>
    <row r="371" spans="2:15" x14ac:dyDescent="0.25">
      <c r="B371" s="77"/>
      <c r="C371" s="77">
        <v>1.7</v>
      </c>
      <c r="D371" s="77"/>
      <c r="E371" s="77"/>
      <c r="F371" s="83"/>
      <c r="G371" s="83">
        <v>3.2170000000000001</v>
      </c>
      <c r="H371" s="83"/>
      <c r="I371" s="77"/>
      <c r="J371" s="83">
        <f t="shared" si="43"/>
        <v>1294.9260851063832</v>
      </c>
      <c r="M371" s="102">
        <f t="shared" si="40"/>
        <v>621.20000000000005</v>
      </c>
      <c r="N371" s="97">
        <f t="shared" si="41"/>
        <v>-1.7</v>
      </c>
      <c r="O371" s="103">
        <f t="shared" si="42"/>
        <v>1294.9260851063832</v>
      </c>
    </row>
    <row r="372" spans="2:15" x14ac:dyDescent="0.25">
      <c r="B372" s="77"/>
      <c r="C372" s="77">
        <v>4</v>
      </c>
      <c r="D372" s="77"/>
      <c r="E372" s="77"/>
      <c r="F372" s="83"/>
      <c r="G372" s="83">
        <v>3.2360000000000002</v>
      </c>
      <c r="H372" s="83"/>
      <c r="I372" s="77"/>
      <c r="J372" s="83">
        <f t="shared" si="43"/>
        <v>1294.9070851063832</v>
      </c>
      <c r="M372" s="102">
        <f t="shared" si="40"/>
        <v>621.20000000000005</v>
      </c>
      <c r="N372" s="97">
        <f t="shared" si="41"/>
        <v>-4</v>
      </c>
      <c r="O372" s="103">
        <f t="shared" si="42"/>
        <v>1294.9070851063832</v>
      </c>
    </row>
    <row r="373" spans="2:15" x14ac:dyDescent="0.25">
      <c r="B373" s="77"/>
      <c r="C373" s="77">
        <v>4.5</v>
      </c>
      <c r="D373" s="77"/>
      <c r="E373" s="77"/>
      <c r="F373" s="83"/>
      <c r="G373" s="83">
        <v>3.8260000000000001</v>
      </c>
      <c r="H373" s="83"/>
      <c r="I373" s="77"/>
      <c r="J373" s="83">
        <f t="shared" si="43"/>
        <v>1294.3170851063833</v>
      </c>
      <c r="M373" s="102">
        <f t="shared" si="40"/>
        <v>621.20000000000005</v>
      </c>
      <c r="N373" s="97">
        <f t="shared" si="41"/>
        <v>-4.5</v>
      </c>
      <c r="O373" s="103">
        <f t="shared" si="42"/>
        <v>1294.3170851063833</v>
      </c>
    </row>
    <row r="374" spans="2:15" x14ac:dyDescent="0.25">
      <c r="B374" s="77"/>
      <c r="C374" s="77">
        <v>6.5</v>
      </c>
      <c r="D374" s="77"/>
      <c r="E374" s="77"/>
      <c r="F374" s="83"/>
      <c r="G374" s="83">
        <v>3.823</v>
      </c>
      <c r="H374" s="83"/>
      <c r="I374" s="77"/>
      <c r="J374" s="83">
        <f>$I$359-G374</f>
        <v>1294.3200851063832</v>
      </c>
      <c r="M374" s="102">
        <f t="shared" si="40"/>
        <v>621.20000000000005</v>
      </c>
      <c r="N374" s="97">
        <f t="shared" si="41"/>
        <v>-6.5</v>
      </c>
      <c r="O374" s="103">
        <f t="shared" si="42"/>
        <v>1294.3200851063832</v>
      </c>
    </row>
    <row r="375" spans="2:15" x14ac:dyDescent="0.25">
      <c r="B375" s="77"/>
      <c r="C375" s="77">
        <v>7.5</v>
      </c>
      <c r="D375" s="77"/>
      <c r="E375" s="77"/>
      <c r="F375" s="83"/>
      <c r="G375" s="83">
        <v>4.7130000000000001</v>
      </c>
      <c r="H375" s="83"/>
      <c r="I375" s="77"/>
      <c r="J375" s="83">
        <f t="shared" si="43"/>
        <v>1293.4300851063833</v>
      </c>
      <c r="M375" s="102">
        <f t="shared" si="40"/>
        <v>621.20000000000005</v>
      </c>
      <c r="N375" s="97">
        <f t="shared" si="41"/>
        <v>-7.5</v>
      </c>
      <c r="O375" s="103">
        <f t="shared" si="42"/>
        <v>1293.4300851063833</v>
      </c>
    </row>
    <row r="376" spans="2:15" x14ac:dyDescent="0.25">
      <c r="B376" s="77"/>
      <c r="C376" s="77">
        <v>10</v>
      </c>
      <c r="D376" s="77"/>
      <c r="E376" s="77"/>
      <c r="F376" s="83"/>
      <c r="G376" s="83">
        <v>4.8239999999999998</v>
      </c>
      <c r="H376" s="83"/>
      <c r="I376" s="77"/>
      <c r="J376" s="83">
        <f t="shared" si="43"/>
        <v>1293.3190851063832</v>
      </c>
      <c r="M376" s="102">
        <f t="shared" si="40"/>
        <v>621.20000000000005</v>
      </c>
      <c r="N376" s="97">
        <f t="shared" si="41"/>
        <v>-10</v>
      </c>
      <c r="O376" s="103">
        <f t="shared" si="42"/>
        <v>1293.3190851063832</v>
      </c>
    </row>
    <row r="377" spans="2:15" x14ac:dyDescent="0.25">
      <c r="B377" s="77"/>
      <c r="C377" s="77"/>
      <c r="D377" s="77"/>
      <c r="E377" s="77">
        <v>1</v>
      </c>
      <c r="F377" s="83"/>
      <c r="G377" s="83">
        <v>2.859</v>
      </c>
      <c r="H377" s="83"/>
      <c r="I377" s="77"/>
      <c r="J377" s="83">
        <f t="shared" si="43"/>
        <v>1295.2840851063834</v>
      </c>
      <c r="M377" s="102">
        <f t="shared" si="40"/>
        <v>621.20000000000005</v>
      </c>
      <c r="N377" s="97">
        <f t="shared" si="41"/>
        <v>1</v>
      </c>
      <c r="O377" s="103">
        <f t="shared" si="42"/>
        <v>1295.2840851063834</v>
      </c>
    </row>
    <row r="378" spans="2:15" x14ac:dyDescent="0.25">
      <c r="B378" s="77"/>
      <c r="C378" s="77"/>
      <c r="D378" s="77"/>
      <c r="E378" s="77">
        <v>1.8</v>
      </c>
      <c r="F378" s="83"/>
      <c r="G378" s="83">
        <v>2.5169999999999999</v>
      </c>
      <c r="H378" s="83"/>
      <c r="I378" s="77"/>
      <c r="J378" s="83">
        <f t="shared" si="43"/>
        <v>1295.6260851063832</v>
      </c>
      <c r="M378" s="102">
        <f t="shared" si="40"/>
        <v>621.20000000000005</v>
      </c>
      <c r="N378" s="97">
        <f t="shared" si="41"/>
        <v>1.8</v>
      </c>
      <c r="O378" s="103">
        <f t="shared" si="42"/>
        <v>1295.6260851063832</v>
      </c>
    </row>
    <row r="379" spans="2:15" x14ac:dyDescent="0.25">
      <c r="B379" s="77"/>
      <c r="C379" s="77"/>
      <c r="D379" s="77"/>
      <c r="E379" s="77">
        <v>3.5</v>
      </c>
      <c r="F379" s="83"/>
      <c r="G379" s="83">
        <v>2.4329999999999998</v>
      </c>
      <c r="H379" s="83"/>
      <c r="I379" s="77"/>
      <c r="J379" s="83">
        <f t="shared" si="43"/>
        <v>1295.7100851063833</v>
      </c>
      <c r="M379" s="102">
        <f t="shared" si="40"/>
        <v>621.20000000000005</v>
      </c>
      <c r="N379" s="97">
        <f t="shared" si="41"/>
        <v>3.5</v>
      </c>
      <c r="O379" s="103">
        <f t="shared" si="42"/>
        <v>1295.7100851063833</v>
      </c>
    </row>
    <row r="380" spans="2:15" x14ac:dyDescent="0.25">
      <c r="B380" s="77"/>
      <c r="C380" s="77"/>
      <c r="D380" s="77"/>
      <c r="E380" s="77">
        <v>4</v>
      </c>
      <c r="F380" s="83"/>
      <c r="G380" s="83">
        <v>2.1869999999999998</v>
      </c>
      <c r="H380" s="83"/>
      <c r="I380" s="77"/>
      <c r="J380" s="83">
        <f t="shared" si="43"/>
        <v>1295.9560851063834</v>
      </c>
      <c r="M380" s="102">
        <f t="shared" si="40"/>
        <v>621.20000000000005</v>
      </c>
      <c r="N380" s="97">
        <f t="shared" si="41"/>
        <v>4</v>
      </c>
      <c r="O380" s="103">
        <f t="shared" si="42"/>
        <v>1295.9560851063834</v>
      </c>
    </row>
    <row r="381" spans="2:15" x14ac:dyDescent="0.25">
      <c r="B381" s="77"/>
      <c r="C381" s="77"/>
      <c r="D381" s="77"/>
      <c r="E381" s="77">
        <v>6</v>
      </c>
      <c r="F381" s="83"/>
      <c r="G381" s="83">
        <v>2.0550000000000002</v>
      </c>
      <c r="H381" s="83"/>
      <c r="I381" s="77"/>
      <c r="J381" s="83">
        <f t="shared" si="43"/>
        <v>1296.0880851063832</v>
      </c>
      <c r="M381" s="102">
        <f t="shared" si="40"/>
        <v>621.20000000000005</v>
      </c>
      <c r="N381" s="97">
        <f t="shared" si="41"/>
        <v>6</v>
      </c>
      <c r="O381" s="103">
        <f t="shared" si="42"/>
        <v>1296.0880851063832</v>
      </c>
    </row>
    <row r="382" spans="2:15" x14ac:dyDescent="0.25">
      <c r="B382" s="77"/>
      <c r="C382" s="77"/>
      <c r="D382" s="77"/>
      <c r="E382" s="77">
        <v>7</v>
      </c>
      <c r="F382" s="83"/>
      <c r="G382" s="83">
        <v>1.484</v>
      </c>
      <c r="H382" s="83"/>
      <c r="I382" s="77"/>
      <c r="J382" s="83">
        <f t="shared" si="43"/>
        <v>1296.6590851063834</v>
      </c>
      <c r="M382" s="102">
        <f t="shared" si="40"/>
        <v>621.20000000000005</v>
      </c>
      <c r="N382" s="97">
        <f t="shared" si="41"/>
        <v>7</v>
      </c>
      <c r="O382" s="103">
        <f t="shared" si="42"/>
        <v>1296.6590851063834</v>
      </c>
    </row>
    <row r="383" spans="2:15" x14ac:dyDescent="0.25">
      <c r="B383" s="77"/>
      <c r="C383" s="77"/>
      <c r="D383" s="77"/>
      <c r="E383" s="77">
        <v>10</v>
      </c>
      <c r="F383" s="83"/>
      <c r="G383" s="83">
        <v>1.353</v>
      </c>
      <c r="H383" s="83"/>
      <c r="I383" s="77"/>
      <c r="J383" s="83">
        <f t="shared" si="43"/>
        <v>1296.7900851063832</v>
      </c>
      <c r="M383" s="102">
        <f t="shared" si="40"/>
        <v>621.20000000000005</v>
      </c>
      <c r="N383" s="97">
        <f t="shared" si="41"/>
        <v>10</v>
      </c>
      <c r="O383" s="103">
        <f t="shared" si="42"/>
        <v>1296.7900851063832</v>
      </c>
    </row>
    <row r="384" spans="2:15" x14ac:dyDescent="0.25">
      <c r="B384" s="77" t="s">
        <v>177</v>
      </c>
      <c r="C384" s="77"/>
      <c r="D384" s="77"/>
      <c r="E384" s="77"/>
      <c r="F384" s="83">
        <v>0.61299999999999999</v>
      </c>
      <c r="G384" s="83"/>
      <c r="H384" s="83">
        <v>2.8820000000000001</v>
      </c>
      <c r="I384" s="83">
        <f>J384+F384</f>
        <v>1295.8744893617024</v>
      </c>
      <c r="J384" s="83">
        <v>1295.2614893617024</v>
      </c>
      <c r="M384" s="102">
        <f t="shared" si="40"/>
        <v>621.20000000000005</v>
      </c>
      <c r="N384" s="97" t="str">
        <f t="shared" si="41"/>
        <v/>
      </c>
      <c r="O384" s="103">
        <f t="shared" si="42"/>
        <v>1295.2614893617024</v>
      </c>
    </row>
    <row r="385" spans="2:15" x14ac:dyDescent="0.25">
      <c r="B385" s="77"/>
      <c r="C385" s="77"/>
      <c r="D385" s="77" t="s">
        <v>303</v>
      </c>
      <c r="E385" s="77"/>
      <c r="F385" s="83"/>
      <c r="G385" s="83">
        <v>3.0150000000000001</v>
      </c>
      <c r="H385" s="83"/>
      <c r="I385" s="77"/>
      <c r="J385" s="83">
        <f>$I$384-G385</f>
        <v>1292.8594893617023</v>
      </c>
      <c r="M385" s="102">
        <f t="shared" si="40"/>
        <v>630</v>
      </c>
      <c r="N385" s="97">
        <f t="shared" si="41"/>
        <v>0</v>
      </c>
      <c r="O385" s="103">
        <f t="shared" si="42"/>
        <v>1292.8594893617023</v>
      </c>
    </row>
    <row r="386" spans="2:15" x14ac:dyDescent="0.25">
      <c r="B386" s="77"/>
      <c r="C386" s="77">
        <v>0.7</v>
      </c>
      <c r="D386" s="77"/>
      <c r="E386" s="77"/>
      <c r="F386" s="83"/>
      <c r="G386" s="83">
        <v>3.0169999999999999</v>
      </c>
      <c r="H386" s="83"/>
      <c r="I386" s="77"/>
      <c r="J386" s="83">
        <f t="shared" ref="J386:J395" si="44">$I$384-G386</f>
        <v>1292.8574893617024</v>
      </c>
      <c r="M386" s="102">
        <f t="shared" si="40"/>
        <v>630</v>
      </c>
      <c r="N386" s="97">
        <f t="shared" si="41"/>
        <v>-0.7</v>
      </c>
      <c r="O386" s="103">
        <f t="shared" si="42"/>
        <v>1292.8574893617024</v>
      </c>
    </row>
    <row r="387" spans="2:15" x14ac:dyDescent="0.25">
      <c r="B387" s="77"/>
      <c r="C387" s="77">
        <v>1.1000000000000001</v>
      </c>
      <c r="D387" s="77"/>
      <c r="E387" s="77"/>
      <c r="F387" s="83"/>
      <c r="G387" s="83">
        <v>3.7090000000000001</v>
      </c>
      <c r="H387" s="83"/>
      <c r="I387" s="77"/>
      <c r="J387" s="83">
        <f t="shared" si="44"/>
        <v>1292.1654893617024</v>
      </c>
      <c r="M387" s="102">
        <f t="shared" si="40"/>
        <v>630</v>
      </c>
      <c r="N387" s="97">
        <f t="shared" si="41"/>
        <v>-1.1000000000000001</v>
      </c>
      <c r="O387" s="103">
        <f t="shared" si="42"/>
        <v>1292.1654893617024</v>
      </c>
    </row>
    <row r="388" spans="2:15" x14ac:dyDescent="0.25">
      <c r="B388" s="77"/>
      <c r="C388" s="77">
        <v>7</v>
      </c>
      <c r="D388" s="77"/>
      <c r="E388" s="77"/>
      <c r="F388" s="83"/>
      <c r="G388" s="83">
        <v>3.649</v>
      </c>
      <c r="H388" s="83"/>
      <c r="I388" s="77"/>
      <c r="J388" s="83">
        <f t="shared" si="44"/>
        <v>1292.2254893617026</v>
      </c>
      <c r="M388" s="102">
        <f t="shared" si="40"/>
        <v>630</v>
      </c>
      <c r="N388" s="97">
        <f t="shared" si="41"/>
        <v>-7</v>
      </c>
      <c r="O388" s="103">
        <f t="shared" si="42"/>
        <v>1292.2254893617026</v>
      </c>
    </row>
    <row r="389" spans="2:15" x14ac:dyDescent="0.25">
      <c r="B389" s="77"/>
      <c r="C389" s="77">
        <v>7.4</v>
      </c>
      <c r="D389" s="77"/>
      <c r="E389" s="77"/>
      <c r="F389" s="83"/>
      <c r="G389" s="83">
        <v>4.2309999999999999</v>
      </c>
      <c r="H389" s="83"/>
      <c r="I389" s="77"/>
      <c r="J389" s="83">
        <f t="shared" si="44"/>
        <v>1291.6434893617024</v>
      </c>
      <c r="M389" s="102">
        <f t="shared" si="40"/>
        <v>630</v>
      </c>
      <c r="N389" s="97">
        <f t="shared" si="41"/>
        <v>-7.4</v>
      </c>
      <c r="O389" s="103">
        <f t="shared" si="42"/>
        <v>1291.6434893617024</v>
      </c>
    </row>
    <row r="390" spans="2:15" x14ac:dyDescent="0.25">
      <c r="B390" s="77"/>
      <c r="C390" s="77">
        <v>10</v>
      </c>
      <c r="D390" s="77"/>
      <c r="E390" s="77"/>
      <c r="F390" s="83"/>
      <c r="G390" s="83">
        <v>4.2430000000000003</v>
      </c>
      <c r="H390" s="83"/>
      <c r="I390" s="77"/>
      <c r="J390" s="83">
        <f t="shared" si="44"/>
        <v>1291.6314893617025</v>
      </c>
      <c r="M390" s="102">
        <f t="shared" si="40"/>
        <v>630</v>
      </c>
      <c r="N390" s="97">
        <f t="shared" si="41"/>
        <v>-10</v>
      </c>
      <c r="O390" s="103">
        <f t="shared" si="42"/>
        <v>1291.6314893617025</v>
      </c>
    </row>
    <row r="391" spans="2:15" x14ac:dyDescent="0.25">
      <c r="B391" s="77"/>
      <c r="C391" s="77"/>
      <c r="D391" s="77"/>
      <c r="E391" s="77">
        <v>4.2</v>
      </c>
      <c r="F391" s="83"/>
      <c r="G391" s="83">
        <v>2.9969999999999999</v>
      </c>
      <c r="H391" s="83"/>
      <c r="I391" s="77"/>
      <c r="J391" s="83">
        <f t="shared" si="44"/>
        <v>1292.8774893617024</v>
      </c>
      <c r="M391" s="102">
        <f t="shared" si="40"/>
        <v>630</v>
      </c>
      <c r="N391" s="97">
        <f t="shared" si="41"/>
        <v>4.2</v>
      </c>
      <c r="O391" s="103">
        <f t="shared" si="42"/>
        <v>1292.8774893617024</v>
      </c>
    </row>
    <row r="392" spans="2:15" x14ac:dyDescent="0.25">
      <c r="B392" s="77"/>
      <c r="C392" s="77"/>
      <c r="D392" s="77"/>
      <c r="E392" s="77">
        <v>4.5</v>
      </c>
      <c r="F392" s="83"/>
      <c r="G392" s="83">
        <v>2.6339999999999999</v>
      </c>
      <c r="H392" s="83"/>
      <c r="I392" s="77"/>
      <c r="J392" s="83">
        <f t="shared" si="44"/>
        <v>1293.2404893617024</v>
      </c>
      <c r="M392" s="102">
        <f t="shared" si="40"/>
        <v>630</v>
      </c>
      <c r="N392" s="97">
        <f t="shared" si="41"/>
        <v>4.5</v>
      </c>
      <c r="O392" s="103">
        <f t="shared" si="42"/>
        <v>1293.2404893617024</v>
      </c>
    </row>
    <row r="393" spans="2:15" x14ac:dyDescent="0.25">
      <c r="B393" s="77"/>
      <c r="C393" s="77"/>
      <c r="D393" s="77"/>
      <c r="E393" s="77">
        <v>8.5</v>
      </c>
      <c r="F393" s="83"/>
      <c r="G393" s="83">
        <v>2.6269999999999998</v>
      </c>
      <c r="H393" s="83"/>
      <c r="I393" s="77"/>
      <c r="J393" s="83">
        <f t="shared" si="44"/>
        <v>1293.2474893617025</v>
      </c>
      <c r="M393" s="102">
        <f t="shared" si="40"/>
        <v>630</v>
      </c>
      <c r="N393" s="97">
        <f t="shared" si="41"/>
        <v>8.5</v>
      </c>
      <c r="O393" s="103">
        <f t="shared" si="42"/>
        <v>1293.2474893617025</v>
      </c>
    </row>
    <row r="394" spans="2:15" x14ac:dyDescent="0.25">
      <c r="B394" s="77"/>
      <c r="C394" s="77"/>
      <c r="D394" s="77"/>
      <c r="E394" s="77">
        <v>8.9</v>
      </c>
      <c r="F394" s="83"/>
      <c r="G394" s="83">
        <v>2.206</v>
      </c>
      <c r="H394" s="83"/>
      <c r="I394" s="77"/>
      <c r="J394" s="83">
        <f t="shared" si="44"/>
        <v>1293.6684893617025</v>
      </c>
      <c r="M394" s="102">
        <f t="shared" si="40"/>
        <v>630</v>
      </c>
      <c r="N394" s="97">
        <f t="shared" si="41"/>
        <v>8.9</v>
      </c>
      <c r="O394" s="103">
        <f t="shared" si="42"/>
        <v>1293.6684893617025</v>
      </c>
    </row>
    <row r="395" spans="2:15" x14ac:dyDescent="0.25">
      <c r="B395" s="77"/>
      <c r="C395" s="77"/>
      <c r="D395" s="77"/>
      <c r="E395" s="77">
        <v>10</v>
      </c>
      <c r="F395" s="83"/>
      <c r="G395" s="83">
        <v>2.1970000000000001</v>
      </c>
      <c r="H395" s="83"/>
      <c r="I395" s="77"/>
      <c r="J395" s="83">
        <f t="shared" si="44"/>
        <v>1293.6774893617026</v>
      </c>
      <c r="M395" s="102">
        <f t="shared" si="40"/>
        <v>630</v>
      </c>
      <c r="N395" s="97">
        <f t="shared" si="41"/>
        <v>10</v>
      </c>
      <c r="O395" s="103">
        <f t="shared" si="42"/>
        <v>1293.6774893617026</v>
      </c>
    </row>
    <row r="396" spans="2:15" x14ac:dyDescent="0.25">
      <c r="B396" s="77" t="s">
        <v>178</v>
      </c>
      <c r="C396" s="77"/>
      <c r="D396" s="77"/>
      <c r="E396" s="77"/>
      <c r="F396" s="83">
        <v>1.454</v>
      </c>
      <c r="G396" s="83"/>
      <c r="H396" s="83">
        <v>2.9750000000000001</v>
      </c>
      <c r="I396" s="83">
        <f>J396+F396</f>
        <v>1294.3538936170214</v>
      </c>
      <c r="J396" s="83">
        <v>1292.8998936170215</v>
      </c>
      <c r="M396" s="102">
        <f t="shared" si="40"/>
        <v>630</v>
      </c>
      <c r="N396" s="97" t="str">
        <f t="shared" si="41"/>
        <v/>
      </c>
      <c r="O396" s="103">
        <f t="shared" si="42"/>
        <v>1292.8998936170215</v>
      </c>
    </row>
    <row r="397" spans="2:15" x14ac:dyDescent="0.25">
      <c r="B397" s="77"/>
      <c r="C397" s="77"/>
      <c r="D397" s="77" t="s">
        <v>304</v>
      </c>
      <c r="E397" s="77"/>
      <c r="F397" s="83"/>
      <c r="G397" s="83">
        <v>2.226</v>
      </c>
      <c r="H397" s="83"/>
      <c r="I397" s="77"/>
      <c r="J397" s="83">
        <f>$I$396-G397</f>
        <v>1292.1278936170213</v>
      </c>
      <c r="M397" s="102">
        <f t="shared" si="40"/>
        <v>645</v>
      </c>
      <c r="N397" s="97">
        <f t="shared" si="41"/>
        <v>0</v>
      </c>
      <c r="O397" s="103">
        <f t="shared" si="42"/>
        <v>1292.1278936170213</v>
      </c>
    </row>
    <row r="398" spans="2:15" x14ac:dyDescent="0.25">
      <c r="B398" s="77"/>
      <c r="C398" s="77"/>
      <c r="D398" s="77"/>
      <c r="E398" s="77">
        <v>1.5</v>
      </c>
      <c r="F398" s="83"/>
      <c r="G398" s="83">
        <v>2.29</v>
      </c>
      <c r="H398" s="83"/>
      <c r="I398" s="77"/>
      <c r="J398" s="83">
        <f t="shared" ref="J398:J408" si="45">$I$396-G398</f>
        <v>1292.0638936170214</v>
      </c>
      <c r="M398" s="102">
        <f t="shared" si="40"/>
        <v>645</v>
      </c>
      <c r="N398" s="97">
        <f t="shared" si="41"/>
        <v>1.5</v>
      </c>
      <c r="O398" s="103">
        <f t="shared" si="42"/>
        <v>1292.0638936170214</v>
      </c>
    </row>
    <row r="399" spans="2:15" x14ac:dyDescent="0.25">
      <c r="B399" s="77"/>
      <c r="C399" s="77"/>
      <c r="D399" s="77"/>
      <c r="E399" s="77">
        <v>2.1</v>
      </c>
      <c r="F399" s="83"/>
      <c r="G399" s="83">
        <v>1.79</v>
      </c>
      <c r="H399" s="83"/>
      <c r="I399" s="77"/>
      <c r="J399" s="83">
        <f t="shared" si="45"/>
        <v>1292.5638936170214</v>
      </c>
      <c r="M399" s="102">
        <f t="shared" si="40"/>
        <v>645</v>
      </c>
      <c r="N399" s="97">
        <f t="shared" si="41"/>
        <v>2.1</v>
      </c>
      <c r="O399" s="103">
        <f t="shared" si="42"/>
        <v>1292.5638936170214</v>
      </c>
    </row>
    <row r="400" spans="2:15" x14ac:dyDescent="0.25">
      <c r="B400" s="77"/>
      <c r="C400" s="77"/>
      <c r="D400" s="77"/>
      <c r="E400" s="77">
        <v>4</v>
      </c>
      <c r="F400" s="83"/>
      <c r="G400" s="83">
        <v>1.7869999999999999</v>
      </c>
      <c r="H400" s="83"/>
      <c r="I400" s="77"/>
      <c r="J400" s="83">
        <f t="shared" si="45"/>
        <v>1292.5668936170214</v>
      </c>
      <c r="M400" s="102">
        <f t="shared" ref="M400:M453" si="46">IF(D400="", M399, VALUE(RIGHT(D400,LEN(D400)-2)))</f>
        <v>645</v>
      </c>
      <c r="N400" s="97">
        <f t="shared" ref="N400:N453" si="47">IF(C400&lt;&gt;"",-C400,IF(D400&lt;&gt;"",0,IF(E400&lt;&gt;"",E400,"")))</f>
        <v>4</v>
      </c>
      <c r="O400" s="103">
        <f t="shared" ref="O400:O453" si="48">J400</f>
        <v>1292.5668936170214</v>
      </c>
    </row>
    <row r="401" spans="2:15" x14ac:dyDescent="0.25">
      <c r="B401" s="77"/>
      <c r="C401" s="77"/>
      <c r="D401" s="77"/>
      <c r="E401" s="77">
        <v>4.5</v>
      </c>
      <c r="F401" s="83"/>
      <c r="G401" s="83">
        <v>0.72199999999999998</v>
      </c>
      <c r="H401" s="83"/>
      <c r="I401" s="77"/>
      <c r="J401" s="83">
        <f t="shared" si="45"/>
        <v>1293.6318936170214</v>
      </c>
      <c r="M401" s="102">
        <f t="shared" si="46"/>
        <v>645</v>
      </c>
      <c r="N401" s="97">
        <f t="shared" si="47"/>
        <v>4.5</v>
      </c>
      <c r="O401" s="103">
        <f t="shared" si="48"/>
        <v>1293.6318936170214</v>
      </c>
    </row>
    <row r="402" spans="2:15" x14ac:dyDescent="0.25">
      <c r="B402" s="77"/>
      <c r="C402" s="77"/>
      <c r="D402" s="77"/>
      <c r="E402" s="77">
        <v>8</v>
      </c>
      <c r="F402" s="83"/>
      <c r="G402" s="83">
        <v>0.69799999999999995</v>
      </c>
      <c r="H402" s="83"/>
      <c r="I402" s="77"/>
      <c r="J402" s="83">
        <f t="shared" si="45"/>
        <v>1293.6558936170213</v>
      </c>
      <c r="M402" s="102">
        <f t="shared" si="46"/>
        <v>645</v>
      </c>
      <c r="N402" s="97">
        <f t="shared" si="47"/>
        <v>8</v>
      </c>
      <c r="O402" s="103">
        <f t="shared" si="48"/>
        <v>1293.6558936170213</v>
      </c>
    </row>
    <row r="403" spans="2:15" x14ac:dyDescent="0.25">
      <c r="B403" s="77"/>
      <c r="C403" s="77"/>
      <c r="D403" s="77"/>
      <c r="E403" s="77">
        <v>10</v>
      </c>
      <c r="F403" s="83"/>
      <c r="G403" s="83">
        <v>0.32100000000000001</v>
      </c>
      <c r="H403" s="83"/>
      <c r="I403" s="77"/>
      <c r="J403" s="83">
        <f t="shared" si="45"/>
        <v>1294.0328936170215</v>
      </c>
      <c r="M403" s="102">
        <f t="shared" si="46"/>
        <v>645</v>
      </c>
      <c r="N403" s="97">
        <f t="shared" si="47"/>
        <v>10</v>
      </c>
      <c r="O403" s="103">
        <f t="shared" si="48"/>
        <v>1294.0328936170215</v>
      </c>
    </row>
    <row r="404" spans="2:15" x14ac:dyDescent="0.25">
      <c r="B404" s="77"/>
      <c r="C404" s="77">
        <v>4.5</v>
      </c>
      <c r="D404" s="77"/>
      <c r="E404" s="77"/>
      <c r="F404" s="83"/>
      <c r="G404" s="83">
        <v>2.0270000000000001</v>
      </c>
      <c r="H404" s="83"/>
      <c r="I404" s="77"/>
      <c r="J404" s="83">
        <f t="shared" si="45"/>
        <v>1292.3268936170214</v>
      </c>
      <c r="M404" s="102">
        <f t="shared" si="46"/>
        <v>645</v>
      </c>
      <c r="N404" s="97">
        <f t="shared" si="47"/>
        <v>-4.5</v>
      </c>
      <c r="O404" s="103">
        <f t="shared" si="48"/>
        <v>1292.3268936170214</v>
      </c>
    </row>
    <row r="405" spans="2:15" x14ac:dyDescent="0.25">
      <c r="B405" s="77"/>
      <c r="C405" s="77">
        <v>5</v>
      </c>
      <c r="D405" s="77"/>
      <c r="E405" s="77"/>
      <c r="F405" s="83"/>
      <c r="G405" s="83">
        <v>3.2469999999999999</v>
      </c>
      <c r="H405" s="83"/>
      <c r="I405" s="77"/>
      <c r="J405" s="83">
        <f t="shared" si="45"/>
        <v>1291.1068936170213</v>
      </c>
      <c r="M405" s="102">
        <f t="shared" si="46"/>
        <v>645</v>
      </c>
      <c r="N405" s="97">
        <f t="shared" si="47"/>
        <v>-5</v>
      </c>
      <c r="O405" s="103">
        <f t="shared" si="48"/>
        <v>1291.1068936170213</v>
      </c>
    </row>
    <row r="406" spans="2:15" x14ac:dyDescent="0.25">
      <c r="B406" s="77"/>
      <c r="C406" s="77">
        <v>9</v>
      </c>
      <c r="D406" s="77"/>
      <c r="E406" s="77"/>
      <c r="F406" s="83"/>
      <c r="G406" s="83">
        <v>3.423</v>
      </c>
      <c r="H406" s="83"/>
      <c r="I406" s="77"/>
      <c r="J406" s="83">
        <f t="shared" si="45"/>
        <v>1290.9308936170214</v>
      </c>
      <c r="M406" s="102">
        <f t="shared" si="46"/>
        <v>645</v>
      </c>
      <c r="N406" s="97">
        <f t="shared" si="47"/>
        <v>-9</v>
      </c>
      <c r="O406" s="103">
        <f t="shared" si="48"/>
        <v>1290.9308936170214</v>
      </c>
    </row>
    <row r="407" spans="2:15" x14ac:dyDescent="0.25">
      <c r="B407" s="77"/>
      <c r="C407" s="77">
        <v>10</v>
      </c>
      <c r="D407" s="77"/>
      <c r="E407" s="77"/>
      <c r="F407" s="83"/>
      <c r="G407" s="83">
        <v>4.21</v>
      </c>
      <c r="H407" s="83"/>
      <c r="I407" s="77"/>
      <c r="J407" s="83">
        <f t="shared" si="45"/>
        <v>1290.1438936170214</v>
      </c>
      <c r="M407" s="102">
        <f t="shared" si="46"/>
        <v>645</v>
      </c>
      <c r="N407" s="97">
        <f t="shared" si="47"/>
        <v>-10</v>
      </c>
      <c r="O407" s="103">
        <f t="shared" si="48"/>
        <v>1290.1438936170214</v>
      </c>
    </row>
    <row r="408" spans="2:15" x14ac:dyDescent="0.25">
      <c r="B408" s="77"/>
      <c r="C408" s="77"/>
      <c r="D408" s="77" t="s">
        <v>305</v>
      </c>
      <c r="E408" s="77"/>
      <c r="F408" s="83"/>
      <c r="G408" s="83">
        <v>0.37</v>
      </c>
      <c r="H408" s="83"/>
      <c r="I408" s="77"/>
      <c r="J408" s="83">
        <f t="shared" si="45"/>
        <v>1293.9838936170215</v>
      </c>
      <c r="M408" s="102">
        <f t="shared" si="46"/>
        <v>660</v>
      </c>
      <c r="N408" s="97">
        <f t="shared" si="47"/>
        <v>0</v>
      </c>
      <c r="O408" s="103">
        <f t="shared" si="48"/>
        <v>1293.9838936170215</v>
      </c>
    </row>
    <row r="409" spans="2:15" x14ac:dyDescent="0.25">
      <c r="B409" s="77" t="s">
        <v>179</v>
      </c>
      <c r="C409" s="77"/>
      <c r="D409" s="77"/>
      <c r="E409" s="77"/>
      <c r="F409" s="83">
        <v>1.0740000000000001</v>
      </c>
      <c r="G409" s="83"/>
      <c r="H409" s="83">
        <v>0.59599999999999997</v>
      </c>
      <c r="I409" s="83">
        <f>J409+F409</f>
        <v>1294.8322978723406</v>
      </c>
      <c r="J409" s="83">
        <v>1293.7582978723406</v>
      </c>
      <c r="M409" s="102">
        <f t="shared" si="46"/>
        <v>660</v>
      </c>
      <c r="N409" s="97" t="str">
        <f t="shared" si="47"/>
        <v/>
      </c>
      <c r="O409" s="103">
        <f t="shared" si="48"/>
        <v>1293.7582978723406</v>
      </c>
    </row>
    <row r="410" spans="2:15" x14ac:dyDescent="0.25">
      <c r="B410" s="77" t="s">
        <v>246</v>
      </c>
      <c r="C410" s="77"/>
      <c r="D410" s="77" t="s">
        <v>279</v>
      </c>
      <c r="E410" s="77"/>
      <c r="F410" s="83"/>
      <c r="G410" s="83">
        <v>0.86599999999999999</v>
      </c>
      <c r="H410" s="83"/>
      <c r="I410" s="77"/>
      <c r="J410" s="83">
        <f>$I$409-G410</f>
        <v>1293.9662978723406</v>
      </c>
      <c r="M410" s="102">
        <f t="shared" si="46"/>
        <v>671.8</v>
      </c>
      <c r="N410" s="97">
        <f t="shared" si="47"/>
        <v>0</v>
      </c>
      <c r="O410" s="103">
        <f t="shared" si="48"/>
        <v>1293.9662978723406</v>
      </c>
    </row>
    <row r="411" spans="2:15" x14ac:dyDescent="0.25">
      <c r="B411" s="77" t="s">
        <v>247</v>
      </c>
      <c r="C411" s="77"/>
      <c r="D411" s="77" t="s">
        <v>280</v>
      </c>
      <c r="E411" s="77"/>
      <c r="F411" s="83"/>
      <c r="G411" s="83">
        <v>1.998</v>
      </c>
      <c r="H411" s="83"/>
      <c r="I411" s="77"/>
      <c r="J411" s="83">
        <f t="shared" ref="J411:J412" si="49">$I$409-G411</f>
        <v>1292.8342978723406</v>
      </c>
      <c r="M411" s="102">
        <f t="shared" si="46"/>
        <v>681.8</v>
      </c>
      <c r="N411" s="97">
        <f t="shared" si="47"/>
        <v>0</v>
      </c>
      <c r="O411" s="103">
        <f t="shared" si="48"/>
        <v>1292.8342978723406</v>
      </c>
    </row>
    <row r="412" spans="2:15" x14ac:dyDescent="0.25">
      <c r="B412" s="77" t="s">
        <v>248</v>
      </c>
      <c r="C412" s="77"/>
      <c r="D412" s="77" t="s">
        <v>281</v>
      </c>
      <c r="E412" s="77"/>
      <c r="F412" s="83"/>
      <c r="G412" s="83">
        <v>3.6019999999999999</v>
      </c>
      <c r="H412" s="83"/>
      <c r="I412" s="77"/>
      <c r="J412" s="83">
        <f t="shared" si="49"/>
        <v>1291.2302978723405</v>
      </c>
      <c r="M412" s="102">
        <f t="shared" si="46"/>
        <v>691.8</v>
      </c>
      <c r="N412" s="97">
        <f t="shared" si="47"/>
        <v>0</v>
      </c>
      <c r="O412" s="103">
        <f t="shared" si="48"/>
        <v>1291.2302978723405</v>
      </c>
    </row>
    <row r="413" spans="2:15" x14ac:dyDescent="0.25">
      <c r="B413" s="77" t="s">
        <v>180</v>
      </c>
      <c r="C413" s="77"/>
      <c r="D413" s="77"/>
      <c r="E413" s="77"/>
      <c r="F413" s="83">
        <v>0.65200000000000002</v>
      </c>
      <c r="G413" s="83"/>
      <c r="H413" s="83">
        <v>2.6190000000000002</v>
      </c>
      <c r="I413" s="83">
        <f>J413+F413</f>
        <v>1292.8657021276595</v>
      </c>
      <c r="J413" s="83">
        <v>1292.2137021276594</v>
      </c>
      <c r="M413" s="102">
        <f t="shared" si="46"/>
        <v>691.8</v>
      </c>
      <c r="N413" s="97" t="str">
        <f t="shared" si="47"/>
        <v/>
      </c>
      <c r="O413" s="103">
        <f t="shared" si="48"/>
        <v>1292.2137021276594</v>
      </c>
    </row>
    <row r="414" spans="2:15" x14ac:dyDescent="0.25">
      <c r="B414" s="77" t="s">
        <v>252</v>
      </c>
      <c r="C414" s="77"/>
      <c r="D414" s="77" t="s">
        <v>282</v>
      </c>
      <c r="E414" s="77"/>
      <c r="F414" s="83"/>
      <c r="G414" s="83">
        <v>1.508</v>
      </c>
      <c r="H414" s="83"/>
      <c r="I414" s="77"/>
      <c r="J414" s="83">
        <f>$I$413-G414</f>
        <v>1291.3577021276594</v>
      </c>
      <c r="M414" s="102">
        <f t="shared" si="46"/>
        <v>710.5</v>
      </c>
      <c r="N414" s="97">
        <f t="shared" si="47"/>
        <v>0</v>
      </c>
      <c r="O414" s="103">
        <f t="shared" si="48"/>
        <v>1291.3577021276594</v>
      </c>
    </row>
    <row r="415" spans="2:15" x14ac:dyDescent="0.25">
      <c r="B415" s="77"/>
      <c r="C415" s="77">
        <v>5</v>
      </c>
      <c r="D415" s="77"/>
      <c r="E415" s="77"/>
      <c r="F415" s="83"/>
      <c r="G415" s="83">
        <v>1.59</v>
      </c>
      <c r="H415" s="83"/>
      <c r="I415" s="77"/>
      <c r="J415" s="83">
        <f t="shared" ref="J415:J426" si="50">$I$413-G415</f>
        <v>1291.2757021276595</v>
      </c>
      <c r="M415" s="102">
        <f t="shared" si="46"/>
        <v>710.5</v>
      </c>
      <c r="N415" s="97">
        <f t="shared" si="47"/>
        <v>-5</v>
      </c>
      <c r="O415" s="103">
        <f t="shared" si="48"/>
        <v>1291.2757021276595</v>
      </c>
    </row>
    <row r="416" spans="2:15" x14ac:dyDescent="0.25">
      <c r="B416" s="77"/>
      <c r="C416" s="77">
        <v>8</v>
      </c>
      <c r="D416" s="77"/>
      <c r="E416" s="77"/>
      <c r="F416" s="83"/>
      <c r="G416" s="83">
        <v>1.544</v>
      </c>
      <c r="H416" s="83"/>
      <c r="I416" s="77"/>
      <c r="J416" s="83">
        <f t="shared" si="50"/>
        <v>1291.3217021276594</v>
      </c>
      <c r="M416" s="102">
        <f t="shared" si="46"/>
        <v>710.5</v>
      </c>
      <c r="N416" s="97">
        <f t="shared" si="47"/>
        <v>-8</v>
      </c>
      <c r="O416" s="103">
        <f t="shared" si="48"/>
        <v>1291.3217021276594</v>
      </c>
    </row>
    <row r="417" spans="2:15" x14ac:dyDescent="0.25">
      <c r="B417" s="77"/>
      <c r="C417" s="77">
        <v>8.1</v>
      </c>
      <c r="D417" s="77"/>
      <c r="E417" s="77"/>
      <c r="F417" s="83"/>
      <c r="G417" s="83">
        <v>1.7949999999999999</v>
      </c>
      <c r="H417" s="83"/>
      <c r="I417" s="77"/>
      <c r="J417" s="83">
        <f t="shared" si="50"/>
        <v>1291.0707021276594</v>
      </c>
      <c r="M417" s="102">
        <f t="shared" si="46"/>
        <v>710.5</v>
      </c>
      <c r="N417" s="97">
        <f t="shared" si="47"/>
        <v>-8.1</v>
      </c>
      <c r="O417" s="103">
        <f t="shared" si="48"/>
        <v>1291.0707021276594</v>
      </c>
    </row>
    <row r="418" spans="2:15" x14ac:dyDescent="0.25">
      <c r="B418" s="77"/>
      <c r="C418" s="77">
        <v>10</v>
      </c>
      <c r="D418" s="77"/>
      <c r="E418" s="77"/>
      <c r="F418" s="83"/>
      <c r="G418" s="83">
        <v>1.7989999999999999</v>
      </c>
      <c r="H418" s="83"/>
      <c r="I418" s="77"/>
      <c r="J418" s="83">
        <f t="shared" si="50"/>
        <v>1291.0667021276595</v>
      </c>
      <c r="M418" s="102">
        <f t="shared" si="46"/>
        <v>710.5</v>
      </c>
      <c r="N418" s="97">
        <f t="shared" si="47"/>
        <v>-10</v>
      </c>
      <c r="O418" s="103">
        <f t="shared" si="48"/>
        <v>1291.0667021276595</v>
      </c>
    </row>
    <row r="419" spans="2:15" x14ac:dyDescent="0.25">
      <c r="B419" s="77"/>
      <c r="C419" s="77"/>
      <c r="D419" s="77"/>
      <c r="E419" s="77">
        <v>5</v>
      </c>
      <c r="F419" s="83"/>
      <c r="G419" s="83">
        <v>1.6779999999999999</v>
      </c>
      <c r="H419" s="83"/>
      <c r="I419" s="77"/>
      <c r="J419" s="83">
        <f t="shared" si="50"/>
        <v>1291.1877021276593</v>
      </c>
      <c r="M419" s="102">
        <f t="shared" si="46"/>
        <v>710.5</v>
      </c>
      <c r="N419" s="97">
        <f t="shared" si="47"/>
        <v>5</v>
      </c>
      <c r="O419" s="103">
        <f t="shared" si="48"/>
        <v>1291.1877021276593</v>
      </c>
    </row>
    <row r="420" spans="2:15" x14ac:dyDescent="0.25">
      <c r="B420" s="77"/>
      <c r="C420" s="77"/>
      <c r="D420" s="77"/>
      <c r="E420" s="77">
        <v>10</v>
      </c>
      <c r="F420" s="83"/>
      <c r="G420" s="83">
        <v>1.796</v>
      </c>
      <c r="H420" s="83"/>
      <c r="I420" s="77"/>
      <c r="J420" s="83">
        <f t="shared" si="50"/>
        <v>1291.0697021276594</v>
      </c>
      <c r="M420" s="102">
        <f t="shared" si="46"/>
        <v>710.5</v>
      </c>
      <c r="N420" s="97">
        <f t="shared" si="47"/>
        <v>10</v>
      </c>
      <c r="O420" s="103">
        <f t="shared" si="48"/>
        <v>1291.0697021276594</v>
      </c>
    </row>
    <row r="421" spans="2:15" x14ac:dyDescent="0.25">
      <c r="B421" s="77" t="s">
        <v>249</v>
      </c>
      <c r="C421" s="77"/>
      <c r="D421" s="77" t="s">
        <v>283</v>
      </c>
      <c r="E421" s="77"/>
      <c r="F421" s="83"/>
      <c r="G421" s="83">
        <v>2.16</v>
      </c>
      <c r="H421" s="83"/>
      <c r="I421" s="77"/>
      <c r="J421" s="83">
        <f t="shared" si="50"/>
        <v>1290.7057021276594</v>
      </c>
      <c r="M421" s="102">
        <f t="shared" si="46"/>
        <v>716.8</v>
      </c>
      <c r="N421" s="97">
        <f t="shared" si="47"/>
        <v>0</v>
      </c>
      <c r="O421" s="103">
        <f t="shared" si="48"/>
        <v>1290.7057021276594</v>
      </c>
    </row>
    <row r="422" spans="2:15" x14ac:dyDescent="0.25">
      <c r="B422" s="77"/>
      <c r="C422" s="77">
        <v>5</v>
      </c>
      <c r="D422" s="77"/>
      <c r="E422" s="77"/>
      <c r="F422" s="83"/>
      <c r="G422" s="83">
        <v>2.093</v>
      </c>
      <c r="H422" s="83"/>
      <c r="I422" s="77"/>
      <c r="J422" s="83">
        <f t="shared" si="50"/>
        <v>1290.7727021276594</v>
      </c>
      <c r="M422" s="102">
        <f t="shared" si="46"/>
        <v>716.8</v>
      </c>
      <c r="N422" s="97">
        <f t="shared" si="47"/>
        <v>-5</v>
      </c>
      <c r="O422" s="103">
        <f t="shared" si="48"/>
        <v>1290.7727021276594</v>
      </c>
    </row>
    <row r="423" spans="2:15" x14ac:dyDescent="0.25">
      <c r="B423" s="77"/>
      <c r="C423" s="77">
        <v>10</v>
      </c>
      <c r="D423" s="77"/>
      <c r="E423" s="77"/>
      <c r="F423" s="83"/>
      <c r="G423" s="83">
        <v>2.1360000000000001</v>
      </c>
      <c r="H423" s="83"/>
      <c r="I423" s="77"/>
      <c r="J423" s="83">
        <f t="shared" si="50"/>
        <v>1290.7297021276595</v>
      </c>
      <c r="M423" s="102">
        <f t="shared" si="46"/>
        <v>716.8</v>
      </c>
      <c r="N423" s="97">
        <f t="shared" si="47"/>
        <v>-10</v>
      </c>
      <c r="O423" s="103">
        <f t="shared" si="48"/>
        <v>1290.7297021276595</v>
      </c>
    </row>
    <row r="424" spans="2:15" x14ac:dyDescent="0.25">
      <c r="B424" s="77"/>
      <c r="C424" s="77"/>
      <c r="D424" s="77"/>
      <c r="E424" s="77">
        <v>5</v>
      </c>
      <c r="F424" s="83"/>
      <c r="G424" s="83">
        <v>2.278</v>
      </c>
      <c r="H424" s="83"/>
      <c r="I424" s="77"/>
      <c r="J424" s="83">
        <f t="shared" si="50"/>
        <v>1290.5877021276594</v>
      </c>
      <c r="M424" s="102">
        <f t="shared" si="46"/>
        <v>716.8</v>
      </c>
      <c r="N424" s="97">
        <f t="shared" si="47"/>
        <v>5</v>
      </c>
      <c r="O424" s="103">
        <f t="shared" si="48"/>
        <v>1290.5877021276594</v>
      </c>
    </row>
    <row r="425" spans="2:15" x14ac:dyDescent="0.25">
      <c r="B425" s="77"/>
      <c r="C425" s="77"/>
      <c r="D425" s="77"/>
      <c r="E425" s="77">
        <v>5.2</v>
      </c>
      <c r="F425" s="83"/>
      <c r="G425" s="83">
        <v>2.84</v>
      </c>
      <c r="H425" s="83"/>
      <c r="I425" s="77"/>
      <c r="J425" s="83">
        <f t="shared" si="50"/>
        <v>1290.0257021276595</v>
      </c>
      <c r="M425" s="102">
        <f t="shared" si="46"/>
        <v>716.8</v>
      </c>
      <c r="N425" s="97">
        <f t="shared" si="47"/>
        <v>5.2</v>
      </c>
      <c r="O425" s="103">
        <f t="shared" si="48"/>
        <v>1290.0257021276595</v>
      </c>
    </row>
    <row r="426" spans="2:15" x14ac:dyDescent="0.25">
      <c r="B426" s="77"/>
      <c r="C426" s="77"/>
      <c r="D426" s="77"/>
      <c r="E426" s="77">
        <v>10</v>
      </c>
      <c r="F426" s="83"/>
      <c r="G426" s="83">
        <v>2.859</v>
      </c>
      <c r="H426" s="83"/>
      <c r="I426" s="77"/>
      <c r="J426" s="83">
        <f t="shared" si="50"/>
        <v>1290.0067021276595</v>
      </c>
      <c r="M426" s="102">
        <f t="shared" si="46"/>
        <v>716.8</v>
      </c>
      <c r="N426" s="97">
        <f t="shared" si="47"/>
        <v>10</v>
      </c>
      <c r="O426" s="103">
        <f t="shared" si="48"/>
        <v>1290.0067021276595</v>
      </c>
    </row>
    <row r="427" spans="2:15" x14ac:dyDescent="0.25">
      <c r="B427" s="77" t="s">
        <v>181</v>
      </c>
      <c r="C427" s="77"/>
      <c r="D427" s="77"/>
      <c r="E427" s="77"/>
      <c r="F427" s="83">
        <v>2.37</v>
      </c>
      <c r="G427" s="83"/>
      <c r="H427" s="83">
        <v>2.149</v>
      </c>
      <c r="I427" s="83">
        <f>J427+F427</f>
        <v>1293.0871063829784</v>
      </c>
      <c r="J427" s="83">
        <v>1290.7171063829785</v>
      </c>
      <c r="M427" s="102">
        <f t="shared" si="46"/>
        <v>716.8</v>
      </c>
      <c r="N427" s="97" t="str">
        <f t="shared" si="47"/>
        <v/>
      </c>
      <c r="O427" s="103">
        <f t="shared" si="48"/>
        <v>1290.7171063829785</v>
      </c>
    </row>
    <row r="428" spans="2:15" x14ac:dyDescent="0.25">
      <c r="B428" s="77" t="s">
        <v>250</v>
      </c>
      <c r="C428" s="77"/>
      <c r="D428" s="77" t="s">
        <v>284</v>
      </c>
      <c r="E428" s="77"/>
      <c r="F428" s="83"/>
      <c r="G428" s="83">
        <v>2.1589999999999998</v>
      </c>
      <c r="H428" s="83"/>
      <c r="I428" s="77"/>
      <c r="J428" s="83">
        <f>$I$427-G428</f>
        <v>1290.9281063829783</v>
      </c>
      <c r="M428" s="102">
        <f t="shared" si="46"/>
        <v>722.8</v>
      </c>
      <c r="N428" s="97">
        <f t="shared" si="47"/>
        <v>0</v>
      </c>
      <c r="O428" s="103">
        <f t="shared" si="48"/>
        <v>1290.9281063829783</v>
      </c>
    </row>
    <row r="429" spans="2:15" x14ac:dyDescent="0.25">
      <c r="B429" s="77"/>
      <c r="C429" s="77">
        <v>5</v>
      </c>
      <c r="D429" s="77"/>
      <c r="E429" s="77"/>
      <c r="F429" s="83"/>
      <c r="G429" s="83">
        <v>2.0630000000000002</v>
      </c>
      <c r="H429" s="83"/>
      <c r="I429" s="77"/>
      <c r="J429" s="83">
        <f t="shared" ref="J429:J450" si="51">$I$427-G429</f>
        <v>1291.0241063829783</v>
      </c>
      <c r="M429" s="102">
        <f t="shared" si="46"/>
        <v>722.8</v>
      </c>
      <c r="N429" s="97">
        <f t="shared" si="47"/>
        <v>-5</v>
      </c>
      <c r="O429" s="103">
        <f t="shared" si="48"/>
        <v>1291.0241063829783</v>
      </c>
    </row>
    <row r="430" spans="2:15" x14ac:dyDescent="0.25">
      <c r="B430" s="77"/>
      <c r="C430" s="77">
        <v>10</v>
      </c>
      <c r="D430" s="77"/>
      <c r="E430" s="77"/>
      <c r="F430" s="83"/>
      <c r="G430" s="83">
        <v>2.1539999999999999</v>
      </c>
      <c r="H430" s="83"/>
      <c r="I430" s="77"/>
      <c r="J430" s="83">
        <f t="shared" si="51"/>
        <v>1290.9331063829784</v>
      </c>
      <c r="M430" s="102">
        <f t="shared" si="46"/>
        <v>722.8</v>
      </c>
      <c r="N430" s="97">
        <f t="shared" si="47"/>
        <v>-10</v>
      </c>
      <c r="O430" s="103">
        <f t="shared" si="48"/>
        <v>1290.9331063829784</v>
      </c>
    </row>
    <row r="431" spans="2:15" x14ac:dyDescent="0.25">
      <c r="B431" s="77"/>
      <c r="C431" s="77"/>
      <c r="D431" s="77"/>
      <c r="E431" s="77">
        <v>5</v>
      </c>
      <c r="F431" s="83"/>
      <c r="G431" s="83">
        <v>2.2010000000000001</v>
      </c>
      <c r="H431" s="83"/>
      <c r="I431" s="77"/>
      <c r="J431" s="83">
        <f t="shared" si="51"/>
        <v>1290.8861063829784</v>
      </c>
      <c r="M431" s="102">
        <f t="shared" si="46"/>
        <v>722.8</v>
      </c>
      <c r="N431" s="97">
        <f t="shared" si="47"/>
        <v>5</v>
      </c>
      <c r="O431" s="103">
        <f t="shared" si="48"/>
        <v>1290.8861063829784</v>
      </c>
    </row>
    <row r="432" spans="2:15" x14ac:dyDescent="0.25">
      <c r="B432" s="77"/>
      <c r="C432" s="77"/>
      <c r="D432" s="77"/>
      <c r="E432" s="77">
        <v>5.5</v>
      </c>
      <c r="F432" s="83"/>
      <c r="G432" s="83">
        <v>3.0310000000000001</v>
      </c>
      <c r="H432" s="83"/>
      <c r="I432" s="77"/>
      <c r="J432" s="83">
        <f t="shared" si="51"/>
        <v>1290.0561063829784</v>
      </c>
      <c r="M432" s="102">
        <f t="shared" si="46"/>
        <v>722.8</v>
      </c>
      <c r="N432" s="97">
        <f t="shared" si="47"/>
        <v>5.5</v>
      </c>
      <c r="O432" s="103">
        <f t="shared" si="48"/>
        <v>1290.0561063829784</v>
      </c>
    </row>
    <row r="433" spans="2:15" x14ac:dyDescent="0.25">
      <c r="B433" s="77"/>
      <c r="C433" s="77"/>
      <c r="D433" s="77"/>
      <c r="E433" s="77">
        <v>10</v>
      </c>
      <c r="F433" s="83"/>
      <c r="G433" s="83">
        <v>3.2320000000000002</v>
      </c>
      <c r="H433" s="83"/>
      <c r="I433" s="77"/>
      <c r="J433" s="83">
        <f t="shared" si="51"/>
        <v>1289.8551063829784</v>
      </c>
      <c r="M433" s="102">
        <f t="shared" si="46"/>
        <v>722.8</v>
      </c>
      <c r="N433" s="97">
        <f t="shared" si="47"/>
        <v>10</v>
      </c>
      <c r="O433" s="103">
        <f t="shared" si="48"/>
        <v>1289.8551063829784</v>
      </c>
    </row>
    <row r="434" spans="2:15" x14ac:dyDescent="0.25">
      <c r="B434" s="77" t="s">
        <v>251</v>
      </c>
      <c r="C434" s="77"/>
      <c r="D434" s="77" t="s">
        <v>285</v>
      </c>
      <c r="E434" s="77"/>
      <c r="F434" s="83"/>
      <c r="G434" s="83">
        <v>3.02</v>
      </c>
      <c r="H434" s="83"/>
      <c r="I434" s="77"/>
      <c r="J434" s="83">
        <f t="shared" si="51"/>
        <v>1290.0671063829784</v>
      </c>
      <c r="M434" s="102">
        <f t="shared" si="46"/>
        <v>728.8</v>
      </c>
      <c r="N434" s="97">
        <f t="shared" si="47"/>
        <v>0</v>
      </c>
      <c r="O434" s="103">
        <f t="shared" si="48"/>
        <v>1290.0671063829784</v>
      </c>
    </row>
    <row r="435" spans="2:15" x14ac:dyDescent="0.25">
      <c r="B435" s="77"/>
      <c r="C435" s="77"/>
      <c r="D435" s="77"/>
      <c r="E435" s="77">
        <v>5</v>
      </c>
      <c r="F435" s="83"/>
      <c r="G435" s="83">
        <v>3.13</v>
      </c>
      <c r="H435" s="83"/>
      <c r="I435" s="77"/>
      <c r="J435" s="83">
        <f t="shared" si="51"/>
        <v>1289.9571063829783</v>
      </c>
      <c r="M435" s="102">
        <f t="shared" si="46"/>
        <v>728.8</v>
      </c>
      <c r="N435" s="97">
        <f t="shared" si="47"/>
        <v>5</v>
      </c>
      <c r="O435" s="103">
        <f t="shared" si="48"/>
        <v>1289.9571063829783</v>
      </c>
    </row>
    <row r="436" spans="2:15" x14ac:dyDescent="0.25">
      <c r="B436" s="77"/>
      <c r="C436" s="77"/>
      <c r="D436" s="77"/>
      <c r="E436" s="77">
        <v>10</v>
      </c>
      <c r="F436" s="83"/>
      <c r="G436" s="83">
        <v>3.29</v>
      </c>
      <c r="H436" s="83"/>
      <c r="I436" s="77"/>
      <c r="J436" s="83">
        <f t="shared" si="51"/>
        <v>1289.7971063829784</v>
      </c>
      <c r="M436" s="102">
        <f t="shared" si="46"/>
        <v>728.8</v>
      </c>
      <c r="N436" s="97">
        <f t="shared" si="47"/>
        <v>10</v>
      </c>
      <c r="O436" s="103">
        <f t="shared" si="48"/>
        <v>1289.7971063829784</v>
      </c>
    </row>
    <row r="437" spans="2:15" x14ac:dyDescent="0.25">
      <c r="B437" s="77"/>
      <c r="C437" s="77">
        <v>5</v>
      </c>
      <c r="D437" s="77"/>
      <c r="E437" s="77"/>
      <c r="F437" s="83"/>
      <c r="G437" s="83">
        <v>3.01</v>
      </c>
      <c r="H437" s="83"/>
      <c r="I437" s="77"/>
      <c r="J437" s="83">
        <f t="shared" si="51"/>
        <v>1290.0771063829784</v>
      </c>
      <c r="M437" s="102">
        <f t="shared" si="46"/>
        <v>728.8</v>
      </c>
      <c r="N437" s="97">
        <f t="shared" si="47"/>
        <v>-5</v>
      </c>
      <c r="O437" s="103">
        <f t="shared" si="48"/>
        <v>1290.0771063829784</v>
      </c>
    </row>
    <row r="438" spans="2:15" x14ac:dyDescent="0.25">
      <c r="B438" s="77"/>
      <c r="C438" s="77">
        <v>10</v>
      </c>
      <c r="D438" s="77"/>
      <c r="E438" s="77"/>
      <c r="F438" s="83"/>
      <c r="G438" s="83">
        <v>3.21</v>
      </c>
      <c r="H438" s="83"/>
      <c r="I438" s="77"/>
      <c r="J438" s="83">
        <f t="shared" si="51"/>
        <v>1289.8771063829784</v>
      </c>
      <c r="M438" s="102">
        <f t="shared" si="46"/>
        <v>728.8</v>
      </c>
      <c r="N438" s="97">
        <f t="shared" si="47"/>
        <v>-10</v>
      </c>
      <c r="O438" s="103">
        <f t="shared" si="48"/>
        <v>1289.8771063829784</v>
      </c>
    </row>
    <row r="439" spans="2:15" x14ac:dyDescent="0.25">
      <c r="B439" s="77"/>
      <c r="C439" s="77"/>
      <c r="D439" s="77"/>
      <c r="E439" s="77"/>
      <c r="F439" s="83"/>
      <c r="G439" s="83">
        <v>1.994</v>
      </c>
      <c r="H439" s="83"/>
      <c r="I439" s="77"/>
      <c r="J439" s="83">
        <f t="shared" si="51"/>
        <v>1291.0931063829785</v>
      </c>
      <c r="M439" s="102">
        <f t="shared" si="46"/>
        <v>728.8</v>
      </c>
      <c r="N439" s="97" t="str">
        <f t="shared" si="47"/>
        <v/>
      </c>
      <c r="O439" s="103">
        <f t="shared" si="48"/>
        <v>1291.0931063829785</v>
      </c>
    </row>
    <row r="440" spans="2:15" x14ac:dyDescent="0.25">
      <c r="B440" s="77" t="s">
        <v>253</v>
      </c>
      <c r="C440" s="77"/>
      <c r="D440" s="77" t="s">
        <v>286</v>
      </c>
      <c r="E440" s="77"/>
      <c r="F440" s="83"/>
      <c r="G440" s="83">
        <v>2.12</v>
      </c>
      <c r="H440" s="83"/>
      <c r="I440" s="77"/>
      <c r="J440" s="83">
        <f t="shared" si="51"/>
        <v>1290.9671063829785</v>
      </c>
      <c r="M440" s="102">
        <f t="shared" si="46"/>
        <v>729</v>
      </c>
      <c r="N440" s="97">
        <f t="shared" si="47"/>
        <v>0</v>
      </c>
      <c r="O440" s="103">
        <f t="shared" si="48"/>
        <v>1290.9671063829785</v>
      </c>
    </row>
    <row r="441" spans="2:15" x14ac:dyDescent="0.25">
      <c r="B441" s="77"/>
      <c r="C441" s="77"/>
      <c r="D441" s="77"/>
      <c r="E441" s="77">
        <v>5</v>
      </c>
      <c r="F441" s="83"/>
      <c r="G441" s="83">
        <v>2.2010000000000001</v>
      </c>
      <c r="H441" s="83"/>
      <c r="I441" s="77"/>
      <c r="J441" s="83">
        <f t="shared" si="51"/>
        <v>1290.8861063829784</v>
      </c>
      <c r="M441" s="102">
        <f t="shared" si="46"/>
        <v>729</v>
      </c>
      <c r="N441" s="97">
        <f t="shared" si="47"/>
        <v>5</v>
      </c>
      <c r="O441" s="103">
        <f t="shared" si="48"/>
        <v>1290.8861063829784</v>
      </c>
    </row>
    <row r="442" spans="2:15" x14ac:dyDescent="0.25">
      <c r="B442" s="77"/>
      <c r="C442" s="77"/>
      <c r="D442" s="77"/>
      <c r="E442" s="77">
        <v>10</v>
      </c>
      <c r="F442" s="83"/>
      <c r="G442" s="83">
        <v>2.2010000000000001</v>
      </c>
      <c r="H442" s="83"/>
      <c r="I442" s="77"/>
      <c r="J442" s="83">
        <f t="shared" si="51"/>
        <v>1290.8861063829784</v>
      </c>
      <c r="M442" s="102">
        <f t="shared" si="46"/>
        <v>729</v>
      </c>
      <c r="N442" s="97">
        <f t="shared" si="47"/>
        <v>10</v>
      </c>
      <c r="O442" s="103">
        <f t="shared" si="48"/>
        <v>1290.8861063829784</v>
      </c>
    </row>
    <row r="443" spans="2:15" x14ac:dyDescent="0.25">
      <c r="B443" s="77"/>
      <c r="C443" s="77">
        <v>1.5</v>
      </c>
      <c r="D443" s="77"/>
      <c r="E443" s="77"/>
      <c r="F443" s="83"/>
      <c r="G443" s="83">
        <v>1.73</v>
      </c>
      <c r="H443" s="83"/>
      <c r="I443" s="77"/>
      <c r="J443" s="83">
        <f t="shared" si="51"/>
        <v>1291.3571063829784</v>
      </c>
      <c r="M443" s="102">
        <f t="shared" si="46"/>
        <v>729</v>
      </c>
      <c r="N443" s="97">
        <f t="shared" si="47"/>
        <v>-1.5</v>
      </c>
      <c r="O443" s="103">
        <f t="shared" si="48"/>
        <v>1291.3571063829784</v>
      </c>
    </row>
    <row r="444" spans="2:15" x14ac:dyDescent="0.25">
      <c r="B444" s="77"/>
      <c r="C444" s="77">
        <v>5</v>
      </c>
      <c r="D444" s="77"/>
      <c r="E444" s="77"/>
      <c r="F444" s="83"/>
      <c r="G444" s="83">
        <v>1.73</v>
      </c>
      <c r="H444" s="83"/>
      <c r="I444" s="77"/>
      <c r="J444" s="83">
        <f t="shared" si="51"/>
        <v>1291.3571063829784</v>
      </c>
      <c r="M444" s="102">
        <f t="shared" si="46"/>
        <v>729</v>
      </c>
      <c r="N444" s="97">
        <f t="shared" si="47"/>
        <v>-5</v>
      </c>
      <c r="O444" s="103">
        <f t="shared" si="48"/>
        <v>1291.3571063829784</v>
      </c>
    </row>
    <row r="445" spans="2:15" x14ac:dyDescent="0.25">
      <c r="B445" s="77"/>
      <c r="C445" s="77">
        <v>10</v>
      </c>
      <c r="D445" s="77"/>
      <c r="E445" s="77"/>
      <c r="F445" s="83"/>
      <c r="G445" s="83">
        <v>1.73</v>
      </c>
      <c r="H445" s="83"/>
      <c r="I445" s="77"/>
      <c r="J445" s="83">
        <f t="shared" si="51"/>
        <v>1291.3571063829784</v>
      </c>
      <c r="M445" s="102">
        <f t="shared" si="46"/>
        <v>729</v>
      </c>
      <c r="N445" s="97">
        <f t="shared" si="47"/>
        <v>-10</v>
      </c>
      <c r="O445" s="103">
        <f t="shared" si="48"/>
        <v>1291.3571063829784</v>
      </c>
    </row>
    <row r="446" spans="2:15" x14ac:dyDescent="0.25">
      <c r="B446" s="77" t="s">
        <v>254</v>
      </c>
      <c r="C446" s="77"/>
      <c r="D446" s="77" t="s">
        <v>287</v>
      </c>
      <c r="E446" s="77"/>
      <c r="F446" s="83"/>
      <c r="G446" s="83">
        <v>0.76200000000000001</v>
      </c>
      <c r="H446" s="83"/>
      <c r="I446" s="77"/>
      <c r="J446" s="83">
        <f t="shared" si="51"/>
        <v>1292.3251063829784</v>
      </c>
      <c r="M446" s="102">
        <f t="shared" si="46"/>
        <v>733.7</v>
      </c>
      <c r="N446" s="97">
        <f t="shared" si="47"/>
        <v>0</v>
      </c>
      <c r="O446" s="103">
        <f t="shared" si="48"/>
        <v>1292.3251063829784</v>
      </c>
    </row>
    <row r="447" spans="2:15" x14ac:dyDescent="0.25">
      <c r="B447" s="77"/>
      <c r="C447" s="77"/>
      <c r="D447" s="77"/>
      <c r="E447" s="77">
        <v>5</v>
      </c>
      <c r="F447" s="83"/>
      <c r="G447" s="83">
        <v>1.76</v>
      </c>
      <c r="H447" s="83"/>
      <c r="I447" s="77"/>
      <c r="J447" s="83">
        <f t="shared" si="51"/>
        <v>1291.3271063829784</v>
      </c>
      <c r="M447" s="102">
        <f t="shared" si="46"/>
        <v>733.7</v>
      </c>
      <c r="N447" s="97">
        <f t="shared" si="47"/>
        <v>5</v>
      </c>
      <c r="O447" s="103">
        <f t="shared" si="48"/>
        <v>1291.3271063829784</v>
      </c>
    </row>
    <row r="448" spans="2:15" x14ac:dyDescent="0.25">
      <c r="B448" s="77"/>
      <c r="C448" s="77"/>
      <c r="D448" s="77"/>
      <c r="E448" s="77">
        <v>10</v>
      </c>
      <c r="F448" s="83"/>
      <c r="G448" s="83">
        <v>2.1019999999999999</v>
      </c>
      <c r="H448" s="83"/>
      <c r="I448" s="77"/>
      <c r="J448" s="83">
        <f>$I$427-G448</f>
        <v>1290.9851063829783</v>
      </c>
      <c r="M448" s="102">
        <f t="shared" si="46"/>
        <v>733.7</v>
      </c>
      <c r="N448" s="97">
        <f t="shared" si="47"/>
        <v>10</v>
      </c>
      <c r="O448" s="103">
        <f t="shared" si="48"/>
        <v>1290.9851063829783</v>
      </c>
    </row>
    <row r="449" spans="1:15" x14ac:dyDescent="0.25">
      <c r="B449" s="77"/>
      <c r="C449" s="77">
        <v>5</v>
      </c>
      <c r="D449" s="77"/>
      <c r="E449" s="77"/>
      <c r="F449" s="83"/>
      <c r="G449" s="83">
        <v>0.79300000000000004</v>
      </c>
      <c r="H449" s="83"/>
      <c r="I449" s="77"/>
      <c r="J449" s="83">
        <f t="shared" si="51"/>
        <v>1292.2941063829785</v>
      </c>
      <c r="M449" s="102">
        <f t="shared" si="46"/>
        <v>733.7</v>
      </c>
      <c r="N449" s="97">
        <f t="shared" si="47"/>
        <v>-5</v>
      </c>
      <c r="O449" s="103">
        <f t="shared" si="48"/>
        <v>1292.2941063829785</v>
      </c>
    </row>
    <row r="450" spans="1:15" x14ac:dyDescent="0.25">
      <c r="B450" s="77"/>
      <c r="C450" s="77">
        <v>10</v>
      </c>
      <c r="D450" s="77"/>
      <c r="E450" s="77"/>
      <c r="F450" s="83"/>
      <c r="G450" s="83">
        <v>0.81200000000000006</v>
      </c>
      <c r="H450" s="83"/>
      <c r="I450" s="77"/>
      <c r="J450" s="83">
        <f t="shared" si="51"/>
        <v>1292.2751063829785</v>
      </c>
      <c r="M450" s="102">
        <f t="shared" si="46"/>
        <v>733.7</v>
      </c>
      <c r="N450" s="97">
        <f t="shared" si="47"/>
        <v>-10</v>
      </c>
      <c r="O450" s="103">
        <f t="shared" si="48"/>
        <v>1292.2751063829785</v>
      </c>
    </row>
    <row r="451" spans="1:15" x14ac:dyDescent="0.25">
      <c r="B451" s="77" t="s">
        <v>182</v>
      </c>
      <c r="C451" s="77"/>
      <c r="D451" s="77"/>
      <c r="E451" s="77"/>
      <c r="F451" s="83">
        <v>2.7839999999999998</v>
      </c>
      <c r="G451" s="83"/>
      <c r="H451" s="83">
        <v>0.65900000000000003</v>
      </c>
      <c r="I451" s="83">
        <f>J451+F451</f>
        <v>1295.2125106382978</v>
      </c>
      <c r="J451" s="83">
        <v>1292.4285106382977</v>
      </c>
      <c r="M451" s="102">
        <f t="shared" si="46"/>
        <v>733.7</v>
      </c>
      <c r="N451" s="97" t="str">
        <f t="shared" si="47"/>
        <v/>
      </c>
      <c r="O451" s="103">
        <f t="shared" si="48"/>
        <v>1292.4285106382977</v>
      </c>
    </row>
    <row r="452" spans="1:15" x14ac:dyDescent="0.25">
      <c r="B452" s="77" t="s">
        <v>255</v>
      </c>
      <c r="C452" s="77"/>
      <c r="D452" s="77" t="s">
        <v>288</v>
      </c>
      <c r="E452" s="77"/>
      <c r="F452" s="83"/>
      <c r="G452" s="83">
        <v>2.1930000000000001</v>
      </c>
      <c r="H452" s="83"/>
      <c r="I452" s="77"/>
      <c r="J452" s="83">
        <f>$I$451-G452</f>
        <v>1293.0195106382978</v>
      </c>
      <c r="M452" s="102">
        <f t="shared" si="46"/>
        <v>738.3</v>
      </c>
      <c r="N452" s="97">
        <f t="shared" si="47"/>
        <v>0</v>
      </c>
      <c r="O452" s="103">
        <f t="shared" si="48"/>
        <v>1293.0195106382978</v>
      </c>
    </row>
    <row r="453" spans="1:15" x14ac:dyDescent="0.25">
      <c r="B453" s="77" t="s">
        <v>19</v>
      </c>
      <c r="C453" s="77"/>
      <c r="D453" s="77" t="s">
        <v>289</v>
      </c>
      <c r="E453" s="77"/>
      <c r="F453" s="83"/>
      <c r="G453" s="83">
        <v>1.3129999999999999</v>
      </c>
      <c r="H453" s="83">
        <v>1.3129999999999999</v>
      </c>
      <c r="I453" s="77"/>
      <c r="J453" s="83">
        <f>$I$451-G453</f>
        <v>1293.8995106382977</v>
      </c>
      <c r="M453" s="102">
        <f t="shared" si="46"/>
        <v>767.2</v>
      </c>
      <c r="N453" s="97">
        <f t="shared" si="47"/>
        <v>0</v>
      </c>
      <c r="O453" s="103">
        <f t="shared" si="48"/>
        <v>1293.8995106382977</v>
      </c>
    </row>
    <row r="458" spans="1:15" x14ac:dyDescent="0.25">
      <c r="J458" s="81"/>
    </row>
    <row r="459" spans="1:15" ht="15" customHeight="1" x14ac:dyDescent="0.25">
      <c r="B459" s="205" t="s">
        <v>311</v>
      </c>
      <c r="C459" s="205"/>
      <c r="D459" s="205"/>
      <c r="E459" s="205"/>
      <c r="F459" s="205"/>
      <c r="G459" s="205"/>
      <c r="H459" s="205"/>
      <c r="I459" s="205"/>
      <c r="J459" s="205"/>
    </row>
    <row r="460" spans="1:15" ht="15" customHeight="1" x14ac:dyDescent="0.25">
      <c r="B460" s="205"/>
      <c r="C460" s="205"/>
      <c r="D460" s="205"/>
      <c r="E460" s="205"/>
      <c r="F460" s="205"/>
      <c r="G460" s="205"/>
      <c r="H460" s="205"/>
      <c r="I460" s="205"/>
      <c r="J460" s="205"/>
      <c r="K460" s="88"/>
    </row>
    <row r="461" spans="1:15" x14ac:dyDescent="0.25">
      <c r="B461" s="206" t="s">
        <v>309</v>
      </c>
      <c r="C461" s="207" t="s">
        <v>312</v>
      </c>
      <c r="D461" s="207"/>
      <c r="E461" s="208" t="s">
        <v>316</v>
      </c>
      <c r="F461" s="206" t="s">
        <v>302</v>
      </c>
      <c r="G461" s="209" t="s">
        <v>313</v>
      </c>
      <c r="H461" s="209"/>
      <c r="I461" s="210" t="s">
        <v>93</v>
      </c>
      <c r="J461" s="212" t="s">
        <v>302</v>
      </c>
      <c r="K461" s="88"/>
      <c r="L461" s="81"/>
      <c r="M461" s="88"/>
    </row>
    <row r="462" spans="1:15" x14ac:dyDescent="0.25">
      <c r="B462" s="206"/>
      <c r="C462" s="77" t="s">
        <v>314</v>
      </c>
      <c r="D462" s="77" t="s">
        <v>315</v>
      </c>
      <c r="E462" s="204"/>
      <c r="F462" s="206"/>
      <c r="G462" s="83" t="s">
        <v>314</v>
      </c>
      <c r="H462" s="83" t="s">
        <v>315</v>
      </c>
      <c r="I462" s="211"/>
      <c r="J462" s="212"/>
      <c r="L462" s="1"/>
    </row>
    <row r="463" spans="1:15" x14ac:dyDescent="0.25">
      <c r="A463" s="88"/>
      <c r="B463" s="202" t="s">
        <v>305</v>
      </c>
      <c r="C463" s="94">
        <v>0.6</v>
      </c>
      <c r="D463" s="115">
        <v>-0.46</v>
      </c>
      <c r="E463" s="94">
        <f>C463</f>
        <v>0.6</v>
      </c>
      <c r="F463" s="105">
        <f>$B$468+D463</f>
        <v>1293.5238936170199</v>
      </c>
      <c r="G463" s="106">
        <v>0.3</v>
      </c>
      <c r="H463" s="83">
        <v>0.42</v>
      </c>
      <c r="I463" s="106">
        <f>G463</f>
        <v>0.3</v>
      </c>
      <c r="J463" s="83">
        <f>$B$468+H463</f>
        <v>1294.40389361702</v>
      </c>
      <c r="L463" s="1"/>
    </row>
    <row r="464" spans="1:15" x14ac:dyDescent="0.25">
      <c r="A464" s="88"/>
      <c r="B464" s="203"/>
      <c r="C464" s="94">
        <v>2.4</v>
      </c>
      <c r="D464" s="115">
        <v>-1E-3</v>
      </c>
      <c r="E464" s="94">
        <f>E463+C464</f>
        <v>3</v>
      </c>
      <c r="F464" s="105">
        <f>F463+D464</f>
        <v>1293.5228936170199</v>
      </c>
      <c r="G464" s="106">
        <v>4.4000000000000004</v>
      </c>
      <c r="H464" s="83">
        <v>1E-3</v>
      </c>
      <c r="I464" s="106">
        <f>I463+G464</f>
        <v>4.7</v>
      </c>
      <c r="J464" s="83">
        <f>J463+H464</f>
        <v>1294.40489361702</v>
      </c>
      <c r="L464" s="1"/>
    </row>
    <row r="465" spans="1:12" x14ac:dyDescent="0.25">
      <c r="A465" s="88"/>
      <c r="B465" s="203"/>
      <c r="C465" s="94">
        <v>0.5</v>
      </c>
      <c r="D465" s="115">
        <v>-1.071</v>
      </c>
      <c r="E465" s="94">
        <f t="shared" ref="E465:E468" si="52">E464+C465</f>
        <v>3.5</v>
      </c>
      <c r="F465" s="105">
        <f t="shared" ref="F465:F468" si="53">F464+D465</f>
        <v>1292.45189361702</v>
      </c>
      <c r="G465" s="106">
        <v>0.3</v>
      </c>
      <c r="H465" s="83">
        <v>1.45</v>
      </c>
      <c r="I465" s="106">
        <f t="shared" ref="I465:I468" si="54">I464+G465</f>
        <v>5</v>
      </c>
      <c r="J465" s="83">
        <f t="shared" ref="J465:J468" si="55">J464+H465</f>
        <v>1295.85489361702</v>
      </c>
      <c r="L465" s="1"/>
    </row>
    <row r="466" spans="1:12" x14ac:dyDescent="0.25">
      <c r="A466" s="88"/>
      <c r="B466" s="203"/>
      <c r="C466" s="107">
        <v>3.5</v>
      </c>
      <c r="D466" s="116">
        <v>-2E-3</v>
      </c>
      <c r="E466" s="94">
        <f t="shared" si="52"/>
        <v>7</v>
      </c>
      <c r="F466" s="105">
        <f t="shared" si="53"/>
        <v>1292.4498936170201</v>
      </c>
      <c r="G466" s="108">
        <v>3</v>
      </c>
      <c r="H466" s="83">
        <v>1E-3</v>
      </c>
      <c r="I466" s="106">
        <f t="shared" si="54"/>
        <v>8</v>
      </c>
      <c r="J466" s="83">
        <f t="shared" si="55"/>
        <v>1295.85589361702</v>
      </c>
      <c r="L466" s="1"/>
    </row>
    <row r="467" spans="1:12" x14ac:dyDescent="0.25">
      <c r="A467" s="88"/>
      <c r="B467" s="204"/>
      <c r="C467" s="109">
        <v>0.4</v>
      </c>
      <c r="D467" s="111">
        <v>-1.2310000000000001</v>
      </c>
      <c r="E467" s="94">
        <f t="shared" si="52"/>
        <v>7.4</v>
      </c>
      <c r="F467" s="105">
        <f t="shared" si="53"/>
        <v>1291.2188936170201</v>
      </c>
      <c r="G467" s="110">
        <v>0.9</v>
      </c>
      <c r="H467" s="111">
        <v>0.93500000000000005</v>
      </c>
      <c r="I467" s="106">
        <f t="shared" si="54"/>
        <v>8.9</v>
      </c>
      <c r="J467" s="83">
        <f t="shared" si="55"/>
        <v>1296.7908936170199</v>
      </c>
      <c r="L467" s="1"/>
    </row>
    <row r="468" spans="1:12" x14ac:dyDescent="0.25">
      <c r="A468" s="88"/>
      <c r="B468" s="77">
        <v>1293.9838936170199</v>
      </c>
      <c r="C468" s="112">
        <v>2.6</v>
      </c>
      <c r="D468" s="114">
        <v>-2E-3</v>
      </c>
      <c r="E468" s="94">
        <f t="shared" si="52"/>
        <v>10</v>
      </c>
      <c r="F468" s="105">
        <f t="shared" si="53"/>
        <v>1291.2168936170201</v>
      </c>
      <c r="G468" s="113">
        <v>1.1000000000000001</v>
      </c>
      <c r="H468" s="114">
        <v>2E-3</v>
      </c>
      <c r="I468" s="106">
        <f t="shared" si="54"/>
        <v>10</v>
      </c>
      <c r="J468" s="83">
        <f t="shared" si="55"/>
        <v>1296.7928936170199</v>
      </c>
      <c r="L468" s="1"/>
    </row>
    <row r="469" spans="1:12" x14ac:dyDescent="0.25">
      <c r="A469" s="88"/>
      <c r="B469" s="91"/>
      <c r="C469" s="91"/>
      <c r="D469" s="87"/>
      <c r="E469" s="87"/>
      <c r="F469" s="87"/>
      <c r="G469" s="87"/>
      <c r="H469" s="81"/>
    </row>
    <row r="470" spans="1:12" x14ac:dyDescent="0.25">
      <c r="A470" s="88"/>
      <c r="B470" s="91"/>
      <c r="C470" s="91"/>
      <c r="D470" s="87"/>
      <c r="E470" s="87"/>
      <c r="F470" s="87"/>
      <c r="G470" s="87"/>
      <c r="H470" s="81"/>
    </row>
    <row r="471" spans="1:12" ht="15" customHeight="1" x14ac:dyDescent="0.25">
      <c r="A471" s="88"/>
      <c r="B471" s="205" t="s">
        <v>311</v>
      </c>
      <c r="C471" s="205"/>
      <c r="D471" s="205"/>
      <c r="E471" s="205"/>
      <c r="F471" s="205"/>
      <c r="G471" s="205"/>
      <c r="H471" s="205"/>
      <c r="I471" s="205"/>
      <c r="J471" s="205"/>
    </row>
    <row r="472" spans="1:12" ht="15" customHeight="1" x14ac:dyDescent="0.25">
      <c r="A472" s="88"/>
      <c r="B472" s="205"/>
      <c r="C472" s="205"/>
      <c r="D472" s="205"/>
      <c r="E472" s="205"/>
      <c r="F472" s="205"/>
      <c r="G472" s="205"/>
      <c r="H472" s="205"/>
      <c r="I472" s="205"/>
      <c r="J472" s="205"/>
    </row>
    <row r="473" spans="1:12" x14ac:dyDescent="0.25">
      <c r="A473" s="88"/>
      <c r="B473" s="206" t="s">
        <v>309</v>
      </c>
      <c r="C473" s="207" t="s">
        <v>312</v>
      </c>
      <c r="D473" s="207"/>
      <c r="E473" s="208" t="s">
        <v>316</v>
      </c>
      <c r="F473" s="206" t="s">
        <v>302</v>
      </c>
      <c r="G473" s="209" t="s">
        <v>313</v>
      </c>
      <c r="H473" s="209"/>
      <c r="I473" s="210" t="s">
        <v>93</v>
      </c>
      <c r="J473" s="212" t="s">
        <v>302</v>
      </c>
    </row>
    <row r="474" spans="1:12" x14ac:dyDescent="0.25">
      <c r="A474" s="88"/>
      <c r="B474" s="206"/>
      <c r="C474" s="77" t="s">
        <v>314</v>
      </c>
      <c r="D474" s="77" t="s">
        <v>315</v>
      </c>
      <c r="E474" s="204"/>
      <c r="F474" s="206"/>
      <c r="G474" s="83" t="s">
        <v>314</v>
      </c>
      <c r="H474" s="83" t="s">
        <v>315</v>
      </c>
      <c r="I474" s="211"/>
      <c r="J474" s="212"/>
    </row>
    <row r="475" spans="1:12" x14ac:dyDescent="0.25">
      <c r="A475" s="88"/>
      <c r="B475" s="202" t="s">
        <v>279</v>
      </c>
      <c r="C475" s="94">
        <v>0.6</v>
      </c>
      <c r="D475" s="115">
        <v>-1.1299999999999999</v>
      </c>
      <c r="E475" s="94">
        <f>C475</f>
        <v>0.6</v>
      </c>
      <c r="F475" s="105">
        <f>$B$480+D475</f>
        <v>1292.8362978723405</v>
      </c>
      <c r="G475" s="106">
        <v>1.5</v>
      </c>
      <c r="H475" s="83">
        <v>0.113</v>
      </c>
      <c r="I475" s="106">
        <f>G475</f>
        <v>1.5</v>
      </c>
      <c r="J475" s="83">
        <f>$B$480+H475</f>
        <v>1294.0792978723407</v>
      </c>
    </row>
    <row r="476" spans="1:12" x14ac:dyDescent="0.25">
      <c r="A476" s="88"/>
      <c r="B476" s="203"/>
      <c r="C476" s="94">
        <v>3</v>
      </c>
      <c r="D476" s="115">
        <v>-8.5999999999999993E-2</v>
      </c>
      <c r="E476" s="94">
        <f>E475+C476</f>
        <v>3.6</v>
      </c>
      <c r="F476" s="105">
        <f>F475+D476</f>
        <v>1292.7502978723405</v>
      </c>
      <c r="G476" s="106">
        <v>0.5</v>
      </c>
      <c r="H476" s="83">
        <v>0.78500000000000003</v>
      </c>
      <c r="I476" s="106">
        <f>I475+G476</f>
        <v>2</v>
      </c>
      <c r="J476" s="83">
        <f>J475+H476</f>
        <v>1294.8642978723408</v>
      </c>
    </row>
    <row r="477" spans="1:12" x14ac:dyDescent="0.25">
      <c r="A477" s="88"/>
      <c r="B477" s="203"/>
      <c r="C477" s="94">
        <v>0.5</v>
      </c>
      <c r="D477" s="115">
        <v>-0.61299999999999999</v>
      </c>
      <c r="E477" s="94">
        <f t="shared" ref="E477:E480" si="56">E476+C477</f>
        <v>4.0999999999999996</v>
      </c>
      <c r="F477" s="105">
        <f t="shared" ref="F477:F480" si="57">F476+D477</f>
        <v>1292.1372978723405</v>
      </c>
      <c r="G477" s="106">
        <v>2.5</v>
      </c>
      <c r="H477" s="83">
        <v>6.9000000000000006E-2</v>
      </c>
      <c r="I477" s="106">
        <f t="shared" ref="I477:I480" si="58">I476+G477</f>
        <v>4.5</v>
      </c>
      <c r="J477" s="83">
        <f t="shared" ref="J477:J480" si="59">J476+H477</f>
        <v>1294.9332978723407</v>
      </c>
    </row>
    <row r="478" spans="1:12" x14ac:dyDescent="0.25">
      <c r="A478" s="88"/>
      <c r="B478" s="203"/>
      <c r="C478" s="107">
        <v>1</v>
      </c>
      <c r="D478" s="116">
        <v>-6.4000000000000001E-2</v>
      </c>
      <c r="E478" s="94">
        <f t="shared" si="56"/>
        <v>5.0999999999999996</v>
      </c>
      <c r="F478" s="105">
        <f t="shared" si="57"/>
        <v>1292.0732978723404</v>
      </c>
      <c r="G478" s="108">
        <v>0.5</v>
      </c>
      <c r="H478" s="83">
        <v>0.84299999999999997</v>
      </c>
      <c r="I478" s="106">
        <f t="shared" si="58"/>
        <v>5</v>
      </c>
      <c r="J478" s="83">
        <f t="shared" si="59"/>
        <v>1295.7762978723408</v>
      </c>
    </row>
    <row r="479" spans="1:12" x14ac:dyDescent="0.25">
      <c r="A479" s="88"/>
      <c r="B479" s="204"/>
      <c r="C479" s="109">
        <v>0.5</v>
      </c>
      <c r="D479" s="111">
        <v>-0.96199999999999997</v>
      </c>
      <c r="E479" s="94">
        <f t="shared" si="56"/>
        <v>5.6</v>
      </c>
      <c r="F479" s="105">
        <f t="shared" si="57"/>
        <v>1291.1112978723404</v>
      </c>
      <c r="G479" s="110">
        <v>2.7</v>
      </c>
      <c r="H479" s="111">
        <v>6.3E-2</v>
      </c>
      <c r="I479" s="106">
        <f t="shared" si="58"/>
        <v>7.7</v>
      </c>
      <c r="J479" s="83">
        <f t="shared" si="59"/>
        <v>1295.8392978723409</v>
      </c>
    </row>
    <row r="480" spans="1:12" x14ac:dyDescent="0.25">
      <c r="A480" s="88"/>
      <c r="B480" s="77">
        <v>1293.9662978723406</v>
      </c>
      <c r="C480" s="112">
        <v>3.5</v>
      </c>
      <c r="D480" s="114">
        <v>-4.8000000000000001E-2</v>
      </c>
      <c r="E480" s="94">
        <f t="shared" si="56"/>
        <v>9.1</v>
      </c>
      <c r="F480" s="105">
        <f t="shared" si="57"/>
        <v>1291.0632978723404</v>
      </c>
      <c r="G480" s="113">
        <v>0.7</v>
      </c>
      <c r="H480" s="114">
        <v>0.90100000000000002</v>
      </c>
      <c r="I480" s="106">
        <f t="shared" si="58"/>
        <v>8.4</v>
      </c>
      <c r="J480" s="83">
        <f t="shared" si="59"/>
        <v>1296.740297872341</v>
      </c>
    </row>
    <row r="481" spans="1:10" x14ac:dyDescent="0.25">
      <c r="A481" s="88"/>
      <c r="B481" s="91"/>
      <c r="C481" s="91"/>
      <c r="D481" s="87"/>
      <c r="E481" s="87"/>
      <c r="F481" s="87"/>
      <c r="G481" s="87"/>
      <c r="H481" s="81"/>
    </row>
    <row r="482" spans="1:10" x14ac:dyDescent="0.25">
      <c r="A482" s="88"/>
      <c r="B482" s="91"/>
      <c r="C482" s="91"/>
      <c r="D482" s="87"/>
      <c r="E482" s="87"/>
      <c r="F482" s="87"/>
      <c r="G482" s="87"/>
      <c r="H482" s="81"/>
    </row>
    <row r="483" spans="1:10" ht="15" customHeight="1" x14ac:dyDescent="0.25">
      <c r="A483" s="88"/>
      <c r="B483" s="205" t="s">
        <v>311</v>
      </c>
      <c r="C483" s="205"/>
      <c r="D483" s="205"/>
      <c r="E483" s="205"/>
      <c r="F483" s="205"/>
      <c r="G483" s="205"/>
      <c r="H483" s="205"/>
      <c r="I483" s="205"/>
      <c r="J483" s="205"/>
    </row>
    <row r="484" spans="1:10" ht="15" customHeight="1" x14ac:dyDescent="0.25">
      <c r="A484" s="88"/>
      <c r="B484" s="205"/>
      <c r="C484" s="205"/>
      <c r="D484" s="205"/>
      <c r="E484" s="205"/>
      <c r="F484" s="205"/>
      <c r="G484" s="205"/>
      <c r="H484" s="205"/>
      <c r="I484" s="205"/>
      <c r="J484" s="205"/>
    </row>
    <row r="485" spans="1:10" x14ac:dyDescent="0.25">
      <c r="A485" s="88"/>
      <c r="B485" s="206" t="s">
        <v>309</v>
      </c>
      <c r="C485" s="207" t="s">
        <v>312</v>
      </c>
      <c r="D485" s="207"/>
      <c r="E485" s="208" t="s">
        <v>316</v>
      </c>
      <c r="F485" s="206" t="s">
        <v>302</v>
      </c>
      <c r="G485" s="209" t="s">
        <v>313</v>
      </c>
      <c r="H485" s="209"/>
      <c r="I485" s="210" t="s">
        <v>93</v>
      </c>
      <c r="J485" s="212" t="s">
        <v>302</v>
      </c>
    </row>
    <row r="486" spans="1:10" x14ac:dyDescent="0.25">
      <c r="A486" s="88"/>
      <c r="B486" s="206"/>
      <c r="C486" s="77" t="s">
        <v>314</v>
      </c>
      <c r="D486" s="77" t="s">
        <v>315</v>
      </c>
      <c r="E486" s="204"/>
      <c r="F486" s="206"/>
      <c r="G486" s="83" t="s">
        <v>314</v>
      </c>
      <c r="H486" s="83" t="s">
        <v>315</v>
      </c>
      <c r="I486" s="211"/>
      <c r="J486" s="212"/>
    </row>
    <row r="487" spans="1:10" x14ac:dyDescent="0.25">
      <c r="A487" s="88"/>
      <c r="B487" s="202" t="s">
        <v>280</v>
      </c>
      <c r="C487" s="94">
        <v>0.8</v>
      </c>
      <c r="D487" s="115">
        <v>-0.45600000000000002</v>
      </c>
      <c r="E487" s="94">
        <f>C487</f>
        <v>0.8</v>
      </c>
      <c r="F487" s="105">
        <f>B492+D487</f>
        <v>1292.3782978723407</v>
      </c>
      <c r="G487" s="106">
        <v>0.3</v>
      </c>
      <c r="H487" s="83">
        <v>0.42</v>
      </c>
      <c r="I487" s="106">
        <f>G487</f>
        <v>0.3</v>
      </c>
      <c r="J487" s="83">
        <f>B492+H487</f>
        <v>1293.2542978723407</v>
      </c>
    </row>
    <row r="488" spans="1:10" x14ac:dyDescent="0.25">
      <c r="A488" s="88"/>
      <c r="B488" s="203"/>
      <c r="C488" s="94">
        <v>1.1000000000000001</v>
      </c>
      <c r="D488" s="115">
        <v>-3.4000000000000002E-2</v>
      </c>
      <c r="E488" s="94">
        <f>E487+C488</f>
        <v>1.9000000000000001</v>
      </c>
      <c r="F488" s="105">
        <f>F487+D488</f>
        <v>1292.3442978723406</v>
      </c>
      <c r="G488" s="106">
        <v>4.4000000000000004</v>
      </c>
      <c r="H488" s="83">
        <v>1E-3</v>
      </c>
      <c r="I488" s="106">
        <f>I487+G488</f>
        <v>4.7</v>
      </c>
      <c r="J488" s="83">
        <f>J487+H488</f>
        <v>1293.2552978723406</v>
      </c>
    </row>
    <row r="489" spans="1:10" x14ac:dyDescent="0.25">
      <c r="A489" s="88"/>
      <c r="B489" s="203"/>
      <c r="C489" s="94">
        <v>0.5</v>
      </c>
      <c r="D489" s="115">
        <v>-0.32100000000000001</v>
      </c>
      <c r="E489" s="94">
        <f t="shared" ref="E489:E492" si="60">E488+C489</f>
        <v>2.4000000000000004</v>
      </c>
      <c r="F489" s="105">
        <f t="shared" ref="F489:F492" si="61">F488+D489</f>
        <v>1292.0232978723407</v>
      </c>
      <c r="G489" s="106">
        <v>0.3</v>
      </c>
      <c r="H489" s="83">
        <v>1.45</v>
      </c>
      <c r="I489" s="106">
        <f t="shared" ref="I489:I492" si="62">I488+G489</f>
        <v>5</v>
      </c>
      <c r="J489" s="83">
        <f t="shared" ref="J489:J492" si="63">J488+H489</f>
        <v>1294.7052978723407</v>
      </c>
    </row>
    <row r="490" spans="1:10" x14ac:dyDescent="0.25">
      <c r="A490" s="88"/>
      <c r="B490" s="203"/>
      <c r="C490" s="107">
        <v>1.5</v>
      </c>
      <c r="D490" s="116">
        <v>-6.6000000000000003E-2</v>
      </c>
      <c r="E490" s="94">
        <f t="shared" si="60"/>
        <v>3.9000000000000004</v>
      </c>
      <c r="F490" s="105">
        <f t="shared" si="61"/>
        <v>1291.9572978723406</v>
      </c>
      <c r="G490" s="108">
        <v>3</v>
      </c>
      <c r="H490" s="83">
        <v>1E-3</v>
      </c>
      <c r="I490" s="106">
        <f t="shared" si="62"/>
        <v>8</v>
      </c>
      <c r="J490" s="83">
        <f t="shared" si="63"/>
        <v>1294.7062978723407</v>
      </c>
    </row>
    <row r="491" spans="1:10" x14ac:dyDescent="0.25">
      <c r="B491" s="204"/>
      <c r="C491" s="109">
        <v>0.4</v>
      </c>
      <c r="D491" s="111">
        <v>-0.67900000000000005</v>
      </c>
      <c r="E491" s="94">
        <f t="shared" si="60"/>
        <v>4.3000000000000007</v>
      </c>
      <c r="F491" s="105">
        <f t="shared" si="61"/>
        <v>1291.2782978723405</v>
      </c>
      <c r="G491" s="110">
        <v>0.9</v>
      </c>
      <c r="H491" s="111">
        <v>0.93500000000000005</v>
      </c>
      <c r="I491" s="106">
        <f t="shared" si="62"/>
        <v>8.9</v>
      </c>
      <c r="J491" s="83">
        <f t="shared" si="63"/>
        <v>1295.6412978723406</v>
      </c>
    </row>
    <row r="492" spans="1:10" x14ac:dyDescent="0.25">
      <c r="B492" s="77">
        <v>1292.8342978723406</v>
      </c>
      <c r="C492" s="112">
        <v>4</v>
      </c>
      <c r="D492" s="114">
        <v>-0.03</v>
      </c>
      <c r="E492" s="94">
        <f t="shared" si="60"/>
        <v>8.3000000000000007</v>
      </c>
      <c r="F492" s="105">
        <f t="shared" si="61"/>
        <v>1291.2482978723406</v>
      </c>
      <c r="G492" s="113">
        <v>1.1000000000000001</v>
      </c>
      <c r="H492" s="114">
        <v>2E-3</v>
      </c>
      <c r="I492" s="106">
        <f t="shared" si="62"/>
        <v>10</v>
      </c>
      <c r="J492" s="83">
        <f t="shared" si="63"/>
        <v>1295.6432978723406</v>
      </c>
    </row>
    <row r="495" spans="1:10" x14ac:dyDescent="0.25">
      <c r="B495" s="205" t="s">
        <v>311</v>
      </c>
      <c r="C495" s="205"/>
      <c r="D495" s="205"/>
      <c r="E495" s="205"/>
      <c r="F495" s="205"/>
      <c r="G495" s="205"/>
      <c r="H495" s="205"/>
      <c r="I495" s="205"/>
      <c r="J495" s="205"/>
    </row>
    <row r="496" spans="1:10" x14ac:dyDescent="0.25">
      <c r="B496" s="205"/>
      <c r="C496" s="205"/>
      <c r="D496" s="205"/>
      <c r="E496" s="205"/>
      <c r="F496" s="205"/>
      <c r="G496" s="205"/>
      <c r="H496" s="205"/>
      <c r="I496" s="205"/>
      <c r="J496" s="205"/>
    </row>
    <row r="497" spans="2:10" x14ac:dyDescent="0.25">
      <c r="B497" s="206" t="s">
        <v>309</v>
      </c>
      <c r="C497" s="207" t="s">
        <v>312</v>
      </c>
      <c r="D497" s="207"/>
      <c r="E497" s="208" t="s">
        <v>316</v>
      </c>
      <c r="F497" s="206" t="s">
        <v>302</v>
      </c>
      <c r="G497" s="209" t="s">
        <v>313</v>
      </c>
      <c r="H497" s="209"/>
      <c r="I497" s="210" t="s">
        <v>93</v>
      </c>
      <c r="J497" s="212" t="s">
        <v>302</v>
      </c>
    </row>
    <row r="498" spans="2:10" x14ac:dyDescent="0.25">
      <c r="B498" s="206"/>
      <c r="C498" s="77" t="s">
        <v>314</v>
      </c>
      <c r="D498" s="77" t="s">
        <v>315</v>
      </c>
      <c r="E498" s="204"/>
      <c r="F498" s="206"/>
      <c r="G498" s="83" t="s">
        <v>314</v>
      </c>
      <c r="H498" s="83" t="s">
        <v>315</v>
      </c>
      <c r="I498" s="211"/>
      <c r="J498" s="212"/>
    </row>
    <row r="499" spans="2:10" x14ac:dyDescent="0.25">
      <c r="B499" s="202" t="s">
        <v>281</v>
      </c>
      <c r="C499" s="94">
        <v>0.7</v>
      </c>
      <c r="D499" s="115">
        <v>-0.46700000000000003</v>
      </c>
      <c r="E499" s="94">
        <f>C499</f>
        <v>0.7</v>
      </c>
      <c r="F499" s="105">
        <f>B504+D499</f>
        <v>1290.7632978723404</v>
      </c>
      <c r="G499" s="106">
        <v>0.5</v>
      </c>
      <c r="H499" s="83">
        <v>0.43</v>
      </c>
      <c r="I499" s="106">
        <f>G499</f>
        <v>0.5</v>
      </c>
      <c r="J499" s="83">
        <f>B504+H499</f>
        <v>1291.6602978723406</v>
      </c>
    </row>
    <row r="500" spans="2:10" x14ac:dyDescent="0.25">
      <c r="B500" s="203"/>
      <c r="C500" s="94">
        <v>1.2</v>
      </c>
      <c r="D500" s="115">
        <v>-0.04</v>
      </c>
      <c r="E500" s="94">
        <f>E499+C500</f>
        <v>1.9</v>
      </c>
      <c r="F500" s="105">
        <f>F499+D500</f>
        <v>1290.7232978723405</v>
      </c>
      <c r="G500" s="106">
        <v>4.5</v>
      </c>
      <c r="H500" s="83">
        <v>0.01</v>
      </c>
      <c r="I500" s="106">
        <f>I499+G500</f>
        <v>5</v>
      </c>
      <c r="J500" s="83">
        <f>J499+H500</f>
        <v>1291.6702978723406</v>
      </c>
    </row>
    <row r="501" spans="2:10" x14ac:dyDescent="0.25">
      <c r="B501" s="203"/>
      <c r="C501" s="94">
        <v>0.5</v>
      </c>
      <c r="D501" s="115">
        <v>-0.32100000000000001</v>
      </c>
      <c r="E501" s="94">
        <f t="shared" ref="E501:E504" si="64">E500+C501</f>
        <v>2.4</v>
      </c>
      <c r="F501" s="105">
        <f t="shared" ref="F501:F504" si="65">F500+D501</f>
        <v>1290.4022978723406</v>
      </c>
      <c r="G501" s="106">
        <v>0.5</v>
      </c>
      <c r="H501" s="83">
        <v>1.458</v>
      </c>
      <c r="I501" s="106">
        <f t="shared" ref="I501:I504" si="66">I500+G501</f>
        <v>5.5</v>
      </c>
      <c r="J501" s="83">
        <f t="shared" ref="J501:J504" si="67">J500+H501</f>
        <v>1293.1282978723407</v>
      </c>
    </row>
    <row r="502" spans="2:10" x14ac:dyDescent="0.25">
      <c r="B502" s="203"/>
      <c r="C502" s="107">
        <v>1.5</v>
      </c>
      <c r="D502" s="116">
        <v>-6.6000000000000003E-2</v>
      </c>
      <c r="E502" s="94">
        <f t="shared" si="64"/>
        <v>3.9</v>
      </c>
      <c r="F502" s="105">
        <f t="shared" si="65"/>
        <v>1290.3362978723405</v>
      </c>
      <c r="G502" s="108">
        <v>3</v>
      </c>
      <c r="H502" s="83">
        <v>2E-3</v>
      </c>
      <c r="I502" s="106">
        <f t="shared" si="66"/>
        <v>8.5</v>
      </c>
      <c r="J502" s="83">
        <f t="shared" si="67"/>
        <v>1293.1302978723406</v>
      </c>
    </row>
    <row r="503" spans="2:10" x14ac:dyDescent="0.25">
      <c r="B503" s="204"/>
      <c r="C503" s="109">
        <v>1</v>
      </c>
      <c r="D503" s="111">
        <v>-0.67900000000000005</v>
      </c>
      <c r="E503" s="94">
        <f t="shared" si="64"/>
        <v>4.9000000000000004</v>
      </c>
      <c r="F503" s="105">
        <f t="shared" si="65"/>
        <v>1289.6572978723405</v>
      </c>
      <c r="G503" s="110">
        <v>1</v>
      </c>
      <c r="H503" s="111">
        <v>0.93</v>
      </c>
      <c r="I503" s="106">
        <f t="shared" si="66"/>
        <v>9.5</v>
      </c>
      <c r="J503" s="83">
        <f t="shared" si="67"/>
        <v>1294.0602978723407</v>
      </c>
    </row>
    <row r="504" spans="2:10" x14ac:dyDescent="0.25">
      <c r="B504" s="77">
        <v>1291.2302978723405</v>
      </c>
      <c r="C504" s="112">
        <v>4.5</v>
      </c>
      <c r="D504" s="114">
        <v>-0.372</v>
      </c>
      <c r="E504" s="94">
        <f t="shared" si="64"/>
        <v>9.4</v>
      </c>
      <c r="F504" s="105">
        <f t="shared" si="65"/>
        <v>1289.2852978723404</v>
      </c>
      <c r="G504" s="113">
        <v>0.5</v>
      </c>
      <c r="H504" s="114">
        <v>5.0000000000000001E-3</v>
      </c>
      <c r="I504" s="106">
        <f t="shared" si="66"/>
        <v>10</v>
      </c>
      <c r="J504" s="83">
        <f t="shared" si="67"/>
        <v>1294.0652978723408</v>
      </c>
    </row>
  </sheetData>
  <mergeCells count="58">
    <mergeCell ref="M6:M7"/>
    <mergeCell ref="N6:N7"/>
    <mergeCell ref="O6:O7"/>
    <mergeCell ref="B3:J4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G76:G77"/>
    <mergeCell ref="H76:H77"/>
    <mergeCell ref="I76:I77"/>
    <mergeCell ref="J76:J77"/>
    <mergeCell ref="B76:B77"/>
    <mergeCell ref="C76:C77"/>
    <mergeCell ref="D76:D77"/>
    <mergeCell ref="E76:E77"/>
    <mergeCell ref="F76:F77"/>
    <mergeCell ref="E485:E486"/>
    <mergeCell ref="B473:B474"/>
    <mergeCell ref="C473:D473"/>
    <mergeCell ref="E473:E474"/>
    <mergeCell ref="B459:J460"/>
    <mergeCell ref="C461:D461"/>
    <mergeCell ref="G461:H461"/>
    <mergeCell ref="B461:B462"/>
    <mergeCell ref="F461:F462"/>
    <mergeCell ref="J461:J462"/>
    <mergeCell ref="I461:I462"/>
    <mergeCell ref="B487:B491"/>
    <mergeCell ref="B475:B479"/>
    <mergeCell ref="B463:B467"/>
    <mergeCell ref="E461:E462"/>
    <mergeCell ref="B471:J472"/>
    <mergeCell ref="F473:F474"/>
    <mergeCell ref="G473:H473"/>
    <mergeCell ref="I473:I474"/>
    <mergeCell ref="J473:J474"/>
    <mergeCell ref="B483:J484"/>
    <mergeCell ref="F485:F486"/>
    <mergeCell ref="G485:H485"/>
    <mergeCell ref="I485:I486"/>
    <mergeCell ref="J485:J486"/>
    <mergeCell ref="B485:B486"/>
    <mergeCell ref="C485:D485"/>
    <mergeCell ref="B499:B503"/>
    <mergeCell ref="B495:J496"/>
    <mergeCell ref="B497:B498"/>
    <mergeCell ref="C497:D497"/>
    <mergeCell ref="E497:E498"/>
    <mergeCell ref="F497:F498"/>
    <mergeCell ref="G497:H497"/>
    <mergeCell ref="I497:I498"/>
    <mergeCell ref="J497:J498"/>
  </mergeCells>
  <phoneticPr fontId="1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BDE3-2B0E-45B5-9037-39375F95BA7B}">
  <dimension ref="A1:C453"/>
  <sheetViews>
    <sheetView topLeftCell="A6" workbookViewId="0">
      <selection activeCell="J48" sqref="J48"/>
    </sheetView>
  </sheetViews>
  <sheetFormatPr defaultRowHeight="15" x14ac:dyDescent="0.25"/>
  <cols>
    <col min="3" max="3" width="9.5703125" style="1" bestFit="1" customWidth="1"/>
  </cols>
  <sheetData>
    <row r="1" spans="1:3" x14ac:dyDescent="0.25">
      <c r="A1">
        <v>0</v>
      </c>
      <c r="B1">
        <v>0</v>
      </c>
      <c r="C1" s="1">
        <v>1310.0930000000001</v>
      </c>
    </row>
    <row r="2" spans="1:3" x14ac:dyDescent="0.25">
      <c r="A2">
        <v>0</v>
      </c>
      <c r="B2">
        <v>-5</v>
      </c>
      <c r="C2" s="1">
        <v>1310.4850000000001</v>
      </c>
    </row>
    <row r="3" spans="1:3" x14ac:dyDescent="0.25">
      <c r="A3">
        <v>0</v>
      </c>
      <c r="B3">
        <v>-10</v>
      </c>
      <c r="C3" s="1">
        <v>1310.6790000000001</v>
      </c>
    </row>
    <row r="4" spans="1:3" x14ac:dyDescent="0.25">
      <c r="A4">
        <v>0</v>
      </c>
      <c r="B4">
        <v>5</v>
      </c>
      <c r="C4" s="1">
        <v>1309.9280000000001</v>
      </c>
    </row>
    <row r="5" spans="1:3" x14ac:dyDescent="0.25">
      <c r="A5">
        <v>0</v>
      </c>
      <c r="B5">
        <v>10</v>
      </c>
      <c r="C5" s="1">
        <v>1309.5200000000002</v>
      </c>
    </row>
    <row r="6" spans="1:3" x14ac:dyDescent="0.25">
      <c r="A6">
        <v>15</v>
      </c>
      <c r="B6">
        <v>0</v>
      </c>
      <c r="C6" s="1">
        <v>1309.806</v>
      </c>
    </row>
    <row r="7" spans="1:3" x14ac:dyDescent="0.25">
      <c r="A7">
        <v>15</v>
      </c>
      <c r="B7">
        <v>-2</v>
      </c>
      <c r="C7" s="1">
        <v>1310.019</v>
      </c>
    </row>
    <row r="8" spans="1:3" x14ac:dyDescent="0.25">
      <c r="A8">
        <v>15</v>
      </c>
      <c r="B8">
        <v>-5</v>
      </c>
      <c r="C8" s="1">
        <v>1310.7800000000002</v>
      </c>
    </row>
    <row r="9" spans="1:3" x14ac:dyDescent="0.25">
      <c r="A9">
        <v>15</v>
      </c>
      <c r="B9">
        <v>-10</v>
      </c>
      <c r="C9" s="1">
        <v>1311.4560000000001</v>
      </c>
    </row>
    <row r="10" spans="1:3" x14ac:dyDescent="0.25">
      <c r="A10">
        <v>15</v>
      </c>
      <c r="B10">
        <v>5</v>
      </c>
      <c r="C10" s="1">
        <v>1309.8440000000001</v>
      </c>
    </row>
    <row r="11" spans="1:3" x14ac:dyDescent="0.25">
      <c r="A11">
        <v>15</v>
      </c>
      <c r="B11">
        <v>10</v>
      </c>
      <c r="C11" s="1">
        <v>1309.44</v>
      </c>
    </row>
    <row r="12" spans="1:3" x14ac:dyDescent="0.25">
      <c r="A12">
        <v>30</v>
      </c>
      <c r="B12">
        <v>0</v>
      </c>
      <c r="C12" s="1">
        <v>1309.865</v>
      </c>
    </row>
    <row r="13" spans="1:3" x14ac:dyDescent="0.25">
      <c r="A13">
        <v>30</v>
      </c>
      <c r="B13">
        <v>-5</v>
      </c>
      <c r="C13" s="1">
        <v>1309.9560000000001</v>
      </c>
    </row>
    <row r="14" spans="1:3" x14ac:dyDescent="0.25">
      <c r="A14">
        <v>30</v>
      </c>
      <c r="B14">
        <v>-10</v>
      </c>
      <c r="C14" s="1">
        <v>1310.4040000000002</v>
      </c>
    </row>
    <row r="15" spans="1:3" x14ac:dyDescent="0.25">
      <c r="A15">
        <v>30</v>
      </c>
      <c r="B15">
        <v>5</v>
      </c>
      <c r="C15" s="1">
        <v>1309.8510000000001</v>
      </c>
    </row>
    <row r="16" spans="1:3" x14ac:dyDescent="0.25">
      <c r="A16">
        <v>30</v>
      </c>
      <c r="B16">
        <v>10</v>
      </c>
      <c r="C16" s="1">
        <v>1309.759</v>
      </c>
    </row>
    <row r="17" spans="1:3" x14ac:dyDescent="0.25">
      <c r="A17">
        <v>41.2</v>
      </c>
      <c r="B17">
        <v>0</v>
      </c>
      <c r="C17" s="1">
        <v>1309.7922000000001</v>
      </c>
    </row>
    <row r="18" spans="1:3" x14ac:dyDescent="0.25">
      <c r="A18">
        <v>41.2</v>
      </c>
      <c r="B18">
        <v>-5</v>
      </c>
      <c r="C18" s="1">
        <v>1310.2582</v>
      </c>
    </row>
    <row r="19" spans="1:3" x14ac:dyDescent="0.25">
      <c r="A19">
        <v>41.2</v>
      </c>
      <c r="B19">
        <v>-10</v>
      </c>
      <c r="C19" s="1">
        <v>1310.6332</v>
      </c>
    </row>
    <row r="20" spans="1:3" x14ac:dyDescent="0.25">
      <c r="A20">
        <v>41.2</v>
      </c>
      <c r="B20">
        <v>5</v>
      </c>
      <c r="C20" s="1">
        <v>1309.7732000000001</v>
      </c>
    </row>
    <row r="21" spans="1:3" x14ac:dyDescent="0.25">
      <c r="A21">
        <v>41.2</v>
      </c>
      <c r="B21">
        <v>10</v>
      </c>
      <c r="C21" s="1">
        <v>1309.7552000000001</v>
      </c>
    </row>
    <row r="22" spans="1:3" x14ac:dyDescent="0.25">
      <c r="A22">
        <v>62.1</v>
      </c>
      <c r="B22">
        <v>0</v>
      </c>
      <c r="C22" s="1">
        <v>1310.4732000000001</v>
      </c>
    </row>
    <row r="23" spans="1:3" x14ac:dyDescent="0.25">
      <c r="A23">
        <v>62.1</v>
      </c>
      <c r="B23">
        <v>-5</v>
      </c>
      <c r="C23" s="1">
        <v>1310.8122000000001</v>
      </c>
    </row>
    <row r="24" spans="1:3" x14ac:dyDescent="0.25">
      <c r="A24">
        <v>62.1</v>
      </c>
      <c r="B24">
        <v>-10</v>
      </c>
      <c r="C24" s="1">
        <v>1311.1372000000001</v>
      </c>
    </row>
    <row r="25" spans="1:3" x14ac:dyDescent="0.25">
      <c r="A25">
        <v>62.1</v>
      </c>
      <c r="B25">
        <v>5</v>
      </c>
      <c r="C25" s="1">
        <v>1310.2542000000001</v>
      </c>
    </row>
    <row r="26" spans="1:3" x14ac:dyDescent="0.25">
      <c r="A26">
        <v>62.1</v>
      </c>
      <c r="B26">
        <v>10</v>
      </c>
      <c r="C26" s="1">
        <v>1310.2182</v>
      </c>
    </row>
    <row r="27" spans="1:3" x14ac:dyDescent="0.25">
      <c r="A27">
        <v>83</v>
      </c>
      <c r="B27">
        <v>0</v>
      </c>
      <c r="C27" s="1">
        <v>1310.3124</v>
      </c>
    </row>
    <row r="28" spans="1:3" x14ac:dyDescent="0.25">
      <c r="A28">
        <v>83</v>
      </c>
      <c r="B28">
        <v>-5</v>
      </c>
      <c r="C28" s="1">
        <v>1310.3984</v>
      </c>
    </row>
    <row r="29" spans="1:3" x14ac:dyDescent="0.25">
      <c r="A29">
        <v>83</v>
      </c>
      <c r="B29">
        <v>-10</v>
      </c>
      <c r="C29" s="1">
        <v>1310.5844</v>
      </c>
    </row>
    <row r="30" spans="1:3" x14ac:dyDescent="0.25">
      <c r="A30">
        <v>83</v>
      </c>
      <c r="B30">
        <v>5</v>
      </c>
      <c r="C30" s="1">
        <v>1310.3214</v>
      </c>
    </row>
    <row r="31" spans="1:3" x14ac:dyDescent="0.25">
      <c r="A31">
        <v>83</v>
      </c>
      <c r="B31">
        <v>10</v>
      </c>
      <c r="C31" s="1">
        <v>1310.1374000000001</v>
      </c>
    </row>
    <row r="32" spans="1:3" x14ac:dyDescent="0.25">
      <c r="A32">
        <v>90</v>
      </c>
      <c r="B32">
        <v>0</v>
      </c>
      <c r="C32" s="1">
        <v>1310.4384</v>
      </c>
    </row>
    <row r="33" spans="1:3" x14ac:dyDescent="0.25">
      <c r="A33">
        <v>90</v>
      </c>
      <c r="B33">
        <v>-5</v>
      </c>
      <c r="C33" s="1">
        <v>1310.4634000000001</v>
      </c>
    </row>
    <row r="34" spans="1:3" x14ac:dyDescent="0.25">
      <c r="A34">
        <v>90</v>
      </c>
      <c r="B34">
        <v>-10</v>
      </c>
      <c r="C34" s="1">
        <v>1310.5364</v>
      </c>
    </row>
    <row r="35" spans="1:3" x14ac:dyDescent="0.25">
      <c r="A35">
        <v>90</v>
      </c>
      <c r="B35">
        <v>5</v>
      </c>
      <c r="C35" s="1">
        <v>1310.2524000000001</v>
      </c>
    </row>
    <row r="36" spans="1:3" x14ac:dyDescent="0.25">
      <c r="A36">
        <v>90</v>
      </c>
      <c r="B36">
        <v>10</v>
      </c>
      <c r="C36" s="1">
        <v>1310.1394</v>
      </c>
    </row>
    <row r="37" spans="1:3" x14ac:dyDescent="0.25">
      <c r="A37">
        <v>102.3</v>
      </c>
      <c r="B37">
        <v>0</v>
      </c>
      <c r="C37" s="1">
        <v>1308.9584</v>
      </c>
    </row>
    <row r="38" spans="1:3" x14ac:dyDescent="0.25">
      <c r="A38">
        <v>102.3</v>
      </c>
      <c r="B38">
        <v>-5</v>
      </c>
      <c r="C38" s="1">
        <v>1309.1104</v>
      </c>
    </row>
    <row r="39" spans="1:3" x14ac:dyDescent="0.25">
      <c r="A39">
        <v>102.3</v>
      </c>
      <c r="B39">
        <v>-10</v>
      </c>
      <c r="C39" s="1">
        <v>1309.0064</v>
      </c>
    </row>
    <row r="40" spans="1:3" x14ac:dyDescent="0.25">
      <c r="A40">
        <v>102.3</v>
      </c>
      <c r="B40">
        <v>5</v>
      </c>
      <c r="C40" s="1">
        <v>1308.7184</v>
      </c>
    </row>
    <row r="41" spans="1:3" x14ac:dyDescent="0.25">
      <c r="A41">
        <v>102.3</v>
      </c>
      <c r="B41">
        <v>10</v>
      </c>
      <c r="C41" s="1">
        <v>1308.6533999999999</v>
      </c>
    </row>
    <row r="42" spans="1:3" x14ac:dyDescent="0.25">
      <c r="A42">
        <v>123.2</v>
      </c>
      <c r="B42">
        <v>0</v>
      </c>
      <c r="C42" s="1">
        <v>1308.2616</v>
      </c>
    </row>
    <row r="43" spans="1:3" x14ac:dyDescent="0.25">
      <c r="A43">
        <v>123.2</v>
      </c>
      <c r="B43">
        <v>-5</v>
      </c>
      <c r="C43" s="1">
        <v>1308.2986000000001</v>
      </c>
    </row>
    <row r="44" spans="1:3" x14ac:dyDescent="0.25">
      <c r="A44">
        <v>123.2</v>
      </c>
      <c r="B44">
        <v>-10</v>
      </c>
      <c r="C44" s="1">
        <v>1308.3976</v>
      </c>
    </row>
    <row r="45" spans="1:3" x14ac:dyDescent="0.25">
      <c r="A45">
        <v>123.2</v>
      </c>
      <c r="B45">
        <v>5</v>
      </c>
      <c r="C45" s="1">
        <v>1308.1086</v>
      </c>
    </row>
    <row r="46" spans="1:3" x14ac:dyDescent="0.25">
      <c r="A46">
        <v>123.2</v>
      </c>
      <c r="B46">
        <v>10</v>
      </c>
      <c r="C46" s="1">
        <v>1307.8715999999999</v>
      </c>
    </row>
    <row r="47" spans="1:3" x14ac:dyDescent="0.25">
      <c r="A47">
        <v>144.19999999999999</v>
      </c>
      <c r="B47">
        <v>0</v>
      </c>
      <c r="C47" s="1">
        <v>1306.7608000000002</v>
      </c>
    </row>
    <row r="48" spans="1:3" x14ac:dyDescent="0.25">
      <c r="A48">
        <v>144.19999999999999</v>
      </c>
      <c r="B48">
        <v>-5</v>
      </c>
      <c r="C48" s="1">
        <v>1306.7518000000002</v>
      </c>
    </row>
    <row r="49" spans="1:3" x14ac:dyDescent="0.25">
      <c r="A49">
        <v>144.19999999999999</v>
      </c>
      <c r="B49">
        <v>-7</v>
      </c>
      <c r="C49" s="1">
        <v>1307.0248000000001</v>
      </c>
    </row>
    <row r="50" spans="1:3" x14ac:dyDescent="0.25">
      <c r="A50">
        <v>144.19999999999999</v>
      </c>
      <c r="B50">
        <v>-10</v>
      </c>
      <c r="C50" s="1">
        <v>1307.2098000000001</v>
      </c>
    </row>
    <row r="51" spans="1:3" x14ac:dyDescent="0.25">
      <c r="A51">
        <v>144.19999999999999</v>
      </c>
      <c r="B51">
        <v>5</v>
      </c>
      <c r="C51" s="1">
        <v>1306.6448</v>
      </c>
    </row>
    <row r="52" spans="1:3" x14ac:dyDescent="0.25">
      <c r="A52">
        <v>144.19999999999999</v>
      </c>
      <c r="B52">
        <v>10</v>
      </c>
      <c r="C52" s="1">
        <v>1306.6698000000001</v>
      </c>
    </row>
    <row r="53" spans="1:3" x14ac:dyDescent="0.25">
      <c r="A53">
        <v>161.80000000000001</v>
      </c>
      <c r="B53">
        <v>0</v>
      </c>
      <c r="C53" s="1">
        <v>1304.866</v>
      </c>
    </row>
    <row r="54" spans="1:3" x14ac:dyDescent="0.25">
      <c r="A54">
        <v>161.80000000000001</v>
      </c>
      <c r="B54">
        <v>-5</v>
      </c>
      <c r="C54" s="1">
        <v>1304.4838000000002</v>
      </c>
    </row>
    <row r="55" spans="1:3" x14ac:dyDescent="0.25">
      <c r="A55">
        <v>161.80000000000001</v>
      </c>
      <c r="B55">
        <v>-10</v>
      </c>
      <c r="C55" s="1">
        <v>1303.9648000000002</v>
      </c>
    </row>
    <row r="56" spans="1:3" x14ac:dyDescent="0.25">
      <c r="A56">
        <v>161.80000000000001</v>
      </c>
      <c r="B56">
        <v>5</v>
      </c>
      <c r="C56" s="1">
        <v>1304.8068000000001</v>
      </c>
    </row>
    <row r="57" spans="1:3" x14ac:dyDescent="0.25">
      <c r="A57">
        <v>161.80000000000001</v>
      </c>
      <c r="B57">
        <v>10</v>
      </c>
      <c r="C57" s="1">
        <v>1304.8528000000001</v>
      </c>
    </row>
    <row r="58" spans="1:3" x14ac:dyDescent="0.25">
      <c r="A58">
        <v>224</v>
      </c>
      <c r="B58">
        <v>0</v>
      </c>
      <c r="C58" s="1">
        <v>1304.3710000000001</v>
      </c>
    </row>
    <row r="59" spans="1:3" x14ac:dyDescent="0.25">
      <c r="A59">
        <v>224</v>
      </c>
      <c r="B59">
        <v>-5</v>
      </c>
      <c r="C59" s="1">
        <v>1304.7160000000001</v>
      </c>
    </row>
    <row r="60" spans="1:3" x14ac:dyDescent="0.25">
      <c r="A60">
        <v>224</v>
      </c>
      <c r="B60">
        <v>-10</v>
      </c>
      <c r="C60" s="1">
        <v>1304.8780000000002</v>
      </c>
    </row>
    <row r="61" spans="1:3" x14ac:dyDescent="0.25">
      <c r="A61">
        <v>224</v>
      </c>
      <c r="B61">
        <v>5</v>
      </c>
      <c r="C61" s="1">
        <v>1304.124</v>
      </c>
    </row>
    <row r="62" spans="1:3" x14ac:dyDescent="0.25">
      <c r="A62">
        <v>224</v>
      </c>
      <c r="B62">
        <v>10</v>
      </c>
      <c r="C62" s="1">
        <v>1303.883</v>
      </c>
    </row>
    <row r="63" spans="1:3" x14ac:dyDescent="0.25">
      <c r="A63">
        <v>227.2</v>
      </c>
      <c r="B63">
        <v>0</v>
      </c>
      <c r="C63" s="1">
        <v>1305.3710000000001</v>
      </c>
    </row>
    <row r="64" spans="1:3" x14ac:dyDescent="0.25">
      <c r="A64">
        <v>227.2</v>
      </c>
      <c r="B64">
        <v>5</v>
      </c>
      <c r="C64" s="1">
        <v>1305.0040000000001</v>
      </c>
    </row>
    <row r="65" spans="1:3" x14ac:dyDescent="0.25">
      <c r="A65">
        <v>227.2</v>
      </c>
      <c r="B65">
        <v>10</v>
      </c>
      <c r="C65" s="1">
        <v>1304.8400000000001</v>
      </c>
    </row>
    <row r="66" spans="1:3" x14ac:dyDescent="0.25">
      <c r="A66">
        <v>227.2</v>
      </c>
      <c r="B66">
        <v>-5</v>
      </c>
      <c r="C66" s="1">
        <v>1305.3900000000001</v>
      </c>
    </row>
    <row r="67" spans="1:3" x14ac:dyDescent="0.25">
      <c r="A67">
        <v>227.2</v>
      </c>
      <c r="B67">
        <v>-10</v>
      </c>
      <c r="C67" s="1">
        <v>1305.633</v>
      </c>
    </row>
    <row r="68" spans="1:3" x14ac:dyDescent="0.25">
      <c r="A68">
        <v>236.6</v>
      </c>
      <c r="B68">
        <v>0</v>
      </c>
      <c r="C68" s="1">
        <v>1306.7414042553191</v>
      </c>
    </row>
    <row r="69" spans="1:3" x14ac:dyDescent="0.25">
      <c r="A69">
        <v>236.6</v>
      </c>
      <c r="B69">
        <v>5</v>
      </c>
      <c r="C69" s="1">
        <v>1306.5374042553192</v>
      </c>
    </row>
    <row r="70" spans="1:3" x14ac:dyDescent="0.25">
      <c r="A70">
        <v>236.6</v>
      </c>
      <c r="B70">
        <v>10</v>
      </c>
      <c r="C70" s="1">
        <v>1306.0894042553193</v>
      </c>
    </row>
    <row r="71" spans="1:3" x14ac:dyDescent="0.25">
      <c r="A71">
        <v>236.6</v>
      </c>
      <c r="B71">
        <v>-5</v>
      </c>
      <c r="C71" s="1">
        <v>1306.8384042553191</v>
      </c>
    </row>
    <row r="72" spans="1:3" x14ac:dyDescent="0.25">
      <c r="A72">
        <v>236.6</v>
      </c>
      <c r="B72">
        <v>-10</v>
      </c>
      <c r="C72" s="1">
        <v>1306.8114042553193</v>
      </c>
    </row>
    <row r="73" spans="1:3" x14ac:dyDescent="0.25">
      <c r="A73">
        <v>248</v>
      </c>
      <c r="B73">
        <v>0</v>
      </c>
      <c r="C73" s="1">
        <v>1308.4308085106386</v>
      </c>
    </row>
    <row r="74" spans="1:3" x14ac:dyDescent="0.25">
      <c r="A74">
        <v>248</v>
      </c>
      <c r="B74">
        <v>-5</v>
      </c>
      <c r="C74" s="1">
        <v>1308.9168085106385</v>
      </c>
    </row>
    <row r="75" spans="1:3" x14ac:dyDescent="0.25">
      <c r="A75">
        <v>248</v>
      </c>
      <c r="B75">
        <v>-10</v>
      </c>
      <c r="C75" s="1">
        <v>1309.3248085106384</v>
      </c>
    </row>
    <row r="76" spans="1:3" x14ac:dyDescent="0.25">
      <c r="A76">
        <v>248</v>
      </c>
      <c r="B76">
        <v>5</v>
      </c>
      <c r="C76" s="1">
        <v>1307.7128085106385</v>
      </c>
    </row>
    <row r="77" spans="1:3" x14ac:dyDescent="0.25">
      <c r="A77">
        <v>248</v>
      </c>
      <c r="B77">
        <v>10</v>
      </c>
      <c r="C77" s="1">
        <v>1307.1048085106386</v>
      </c>
    </row>
    <row r="78" spans="1:3" x14ac:dyDescent="0.25">
      <c r="A78">
        <v>256.89999999999998</v>
      </c>
      <c r="B78">
        <v>0</v>
      </c>
      <c r="C78" s="1">
        <v>1309.3562127659577</v>
      </c>
    </row>
    <row r="79" spans="1:3" x14ac:dyDescent="0.25">
      <c r="A79">
        <v>256.89999999999998</v>
      </c>
      <c r="B79">
        <v>-5</v>
      </c>
      <c r="C79" s="1">
        <v>1310.2772127659578</v>
      </c>
    </row>
    <row r="80" spans="1:3" x14ac:dyDescent="0.25">
      <c r="A80">
        <v>256.89999999999998</v>
      </c>
      <c r="B80">
        <v>-8</v>
      </c>
      <c r="C80" s="1">
        <v>1310.6692127659576</v>
      </c>
    </row>
    <row r="81" spans="1:3" x14ac:dyDescent="0.25">
      <c r="A81">
        <v>256.89999999999998</v>
      </c>
      <c r="B81">
        <v>5</v>
      </c>
      <c r="C81" s="1">
        <v>1308.5722127659576</v>
      </c>
    </row>
    <row r="82" spans="1:3" x14ac:dyDescent="0.25">
      <c r="A82">
        <v>256.89999999999998</v>
      </c>
      <c r="B82">
        <v>10</v>
      </c>
      <c r="C82" s="1">
        <v>1308.0582127659577</v>
      </c>
    </row>
    <row r="83" spans="1:3" x14ac:dyDescent="0.25">
      <c r="A83">
        <v>270</v>
      </c>
      <c r="B83">
        <v>0</v>
      </c>
      <c r="C83" s="1">
        <v>1309.7362127659576</v>
      </c>
    </row>
    <row r="84" spans="1:3" x14ac:dyDescent="0.25">
      <c r="A84">
        <v>270</v>
      </c>
      <c r="B84">
        <v>5</v>
      </c>
      <c r="C84" s="1">
        <v>1308.8792127659576</v>
      </c>
    </row>
    <row r="85" spans="1:3" x14ac:dyDescent="0.25">
      <c r="A85">
        <v>270</v>
      </c>
      <c r="B85">
        <v>10</v>
      </c>
      <c r="C85" s="1">
        <v>1307.7132127659577</v>
      </c>
    </row>
    <row r="86" spans="1:3" x14ac:dyDescent="0.25">
      <c r="A86">
        <v>270</v>
      </c>
      <c r="B86">
        <v>-3</v>
      </c>
      <c r="C86" s="1">
        <v>1310.2802127659577</v>
      </c>
    </row>
    <row r="87" spans="1:3" x14ac:dyDescent="0.25">
      <c r="A87">
        <v>270</v>
      </c>
      <c r="B87">
        <v>-5</v>
      </c>
      <c r="C87" s="1">
        <v>1310.8242127659576</v>
      </c>
    </row>
    <row r="88" spans="1:3" x14ac:dyDescent="0.25">
      <c r="A88">
        <v>285</v>
      </c>
      <c r="B88">
        <v>0</v>
      </c>
      <c r="C88" s="1">
        <v>1309.8926170212767</v>
      </c>
    </row>
    <row r="89" spans="1:3" x14ac:dyDescent="0.25">
      <c r="A89">
        <v>285</v>
      </c>
      <c r="B89">
        <v>-5</v>
      </c>
      <c r="C89" s="1">
        <v>1310.1976170212768</v>
      </c>
    </row>
    <row r="90" spans="1:3" x14ac:dyDescent="0.25">
      <c r="A90">
        <v>285</v>
      </c>
      <c r="B90">
        <v>-7.5</v>
      </c>
      <c r="C90" s="1">
        <v>1310.2626170212766</v>
      </c>
    </row>
    <row r="91" spans="1:3" x14ac:dyDescent="0.25">
      <c r="A91">
        <v>285</v>
      </c>
      <c r="B91">
        <v>5</v>
      </c>
      <c r="C91" s="1">
        <v>1308.9106170212767</v>
      </c>
    </row>
    <row r="92" spans="1:3" x14ac:dyDescent="0.25">
      <c r="A92">
        <v>285</v>
      </c>
      <c r="B92">
        <v>8</v>
      </c>
      <c r="C92" s="1">
        <v>1308.3496170212766</v>
      </c>
    </row>
    <row r="93" spans="1:3" x14ac:dyDescent="0.25">
      <c r="A93">
        <v>300</v>
      </c>
      <c r="B93">
        <v>0</v>
      </c>
      <c r="C93" s="1">
        <v>1309.3470212765958</v>
      </c>
    </row>
    <row r="94" spans="1:3" x14ac:dyDescent="0.25">
      <c r="A94">
        <v>300</v>
      </c>
      <c r="B94">
        <v>5</v>
      </c>
      <c r="C94" s="1">
        <v>1309.599021276596</v>
      </c>
    </row>
    <row r="95" spans="1:3" x14ac:dyDescent="0.25">
      <c r="A95">
        <v>300</v>
      </c>
      <c r="B95">
        <v>8</v>
      </c>
      <c r="C95" s="1">
        <v>1308.0590212765958</v>
      </c>
    </row>
    <row r="96" spans="1:3" x14ac:dyDescent="0.25">
      <c r="A96">
        <v>300</v>
      </c>
      <c r="B96">
        <v>-4</v>
      </c>
      <c r="C96" s="1">
        <v>1309.8040212765959</v>
      </c>
    </row>
    <row r="97" spans="1:3" x14ac:dyDescent="0.25">
      <c r="A97">
        <v>300</v>
      </c>
      <c r="B97">
        <v>-6</v>
      </c>
      <c r="C97" s="1">
        <v>1310.1130212765959</v>
      </c>
    </row>
    <row r="98" spans="1:3" x14ac:dyDescent="0.25">
      <c r="A98">
        <v>300</v>
      </c>
      <c r="B98">
        <v>-8</v>
      </c>
      <c r="C98" s="1">
        <v>1310.5690212765958</v>
      </c>
    </row>
    <row r="99" spans="1:3" x14ac:dyDescent="0.25">
      <c r="A99">
        <v>315</v>
      </c>
      <c r="B99">
        <v>0</v>
      </c>
      <c r="C99" s="1">
        <v>1309.7494255319152</v>
      </c>
    </row>
    <row r="100" spans="1:3" x14ac:dyDescent="0.25">
      <c r="A100">
        <v>315</v>
      </c>
      <c r="B100">
        <v>5</v>
      </c>
      <c r="C100" s="1">
        <v>1308.3494255319151</v>
      </c>
    </row>
    <row r="101" spans="1:3" x14ac:dyDescent="0.25">
      <c r="A101">
        <v>315</v>
      </c>
      <c r="B101">
        <v>8</v>
      </c>
      <c r="C101" s="1">
        <v>1307.9834255319151</v>
      </c>
    </row>
    <row r="102" spans="1:3" x14ac:dyDescent="0.25">
      <c r="A102">
        <v>315</v>
      </c>
      <c r="B102">
        <v>-2.5</v>
      </c>
      <c r="C102" s="1">
        <v>1310.2324255319152</v>
      </c>
    </row>
    <row r="103" spans="1:3" x14ac:dyDescent="0.25">
      <c r="A103">
        <v>315</v>
      </c>
      <c r="B103">
        <v>-3</v>
      </c>
      <c r="C103" s="1">
        <v>1310.3464255319152</v>
      </c>
    </row>
    <row r="104" spans="1:3" x14ac:dyDescent="0.25">
      <c r="A104">
        <v>316.10000000000002</v>
      </c>
      <c r="B104">
        <v>0</v>
      </c>
      <c r="C104" s="1">
        <v>1309.7864255319153</v>
      </c>
    </row>
    <row r="105" spans="1:3" x14ac:dyDescent="0.25">
      <c r="A105">
        <v>316.10000000000002</v>
      </c>
      <c r="B105">
        <v>5</v>
      </c>
      <c r="C105" s="1">
        <v>1308.3224255319151</v>
      </c>
    </row>
    <row r="106" spans="1:3" x14ac:dyDescent="0.25">
      <c r="A106">
        <v>316.10000000000002</v>
      </c>
      <c r="B106">
        <v>10</v>
      </c>
      <c r="C106" s="1">
        <v>1308.0064255319153</v>
      </c>
    </row>
    <row r="107" spans="1:3" x14ac:dyDescent="0.25">
      <c r="A107">
        <v>334.5</v>
      </c>
      <c r="B107">
        <v>0</v>
      </c>
      <c r="C107" s="1">
        <v>1310.6328297872344</v>
      </c>
    </row>
    <row r="108" spans="1:3" x14ac:dyDescent="0.25">
      <c r="A108">
        <v>334.5</v>
      </c>
      <c r="B108">
        <v>4</v>
      </c>
      <c r="C108" s="1">
        <v>1309.3178297872344</v>
      </c>
    </row>
    <row r="109" spans="1:3" x14ac:dyDescent="0.25">
      <c r="A109">
        <v>334.5</v>
      </c>
      <c r="B109">
        <v>8</v>
      </c>
      <c r="C109" s="1">
        <v>1308.1398297872345</v>
      </c>
    </row>
    <row r="110" spans="1:3" x14ac:dyDescent="0.25">
      <c r="A110">
        <v>334.5</v>
      </c>
      <c r="B110">
        <v>-3</v>
      </c>
      <c r="C110" s="1">
        <v>1310.7688297872344</v>
      </c>
    </row>
    <row r="111" spans="1:3" x14ac:dyDescent="0.25">
      <c r="A111">
        <v>334.5</v>
      </c>
      <c r="B111">
        <v>-6</v>
      </c>
      <c r="C111" s="1">
        <v>1311.1398297872345</v>
      </c>
    </row>
    <row r="112" spans="1:3" x14ac:dyDescent="0.25">
      <c r="A112">
        <v>352.9</v>
      </c>
      <c r="B112">
        <v>0</v>
      </c>
      <c r="C112" s="1">
        <v>1311.6018297872345</v>
      </c>
    </row>
    <row r="113" spans="1:3" x14ac:dyDescent="0.25">
      <c r="A113">
        <v>352.9</v>
      </c>
      <c r="B113">
        <v>-4</v>
      </c>
      <c r="C113" s="1">
        <v>1311.9998297872344</v>
      </c>
    </row>
    <row r="114" spans="1:3" x14ac:dyDescent="0.25">
      <c r="A114">
        <v>352.9</v>
      </c>
      <c r="B114">
        <v>1</v>
      </c>
      <c r="C114" s="1">
        <v>1311.5778297872344</v>
      </c>
    </row>
    <row r="115" spans="1:3" x14ac:dyDescent="0.25">
      <c r="A115">
        <v>352.9</v>
      </c>
      <c r="B115">
        <v>1.2</v>
      </c>
      <c r="C115" s="1">
        <v>1311.3308297872343</v>
      </c>
    </row>
    <row r="116" spans="1:3" x14ac:dyDescent="0.25">
      <c r="A116">
        <v>352.9</v>
      </c>
      <c r="B116">
        <v>-1.2</v>
      </c>
      <c r="C116" s="1">
        <v>1311.5958297872344</v>
      </c>
    </row>
    <row r="117" spans="1:3" x14ac:dyDescent="0.25">
      <c r="A117">
        <v>352.9</v>
      </c>
      <c r="B117">
        <v>-1.4</v>
      </c>
      <c r="C117" s="1">
        <v>1311.9298297872344</v>
      </c>
    </row>
    <row r="118" spans="1:3" x14ac:dyDescent="0.25">
      <c r="A118">
        <v>352.9</v>
      </c>
      <c r="B118">
        <v>3</v>
      </c>
      <c r="C118" s="1">
        <v>1311.2148297872343</v>
      </c>
    </row>
    <row r="119" spans="1:3" x14ac:dyDescent="0.25">
      <c r="A119">
        <v>352.9</v>
      </c>
      <c r="B119">
        <v>4</v>
      </c>
      <c r="C119" s="1">
        <v>1309.7878297872344</v>
      </c>
    </row>
    <row r="120" spans="1:3" x14ac:dyDescent="0.25">
      <c r="A120">
        <v>352.9</v>
      </c>
      <c r="B120">
        <v>8</v>
      </c>
      <c r="C120" s="1">
        <v>1308.9728297872343</v>
      </c>
    </row>
    <row r="121" spans="1:3" x14ac:dyDescent="0.25">
      <c r="A121">
        <v>360</v>
      </c>
      <c r="B121">
        <v>0</v>
      </c>
      <c r="C121" s="1">
        <v>1311.6918297872344</v>
      </c>
    </row>
    <row r="122" spans="1:3" x14ac:dyDescent="0.25">
      <c r="A122">
        <v>360</v>
      </c>
      <c r="B122">
        <v>1</v>
      </c>
      <c r="C122" s="1">
        <v>1311.7448297872345</v>
      </c>
    </row>
    <row r="123" spans="1:3" x14ac:dyDescent="0.25">
      <c r="A123">
        <v>360</v>
      </c>
      <c r="B123">
        <v>1.3</v>
      </c>
      <c r="C123" s="1">
        <v>1311.3818297872344</v>
      </c>
    </row>
    <row r="124" spans="1:3" x14ac:dyDescent="0.25">
      <c r="A124">
        <v>360</v>
      </c>
      <c r="B124">
        <v>2.5</v>
      </c>
      <c r="C124" s="1">
        <v>1311.2518297872343</v>
      </c>
    </row>
    <row r="125" spans="1:3" x14ac:dyDescent="0.25">
      <c r="A125">
        <v>360</v>
      </c>
      <c r="B125">
        <v>-0.7</v>
      </c>
      <c r="C125" s="1">
        <v>1311.9948297872345</v>
      </c>
    </row>
    <row r="126" spans="1:3" x14ac:dyDescent="0.25">
      <c r="A126">
        <v>360</v>
      </c>
      <c r="B126">
        <v>-1.2</v>
      </c>
      <c r="C126" s="1">
        <v>1312.1598297872345</v>
      </c>
    </row>
    <row r="127" spans="1:3" x14ac:dyDescent="0.25">
      <c r="A127">
        <v>360</v>
      </c>
      <c r="B127">
        <v>3.5</v>
      </c>
      <c r="C127" s="1">
        <v>1310.0948297872344</v>
      </c>
    </row>
    <row r="128" spans="1:3" x14ac:dyDescent="0.25">
      <c r="A128">
        <v>360</v>
      </c>
      <c r="B128">
        <v>7</v>
      </c>
      <c r="C128" s="1">
        <v>1309.7608297872343</v>
      </c>
    </row>
    <row r="129" spans="1:3" x14ac:dyDescent="0.25">
      <c r="A129">
        <v>375</v>
      </c>
      <c r="B129">
        <v>0</v>
      </c>
      <c r="C129" s="1">
        <v>1312.7162340425532</v>
      </c>
    </row>
    <row r="130" spans="1:3" x14ac:dyDescent="0.25">
      <c r="A130">
        <v>375</v>
      </c>
      <c r="B130">
        <v>-5</v>
      </c>
      <c r="C130" s="1">
        <v>1313.0092340425533</v>
      </c>
    </row>
    <row r="131" spans="1:3" x14ac:dyDescent="0.25">
      <c r="A131">
        <v>375</v>
      </c>
      <c r="B131">
        <v>-8</v>
      </c>
      <c r="C131" s="1">
        <v>1313.1112340425532</v>
      </c>
    </row>
    <row r="132" spans="1:3" x14ac:dyDescent="0.25">
      <c r="A132">
        <v>375</v>
      </c>
      <c r="B132">
        <v>-9</v>
      </c>
      <c r="C132" s="1">
        <v>1313.8512340425532</v>
      </c>
    </row>
    <row r="133" spans="1:3" x14ac:dyDescent="0.25">
      <c r="A133">
        <v>375</v>
      </c>
      <c r="B133">
        <v>2</v>
      </c>
      <c r="C133" s="1">
        <v>1312.6352340425533</v>
      </c>
    </row>
    <row r="134" spans="1:3" x14ac:dyDescent="0.25">
      <c r="A134">
        <v>375</v>
      </c>
      <c r="B134">
        <v>2.8</v>
      </c>
      <c r="C134" s="1">
        <v>1312.0562340425533</v>
      </c>
    </row>
    <row r="135" spans="1:3" x14ac:dyDescent="0.25">
      <c r="A135">
        <v>375</v>
      </c>
      <c r="B135">
        <v>5.5</v>
      </c>
      <c r="C135" s="1">
        <v>1312.0902340425532</v>
      </c>
    </row>
    <row r="136" spans="1:3" x14ac:dyDescent="0.25">
      <c r="A136">
        <v>375</v>
      </c>
      <c r="B136">
        <v>5.7</v>
      </c>
      <c r="C136" s="1">
        <v>1311.6212340425534</v>
      </c>
    </row>
    <row r="137" spans="1:3" x14ac:dyDescent="0.25">
      <c r="A137">
        <v>375</v>
      </c>
      <c r="B137">
        <v>9</v>
      </c>
      <c r="C137" s="1">
        <v>1311.3502340425532</v>
      </c>
    </row>
    <row r="138" spans="1:3" x14ac:dyDescent="0.25">
      <c r="A138">
        <v>377</v>
      </c>
      <c r="B138">
        <v>0</v>
      </c>
      <c r="C138" s="1">
        <v>1312.6622340425533</v>
      </c>
    </row>
    <row r="139" spans="1:3" x14ac:dyDescent="0.25">
      <c r="A139">
        <v>377</v>
      </c>
      <c r="B139">
        <v>-3.5</v>
      </c>
      <c r="C139" s="1">
        <v>1312.8612340425532</v>
      </c>
    </row>
    <row r="140" spans="1:3" x14ac:dyDescent="0.25">
      <c r="A140">
        <v>377</v>
      </c>
      <c r="B140">
        <v>-7</v>
      </c>
      <c r="C140" s="1">
        <v>1313.4492340425534</v>
      </c>
    </row>
    <row r="141" spans="1:3" x14ac:dyDescent="0.25">
      <c r="A141">
        <v>377</v>
      </c>
      <c r="B141">
        <v>1</v>
      </c>
      <c r="C141" s="1">
        <v>1312.4392340425534</v>
      </c>
    </row>
    <row r="142" spans="1:3" x14ac:dyDescent="0.25">
      <c r="A142">
        <v>377</v>
      </c>
      <c r="B142">
        <v>2.2000000000000002</v>
      </c>
      <c r="C142" s="1">
        <v>1312.1132340425534</v>
      </c>
    </row>
    <row r="143" spans="1:3" x14ac:dyDescent="0.25">
      <c r="A143">
        <v>377</v>
      </c>
      <c r="B143">
        <v>5</v>
      </c>
      <c r="C143" s="1">
        <v>1312.1082340425532</v>
      </c>
    </row>
    <row r="144" spans="1:3" x14ac:dyDescent="0.25">
      <c r="A144">
        <v>377</v>
      </c>
      <c r="B144">
        <v>5.5</v>
      </c>
      <c r="C144" s="1">
        <v>1311.5112340425533</v>
      </c>
    </row>
    <row r="145" spans="1:3" x14ac:dyDescent="0.25">
      <c r="A145">
        <v>377</v>
      </c>
      <c r="B145">
        <v>9</v>
      </c>
      <c r="C145" s="1">
        <v>1311.1812340425533</v>
      </c>
    </row>
    <row r="146" spans="1:3" x14ac:dyDescent="0.25">
      <c r="A146">
        <v>395.1</v>
      </c>
      <c r="B146">
        <v>0</v>
      </c>
      <c r="C146" s="1">
        <v>1311.8776382978724</v>
      </c>
    </row>
    <row r="147" spans="1:3" x14ac:dyDescent="0.25">
      <c r="A147">
        <v>395.1</v>
      </c>
      <c r="B147">
        <v>1.6</v>
      </c>
      <c r="C147" s="1">
        <v>1312.0126382978724</v>
      </c>
    </row>
    <row r="148" spans="1:3" x14ac:dyDescent="0.25">
      <c r="A148">
        <v>395.1</v>
      </c>
      <c r="B148">
        <v>2.2000000000000002</v>
      </c>
      <c r="C148" s="1">
        <v>1312.3056382978723</v>
      </c>
    </row>
    <row r="149" spans="1:3" x14ac:dyDescent="0.25">
      <c r="A149">
        <v>395.1</v>
      </c>
      <c r="B149">
        <v>3</v>
      </c>
      <c r="C149" s="1">
        <v>1312.0966382978725</v>
      </c>
    </row>
    <row r="150" spans="1:3" x14ac:dyDescent="0.25">
      <c r="A150">
        <v>395.1</v>
      </c>
      <c r="B150">
        <v>4</v>
      </c>
      <c r="C150" s="1">
        <v>1311.2236382978724</v>
      </c>
    </row>
    <row r="151" spans="1:3" x14ac:dyDescent="0.25">
      <c r="A151">
        <v>395.1</v>
      </c>
      <c r="B151">
        <v>-5</v>
      </c>
      <c r="C151" s="1">
        <v>1312.0796382978724</v>
      </c>
    </row>
    <row r="152" spans="1:3" x14ac:dyDescent="0.25">
      <c r="A152">
        <v>395.1</v>
      </c>
      <c r="B152">
        <v>5</v>
      </c>
      <c r="C152" s="1">
        <v>1311.4876382978723</v>
      </c>
    </row>
    <row r="153" spans="1:3" x14ac:dyDescent="0.25">
      <c r="A153">
        <v>395.1</v>
      </c>
      <c r="B153">
        <v>-7</v>
      </c>
      <c r="C153" s="1">
        <v>1312.4076382978724</v>
      </c>
    </row>
    <row r="154" spans="1:3" x14ac:dyDescent="0.25">
      <c r="A154">
        <v>395.1</v>
      </c>
      <c r="B154">
        <v>-7.4</v>
      </c>
      <c r="C154" s="1">
        <v>1312.9566382978724</v>
      </c>
    </row>
    <row r="155" spans="1:3" x14ac:dyDescent="0.25">
      <c r="A155">
        <v>395.1</v>
      </c>
      <c r="B155">
        <v>-8</v>
      </c>
      <c r="C155" s="1">
        <v>1313.2806382978724</v>
      </c>
    </row>
    <row r="156" spans="1:3" x14ac:dyDescent="0.25">
      <c r="A156">
        <v>413.1</v>
      </c>
      <c r="B156">
        <v>0</v>
      </c>
      <c r="C156" s="1">
        <v>1310.4290425531915</v>
      </c>
    </row>
    <row r="157" spans="1:3" x14ac:dyDescent="0.25">
      <c r="A157">
        <v>413.1</v>
      </c>
      <c r="B157">
        <v>-1</v>
      </c>
      <c r="C157" s="1">
        <v>1310.7650425531915</v>
      </c>
    </row>
    <row r="158" spans="1:3" x14ac:dyDescent="0.25">
      <c r="A158">
        <v>413.1</v>
      </c>
      <c r="B158">
        <v>-1.6</v>
      </c>
      <c r="C158" s="1">
        <v>1311.5720425531915</v>
      </c>
    </row>
    <row r="159" spans="1:3" x14ac:dyDescent="0.25">
      <c r="A159">
        <v>413.1</v>
      </c>
      <c r="B159">
        <v>-4</v>
      </c>
      <c r="C159" s="1">
        <v>1311.5560425531917</v>
      </c>
    </row>
    <row r="160" spans="1:3" x14ac:dyDescent="0.25">
      <c r="A160">
        <v>413.1</v>
      </c>
      <c r="B160">
        <v>-4.4000000000000004</v>
      </c>
      <c r="C160" s="1">
        <v>1312.1020425531915</v>
      </c>
    </row>
    <row r="161" spans="1:3" x14ac:dyDescent="0.25">
      <c r="A161">
        <v>413.1</v>
      </c>
      <c r="B161">
        <v>-5</v>
      </c>
      <c r="C161" s="1">
        <v>1312.2130425531916</v>
      </c>
    </row>
    <row r="162" spans="1:3" x14ac:dyDescent="0.25">
      <c r="A162">
        <v>413.1</v>
      </c>
      <c r="B162">
        <v>5</v>
      </c>
      <c r="C162" s="1">
        <v>1310.2590425531916</v>
      </c>
    </row>
    <row r="163" spans="1:3" x14ac:dyDescent="0.25">
      <c r="A163">
        <v>413.1</v>
      </c>
      <c r="B163">
        <v>8</v>
      </c>
      <c r="C163" s="1">
        <v>1310.5440425531915</v>
      </c>
    </row>
    <row r="164" spans="1:3" x14ac:dyDescent="0.25">
      <c r="A164">
        <v>413.1</v>
      </c>
      <c r="B164">
        <v>-10</v>
      </c>
      <c r="C164" s="1">
        <v>1312.4030425531917</v>
      </c>
    </row>
    <row r="165" spans="1:3" x14ac:dyDescent="0.25">
      <c r="A165">
        <v>420</v>
      </c>
      <c r="B165">
        <v>0</v>
      </c>
      <c r="C165" s="1">
        <v>1310.1490425531915</v>
      </c>
    </row>
    <row r="166" spans="1:3" x14ac:dyDescent="0.25">
      <c r="A166">
        <v>420</v>
      </c>
      <c r="B166">
        <v>5</v>
      </c>
      <c r="C166" s="1">
        <v>1309.9940425531915</v>
      </c>
    </row>
    <row r="167" spans="1:3" x14ac:dyDescent="0.25">
      <c r="A167">
        <v>420</v>
      </c>
      <c r="B167">
        <v>9</v>
      </c>
      <c r="C167" s="1">
        <v>1310.2270425531915</v>
      </c>
    </row>
    <row r="168" spans="1:3" x14ac:dyDescent="0.25">
      <c r="A168">
        <v>420</v>
      </c>
      <c r="B168">
        <v>10</v>
      </c>
      <c r="C168" s="1">
        <v>1309.5150425531915</v>
      </c>
    </row>
    <row r="169" spans="1:3" x14ac:dyDescent="0.25">
      <c r="A169">
        <v>420</v>
      </c>
      <c r="B169">
        <v>-2.2999999999999998</v>
      </c>
      <c r="C169" s="1">
        <v>1310.1870425531915</v>
      </c>
    </row>
    <row r="170" spans="1:3" x14ac:dyDescent="0.25">
      <c r="A170">
        <v>420</v>
      </c>
      <c r="B170">
        <v>-3.2</v>
      </c>
      <c r="C170" s="1">
        <v>1311.0090425531916</v>
      </c>
    </row>
    <row r="171" spans="1:3" x14ac:dyDescent="0.25">
      <c r="A171">
        <v>420</v>
      </c>
      <c r="B171">
        <v>-4</v>
      </c>
      <c r="C171" s="1">
        <v>1311.1860425531916</v>
      </c>
    </row>
    <row r="172" spans="1:3" x14ac:dyDescent="0.25">
      <c r="A172">
        <v>420</v>
      </c>
      <c r="B172">
        <v>-4.8</v>
      </c>
      <c r="C172" s="1">
        <v>1311.8090425531916</v>
      </c>
    </row>
    <row r="173" spans="1:3" x14ac:dyDescent="0.25">
      <c r="A173">
        <v>420</v>
      </c>
      <c r="B173">
        <v>-7</v>
      </c>
      <c r="C173" s="1">
        <v>1311.8010425531916</v>
      </c>
    </row>
    <row r="174" spans="1:3" x14ac:dyDescent="0.25">
      <c r="A174">
        <v>420</v>
      </c>
      <c r="B174">
        <v>-10</v>
      </c>
      <c r="C174" s="1">
        <v>1311.8090425531916</v>
      </c>
    </row>
    <row r="175" spans="1:3" x14ac:dyDescent="0.25">
      <c r="A175">
        <v>435</v>
      </c>
      <c r="B175">
        <v>0</v>
      </c>
      <c r="C175" s="1">
        <v>1309.1310425531915</v>
      </c>
    </row>
    <row r="176" spans="1:3" x14ac:dyDescent="0.25">
      <c r="A176">
        <v>435</v>
      </c>
      <c r="B176">
        <v>0.8</v>
      </c>
      <c r="C176" s="1">
        <v>1309.2970425531917</v>
      </c>
    </row>
    <row r="177" spans="1:3" x14ac:dyDescent="0.25">
      <c r="A177">
        <v>435</v>
      </c>
      <c r="B177">
        <v>1.5</v>
      </c>
      <c r="C177" s="1">
        <v>1308.5470425531917</v>
      </c>
    </row>
    <row r="178" spans="1:3" x14ac:dyDescent="0.25">
      <c r="A178">
        <v>435</v>
      </c>
      <c r="B178">
        <v>6</v>
      </c>
      <c r="C178" s="1">
        <v>1308.3950425531916</v>
      </c>
    </row>
    <row r="179" spans="1:3" x14ac:dyDescent="0.25">
      <c r="A179">
        <v>435</v>
      </c>
      <c r="B179">
        <v>8</v>
      </c>
      <c r="C179" s="1">
        <v>1308.4530425531916</v>
      </c>
    </row>
    <row r="180" spans="1:3" x14ac:dyDescent="0.25">
      <c r="A180">
        <v>435</v>
      </c>
      <c r="B180">
        <v>-2</v>
      </c>
      <c r="C180" s="1">
        <v>1309.2730425531915</v>
      </c>
    </row>
    <row r="181" spans="1:3" x14ac:dyDescent="0.25">
      <c r="A181">
        <v>435</v>
      </c>
      <c r="B181">
        <v>-2.7</v>
      </c>
      <c r="C181" s="1">
        <v>1309.9840425531916</v>
      </c>
    </row>
    <row r="182" spans="1:3" x14ac:dyDescent="0.25">
      <c r="A182">
        <v>435</v>
      </c>
      <c r="B182">
        <v>-5</v>
      </c>
      <c r="C182" s="1">
        <v>1310.0100425531916</v>
      </c>
    </row>
    <row r="183" spans="1:3" x14ac:dyDescent="0.25">
      <c r="A183">
        <v>435</v>
      </c>
      <c r="B183">
        <v>-10</v>
      </c>
      <c r="C183" s="1">
        <v>1310.2550425531915</v>
      </c>
    </row>
    <row r="184" spans="1:3" x14ac:dyDescent="0.25">
      <c r="A184">
        <v>448.9</v>
      </c>
      <c r="B184">
        <v>0</v>
      </c>
      <c r="C184" s="1">
        <v>1308.6464468085107</v>
      </c>
    </row>
    <row r="185" spans="1:3" x14ac:dyDescent="0.25">
      <c r="A185">
        <v>448.9</v>
      </c>
      <c r="B185">
        <v>5</v>
      </c>
      <c r="C185" s="1">
        <v>1308.4344468085108</v>
      </c>
    </row>
    <row r="186" spans="1:3" x14ac:dyDescent="0.25">
      <c r="A186">
        <v>448.9</v>
      </c>
      <c r="B186">
        <v>8</v>
      </c>
      <c r="C186" s="1">
        <v>1308.4834468085107</v>
      </c>
    </row>
    <row r="187" spans="1:3" x14ac:dyDescent="0.25">
      <c r="A187">
        <v>448.9</v>
      </c>
      <c r="B187">
        <v>8.5</v>
      </c>
      <c r="C187" s="1">
        <v>1308.0044468085107</v>
      </c>
    </row>
    <row r="188" spans="1:3" x14ac:dyDescent="0.25">
      <c r="A188">
        <v>448.9</v>
      </c>
      <c r="B188">
        <v>9.5</v>
      </c>
      <c r="C188" s="1">
        <v>1308.0624468085107</v>
      </c>
    </row>
    <row r="189" spans="1:3" x14ac:dyDescent="0.25">
      <c r="A189">
        <v>448.9</v>
      </c>
      <c r="B189">
        <v>10</v>
      </c>
      <c r="C189" s="1">
        <v>1307.2564468085106</v>
      </c>
    </row>
    <row r="190" spans="1:3" x14ac:dyDescent="0.25">
      <c r="A190">
        <v>448.9</v>
      </c>
      <c r="B190">
        <v>-5</v>
      </c>
      <c r="C190" s="1">
        <v>1308.8214468085107</v>
      </c>
    </row>
    <row r="191" spans="1:3" x14ac:dyDescent="0.25">
      <c r="A191">
        <v>448.9</v>
      </c>
      <c r="B191">
        <v>-7.8</v>
      </c>
      <c r="C191" s="1">
        <v>1308.8994468085107</v>
      </c>
    </row>
    <row r="192" spans="1:3" x14ac:dyDescent="0.25">
      <c r="A192">
        <v>448.9</v>
      </c>
      <c r="B192">
        <v>-8.3000000000000007</v>
      </c>
      <c r="C192" s="1">
        <v>1309.7474468085106</v>
      </c>
    </row>
    <row r="193" spans="1:3" x14ac:dyDescent="0.25">
      <c r="A193">
        <v>459.5</v>
      </c>
      <c r="B193">
        <v>0</v>
      </c>
      <c r="C193" s="1">
        <v>1308.3934468085108</v>
      </c>
    </row>
    <row r="194" spans="1:3" x14ac:dyDescent="0.25">
      <c r="A194">
        <v>459.5</v>
      </c>
      <c r="B194">
        <v>-3</v>
      </c>
      <c r="C194" s="1">
        <v>1308.5724468085107</v>
      </c>
    </row>
    <row r="195" spans="1:3" x14ac:dyDescent="0.25">
      <c r="A195">
        <v>459.5</v>
      </c>
      <c r="B195">
        <v>-8</v>
      </c>
      <c r="C195" s="1">
        <v>1308.8414468085107</v>
      </c>
    </row>
    <row r="196" spans="1:3" x14ac:dyDescent="0.25">
      <c r="A196">
        <v>459.5</v>
      </c>
      <c r="B196">
        <v>-10</v>
      </c>
      <c r="C196" s="1">
        <v>1308.9914468085108</v>
      </c>
    </row>
    <row r="197" spans="1:3" x14ac:dyDescent="0.25">
      <c r="A197">
        <v>459.5</v>
      </c>
      <c r="B197">
        <v>4.3</v>
      </c>
      <c r="C197" s="1">
        <v>1308.4644468085107</v>
      </c>
    </row>
    <row r="198" spans="1:3" x14ac:dyDescent="0.25">
      <c r="A198">
        <v>459.5</v>
      </c>
      <c r="B198">
        <v>5.5</v>
      </c>
      <c r="C198" s="1">
        <v>1308.1084468085107</v>
      </c>
    </row>
    <row r="199" spans="1:3" x14ac:dyDescent="0.25">
      <c r="A199">
        <v>459.5</v>
      </c>
      <c r="B199">
        <v>7.1</v>
      </c>
      <c r="C199" s="1">
        <v>1308.1244468085108</v>
      </c>
    </row>
    <row r="200" spans="1:3" x14ac:dyDescent="0.25">
      <c r="A200">
        <v>459.5</v>
      </c>
      <c r="B200">
        <v>8.5</v>
      </c>
      <c r="C200" s="1">
        <v>1307.4224468085108</v>
      </c>
    </row>
    <row r="201" spans="1:3" x14ac:dyDescent="0.25">
      <c r="A201">
        <v>470</v>
      </c>
      <c r="B201">
        <v>0</v>
      </c>
      <c r="C201" s="1">
        <v>1308.1144468085108</v>
      </c>
    </row>
    <row r="202" spans="1:3" x14ac:dyDescent="0.25">
      <c r="A202">
        <v>470</v>
      </c>
      <c r="B202">
        <v>1.5</v>
      </c>
      <c r="C202" s="1">
        <v>1308.0584468085108</v>
      </c>
    </row>
    <row r="203" spans="1:3" x14ac:dyDescent="0.25">
      <c r="A203">
        <v>470</v>
      </c>
      <c r="B203">
        <v>2</v>
      </c>
      <c r="C203" s="1">
        <v>1307.6814468085108</v>
      </c>
    </row>
    <row r="204" spans="1:3" x14ac:dyDescent="0.25">
      <c r="A204">
        <v>470</v>
      </c>
      <c r="B204">
        <v>3</v>
      </c>
      <c r="C204" s="1">
        <v>1307.0044468085107</v>
      </c>
    </row>
    <row r="205" spans="1:3" x14ac:dyDescent="0.25">
      <c r="A205">
        <v>470</v>
      </c>
      <c r="B205">
        <v>7</v>
      </c>
      <c r="C205" s="1">
        <v>1307.0414468085107</v>
      </c>
    </row>
    <row r="206" spans="1:3" x14ac:dyDescent="0.25">
      <c r="A206">
        <v>470</v>
      </c>
      <c r="B206">
        <v>7.5</v>
      </c>
      <c r="C206" s="1">
        <v>1306.1564468085107</v>
      </c>
    </row>
    <row r="207" spans="1:3" x14ac:dyDescent="0.25">
      <c r="A207">
        <v>470</v>
      </c>
      <c r="B207">
        <v>9.5</v>
      </c>
      <c r="C207" s="1">
        <v>1306.1544468085108</v>
      </c>
    </row>
    <row r="208" spans="1:3" x14ac:dyDescent="0.25">
      <c r="A208">
        <v>470</v>
      </c>
      <c r="B208">
        <v>10</v>
      </c>
      <c r="C208" s="1">
        <v>1305.4844468085107</v>
      </c>
    </row>
    <row r="209" spans="1:3" x14ac:dyDescent="0.25">
      <c r="A209">
        <v>470</v>
      </c>
      <c r="B209">
        <v>-5</v>
      </c>
      <c r="C209" s="1">
        <v>1308.1584468085107</v>
      </c>
    </row>
    <row r="210" spans="1:3" x14ac:dyDescent="0.25">
      <c r="A210">
        <v>470</v>
      </c>
      <c r="B210">
        <v>-10</v>
      </c>
      <c r="C210" s="1">
        <v>1308.7034468085108</v>
      </c>
    </row>
    <row r="211" spans="1:3" x14ac:dyDescent="0.25">
      <c r="A211">
        <v>480</v>
      </c>
      <c r="B211">
        <v>0</v>
      </c>
      <c r="C211" s="1">
        <v>1307.073255319149</v>
      </c>
    </row>
    <row r="212" spans="1:3" x14ac:dyDescent="0.25">
      <c r="A212">
        <v>480</v>
      </c>
      <c r="B212">
        <v>-5</v>
      </c>
      <c r="C212" s="1">
        <v>1307.507255319149</v>
      </c>
    </row>
    <row r="213" spans="1:3" x14ac:dyDescent="0.25">
      <c r="A213">
        <v>480</v>
      </c>
      <c r="B213">
        <v>-10</v>
      </c>
      <c r="C213" s="1">
        <v>1307.9052553191491</v>
      </c>
    </row>
    <row r="214" spans="1:3" x14ac:dyDescent="0.25">
      <c r="A214">
        <v>480</v>
      </c>
      <c r="B214">
        <v>-1</v>
      </c>
      <c r="C214" s="1">
        <v>1307.688255319149</v>
      </c>
    </row>
    <row r="215" spans="1:3" x14ac:dyDescent="0.25">
      <c r="A215">
        <v>480</v>
      </c>
      <c r="B215">
        <v>-0.5</v>
      </c>
      <c r="C215" s="1">
        <v>1307.188255319149</v>
      </c>
    </row>
    <row r="216" spans="1:3" x14ac:dyDescent="0.25">
      <c r="A216">
        <v>480</v>
      </c>
      <c r="B216">
        <v>5</v>
      </c>
      <c r="C216" s="1">
        <v>1306.544255319149</v>
      </c>
    </row>
    <row r="217" spans="1:3" x14ac:dyDescent="0.25">
      <c r="A217">
        <v>480</v>
      </c>
      <c r="B217">
        <v>10</v>
      </c>
      <c r="C217" s="1">
        <v>1305.553255319149</v>
      </c>
    </row>
    <row r="218" spans="1:3" x14ac:dyDescent="0.25">
      <c r="A218">
        <v>487.4</v>
      </c>
      <c r="B218">
        <v>0</v>
      </c>
      <c r="C218" s="1">
        <v>1306.7022553191489</v>
      </c>
    </row>
    <row r="219" spans="1:3" x14ac:dyDescent="0.25">
      <c r="A219">
        <v>487.4</v>
      </c>
      <c r="B219">
        <v>5</v>
      </c>
      <c r="C219" s="1">
        <v>1305.9522553191489</v>
      </c>
    </row>
    <row r="220" spans="1:3" x14ac:dyDescent="0.25">
      <c r="A220">
        <v>487.4</v>
      </c>
      <c r="B220">
        <v>10</v>
      </c>
      <c r="C220" s="1">
        <v>1304.9802553191489</v>
      </c>
    </row>
    <row r="221" spans="1:3" x14ac:dyDescent="0.25">
      <c r="A221">
        <v>487.4</v>
      </c>
      <c r="B221">
        <v>-5</v>
      </c>
      <c r="C221" s="1">
        <v>1307.574255319149</v>
      </c>
    </row>
    <row r="222" spans="1:3" x14ac:dyDescent="0.25">
      <c r="A222">
        <v>487.4</v>
      </c>
      <c r="B222">
        <v>-10</v>
      </c>
      <c r="C222" s="1">
        <v>1307.801255319149</v>
      </c>
    </row>
    <row r="223" spans="1:3" x14ac:dyDescent="0.25">
      <c r="A223">
        <v>500.5</v>
      </c>
      <c r="B223">
        <v>0</v>
      </c>
      <c r="C223" s="1">
        <v>1306.504255319149</v>
      </c>
    </row>
    <row r="224" spans="1:3" x14ac:dyDescent="0.25">
      <c r="A224">
        <v>500.5</v>
      </c>
      <c r="B224">
        <v>5</v>
      </c>
      <c r="C224" s="1">
        <v>1305.9142553191491</v>
      </c>
    </row>
    <row r="225" spans="1:3" x14ac:dyDescent="0.25">
      <c r="A225">
        <v>500.5</v>
      </c>
      <c r="B225">
        <v>10</v>
      </c>
      <c r="C225" s="1">
        <v>1304.9732553191491</v>
      </c>
    </row>
    <row r="226" spans="1:3" x14ac:dyDescent="0.25">
      <c r="A226">
        <v>500.5</v>
      </c>
      <c r="B226">
        <v>-5</v>
      </c>
      <c r="C226" s="1">
        <v>1306.9162553191491</v>
      </c>
    </row>
    <row r="227" spans="1:3" x14ac:dyDescent="0.25">
      <c r="A227">
        <v>500.5</v>
      </c>
      <c r="B227">
        <v>-10</v>
      </c>
      <c r="C227" s="1">
        <v>1307.6142553191489</v>
      </c>
    </row>
    <row r="228" spans="1:3" x14ac:dyDescent="0.25">
      <c r="A228">
        <v>513.70000000000005</v>
      </c>
      <c r="B228">
        <v>0</v>
      </c>
      <c r="C228" s="1">
        <v>1305.9516595744683</v>
      </c>
    </row>
    <row r="229" spans="1:3" x14ac:dyDescent="0.25">
      <c r="A229">
        <v>513.70000000000005</v>
      </c>
      <c r="B229">
        <v>5</v>
      </c>
      <c r="C229" s="1">
        <v>1305.1586595744682</v>
      </c>
    </row>
    <row r="230" spans="1:3" x14ac:dyDescent="0.25">
      <c r="A230">
        <v>513.70000000000005</v>
      </c>
      <c r="B230">
        <v>10</v>
      </c>
      <c r="C230" s="1">
        <v>1303.9016595744681</v>
      </c>
    </row>
    <row r="231" spans="1:3" x14ac:dyDescent="0.25">
      <c r="A231">
        <v>513.70000000000005</v>
      </c>
      <c r="B231">
        <v>-5</v>
      </c>
      <c r="C231" s="1">
        <v>1306.5316595744682</v>
      </c>
    </row>
    <row r="232" spans="1:3" x14ac:dyDescent="0.25">
      <c r="A232">
        <v>513.70000000000005</v>
      </c>
      <c r="B232">
        <v>-10</v>
      </c>
      <c r="C232" s="1">
        <v>1307.2686595744683</v>
      </c>
    </row>
    <row r="233" spans="1:3" x14ac:dyDescent="0.25">
      <c r="A233">
        <v>525.20000000000005</v>
      </c>
      <c r="B233">
        <v>0</v>
      </c>
      <c r="C233" s="1">
        <v>1304.5740638297873</v>
      </c>
    </row>
    <row r="234" spans="1:3" x14ac:dyDescent="0.25">
      <c r="A234">
        <v>525.20000000000005</v>
      </c>
      <c r="B234">
        <v>-1</v>
      </c>
      <c r="C234" s="1">
        <v>1305.2480638297873</v>
      </c>
    </row>
    <row r="235" spans="1:3" x14ac:dyDescent="0.25">
      <c r="A235">
        <v>525.20000000000005</v>
      </c>
      <c r="B235">
        <v>-3</v>
      </c>
      <c r="C235" s="1">
        <v>1305.6210638297873</v>
      </c>
    </row>
    <row r="236" spans="1:3" x14ac:dyDescent="0.25">
      <c r="A236">
        <v>525.20000000000005</v>
      </c>
      <c r="B236">
        <v>-5</v>
      </c>
      <c r="C236" s="1">
        <v>1306.4710638297875</v>
      </c>
    </row>
    <row r="237" spans="1:3" x14ac:dyDescent="0.25">
      <c r="A237">
        <v>525.20000000000005</v>
      </c>
      <c r="B237">
        <v>1</v>
      </c>
      <c r="C237" s="1">
        <v>1304.3840638297875</v>
      </c>
    </row>
    <row r="238" spans="1:3" x14ac:dyDescent="0.25">
      <c r="A238">
        <v>525.20000000000005</v>
      </c>
      <c r="B238">
        <v>4</v>
      </c>
      <c r="C238" s="1">
        <v>1304.2500638297875</v>
      </c>
    </row>
    <row r="239" spans="1:3" x14ac:dyDescent="0.25">
      <c r="A239">
        <v>525.20000000000005</v>
      </c>
      <c r="B239">
        <v>4.5999999999999996</v>
      </c>
      <c r="C239" s="1">
        <v>1303.5020638297874</v>
      </c>
    </row>
    <row r="240" spans="1:3" x14ac:dyDescent="0.25">
      <c r="A240">
        <v>525.20000000000005</v>
      </c>
      <c r="B240">
        <v>8</v>
      </c>
      <c r="C240" s="1">
        <v>1303.4120638297875</v>
      </c>
    </row>
    <row r="241" spans="1:3" x14ac:dyDescent="0.25">
      <c r="A241">
        <v>525.20000000000005</v>
      </c>
      <c r="B241">
        <v>8.6999999999999993</v>
      </c>
      <c r="C241" s="1">
        <v>1302.6100638297874</v>
      </c>
    </row>
    <row r="242" spans="1:3" x14ac:dyDescent="0.25">
      <c r="A242">
        <v>525.20000000000005</v>
      </c>
      <c r="B242">
        <v>10</v>
      </c>
      <c r="C242" s="1">
        <v>1302.5400638297874</v>
      </c>
    </row>
    <row r="243" spans="1:3" x14ac:dyDescent="0.25">
      <c r="A243">
        <v>539</v>
      </c>
      <c r="B243">
        <v>0</v>
      </c>
      <c r="C243" s="1">
        <v>1302.9164680851068</v>
      </c>
    </row>
    <row r="244" spans="1:3" x14ac:dyDescent="0.25">
      <c r="A244">
        <v>539</v>
      </c>
      <c r="B244">
        <v>6</v>
      </c>
      <c r="C244" s="1">
        <v>1302.8654680851066</v>
      </c>
    </row>
    <row r="245" spans="1:3" x14ac:dyDescent="0.25">
      <c r="A245">
        <v>539</v>
      </c>
      <c r="B245">
        <v>6.6</v>
      </c>
      <c r="C245" s="1">
        <v>1302.7114680851066</v>
      </c>
    </row>
    <row r="246" spans="1:3" x14ac:dyDescent="0.25">
      <c r="A246">
        <v>539</v>
      </c>
      <c r="B246">
        <v>7.1</v>
      </c>
      <c r="C246" s="1">
        <v>1301.9704680851066</v>
      </c>
    </row>
    <row r="247" spans="1:3" x14ac:dyDescent="0.25">
      <c r="A247">
        <v>539</v>
      </c>
      <c r="B247">
        <v>10</v>
      </c>
      <c r="C247" s="1">
        <v>1301.9894680851066</v>
      </c>
    </row>
    <row r="248" spans="1:3" x14ac:dyDescent="0.25">
      <c r="A248">
        <v>539</v>
      </c>
      <c r="B248">
        <v>-4</v>
      </c>
      <c r="C248" s="1">
        <v>1303.0284680851066</v>
      </c>
    </row>
    <row r="249" spans="1:3" x14ac:dyDescent="0.25">
      <c r="A249">
        <v>539</v>
      </c>
      <c r="B249">
        <v>-4.7</v>
      </c>
      <c r="C249" s="1">
        <v>1303.9054680851066</v>
      </c>
    </row>
    <row r="250" spans="1:3" x14ac:dyDescent="0.25">
      <c r="A250">
        <v>539</v>
      </c>
      <c r="B250">
        <v>-7.6</v>
      </c>
      <c r="C250" s="1">
        <v>1303.9774680851067</v>
      </c>
    </row>
    <row r="251" spans="1:3" x14ac:dyDescent="0.25">
      <c r="A251">
        <v>539</v>
      </c>
      <c r="B251">
        <v>-8.5</v>
      </c>
      <c r="C251" s="1">
        <v>1304.4004680851067</v>
      </c>
    </row>
    <row r="252" spans="1:3" x14ac:dyDescent="0.25">
      <c r="A252">
        <v>539</v>
      </c>
      <c r="B252">
        <v>-10</v>
      </c>
      <c r="C252" s="1">
        <v>1305.0074680851067</v>
      </c>
    </row>
    <row r="253" spans="1:3" x14ac:dyDescent="0.25">
      <c r="A253">
        <v>552.70000000000005</v>
      </c>
      <c r="B253">
        <v>0</v>
      </c>
      <c r="C253" s="1">
        <v>1301.7848723404259</v>
      </c>
    </row>
    <row r="254" spans="1:3" x14ac:dyDescent="0.25">
      <c r="A254">
        <v>552.70000000000005</v>
      </c>
      <c r="B254">
        <v>5</v>
      </c>
      <c r="C254" s="1">
        <v>1301.7718723404257</v>
      </c>
    </row>
    <row r="255" spans="1:3" x14ac:dyDescent="0.25">
      <c r="A255">
        <v>552.70000000000005</v>
      </c>
      <c r="B255">
        <v>10</v>
      </c>
      <c r="C255" s="1">
        <v>1301.8338723404258</v>
      </c>
    </row>
    <row r="256" spans="1:3" x14ac:dyDescent="0.25">
      <c r="A256">
        <v>552.70000000000005</v>
      </c>
      <c r="B256">
        <v>-5</v>
      </c>
      <c r="C256" s="1">
        <v>1301.7218723404258</v>
      </c>
    </row>
    <row r="257" spans="1:3" x14ac:dyDescent="0.25">
      <c r="A257">
        <v>552.70000000000005</v>
      </c>
      <c r="B257">
        <v>-10</v>
      </c>
      <c r="C257" s="1">
        <v>1301.8028723404257</v>
      </c>
    </row>
    <row r="258" spans="1:3" x14ac:dyDescent="0.25">
      <c r="A258">
        <v>555</v>
      </c>
      <c r="B258">
        <v>0</v>
      </c>
      <c r="C258" s="1">
        <v>1301.7618723404257</v>
      </c>
    </row>
    <row r="259" spans="1:3" x14ac:dyDescent="0.25">
      <c r="A259">
        <v>555</v>
      </c>
      <c r="B259">
        <v>5</v>
      </c>
      <c r="C259" s="1">
        <v>1301.8298723404257</v>
      </c>
    </row>
    <row r="260" spans="1:3" x14ac:dyDescent="0.25">
      <c r="A260">
        <v>555</v>
      </c>
      <c r="B260">
        <v>10</v>
      </c>
      <c r="C260" s="1">
        <v>1301.8438723404258</v>
      </c>
    </row>
    <row r="261" spans="1:3" x14ac:dyDescent="0.25">
      <c r="A261">
        <v>555</v>
      </c>
      <c r="B261">
        <v>-5</v>
      </c>
      <c r="C261" s="1">
        <v>1301.7478723404258</v>
      </c>
    </row>
    <row r="262" spans="1:3" x14ac:dyDescent="0.25">
      <c r="A262">
        <v>555</v>
      </c>
      <c r="B262">
        <v>-5.5</v>
      </c>
      <c r="C262" s="1">
        <v>1301.8198723404257</v>
      </c>
    </row>
    <row r="263" spans="1:3" x14ac:dyDescent="0.25">
      <c r="A263">
        <v>555</v>
      </c>
      <c r="B263">
        <v>-5.7</v>
      </c>
      <c r="C263" s="1">
        <v>1301.5148723404257</v>
      </c>
    </row>
    <row r="264" spans="1:3" x14ac:dyDescent="0.25">
      <c r="A264">
        <v>555</v>
      </c>
      <c r="B264">
        <v>-6.2</v>
      </c>
      <c r="C264" s="1">
        <v>1301.4898723404258</v>
      </c>
    </row>
    <row r="265" spans="1:3" x14ac:dyDescent="0.25">
      <c r="A265">
        <v>555</v>
      </c>
      <c r="B265">
        <v>-10</v>
      </c>
      <c r="C265" s="1">
        <v>1300.0618723404257</v>
      </c>
    </row>
    <row r="266" spans="1:3" x14ac:dyDescent="0.25">
      <c r="A266">
        <v>570</v>
      </c>
      <c r="B266">
        <v>0</v>
      </c>
      <c r="C266" s="1">
        <v>1301.3828723404258</v>
      </c>
    </row>
    <row r="267" spans="1:3" x14ac:dyDescent="0.25">
      <c r="A267">
        <v>570</v>
      </c>
      <c r="B267">
        <v>-4</v>
      </c>
      <c r="C267" s="1">
        <v>1301.4648723404257</v>
      </c>
    </row>
    <row r="268" spans="1:3" x14ac:dyDescent="0.25">
      <c r="A268">
        <v>570</v>
      </c>
      <c r="B268">
        <v>-4.3</v>
      </c>
      <c r="C268" s="1">
        <v>1301.0868723404258</v>
      </c>
    </row>
    <row r="269" spans="1:3" x14ac:dyDescent="0.25">
      <c r="A269">
        <v>570</v>
      </c>
      <c r="B269">
        <v>-5</v>
      </c>
      <c r="C269" s="1">
        <v>1301.1048723404258</v>
      </c>
    </row>
    <row r="270" spans="1:3" x14ac:dyDescent="0.25">
      <c r="A270">
        <v>570</v>
      </c>
      <c r="B270">
        <v>-5.6</v>
      </c>
      <c r="C270" s="1">
        <v>1300.6388723404257</v>
      </c>
    </row>
    <row r="271" spans="1:3" x14ac:dyDescent="0.25">
      <c r="A271">
        <v>570</v>
      </c>
      <c r="B271">
        <v>-9</v>
      </c>
      <c r="C271" s="1">
        <v>1300.4218723404258</v>
      </c>
    </row>
    <row r="272" spans="1:3" x14ac:dyDescent="0.25">
      <c r="A272">
        <v>570</v>
      </c>
      <c r="B272">
        <v>-10</v>
      </c>
      <c r="C272" s="1">
        <v>1300.2198723404258</v>
      </c>
    </row>
    <row r="273" spans="1:3" x14ac:dyDescent="0.25">
      <c r="A273">
        <v>570</v>
      </c>
      <c r="B273">
        <v>3</v>
      </c>
      <c r="C273" s="1">
        <v>1301.5188723404258</v>
      </c>
    </row>
    <row r="274" spans="1:3" x14ac:dyDescent="0.25">
      <c r="A274">
        <v>570</v>
      </c>
      <c r="B274">
        <v>3.2</v>
      </c>
      <c r="C274" s="1">
        <v>1301.8208723404257</v>
      </c>
    </row>
    <row r="275" spans="1:3" x14ac:dyDescent="0.25">
      <c r="A275">
        <v>570</v>
      </c>
      <c r="B275">
        <v>5</v>
      </c>
      <c r="C275" s="1">
        <v>1301.7428723404257</v>
      </c>
    </row>
    <row r="276" spans="1:3" x14ac:dyDescent="0.25">
      <c r="A276">
        <v>570</v>
      </c>
      <c r="B276">
        <v>10</v>
      </c>
      <c r="C276" s="1">
        <v>1301.7668723404258</v>
      </c>
    </row>
    <row r="277" spans="1:3" x14ac:dyDescent="0.25">
      <c r="A277">
        <v>580.1</v>
      </c>
      <c r="B277">
        <v>0</v>
      </c>
      <c r="C277" s="1">
        <v>1300.182276595745</v>
      </c>
    </row>
    <row r="278" spans="1:3" x14ac:dyDescent="0.25">
      <c r="A278">
        <v>580.1</v>
      </c>
      <c r="B278">
        <v>-5</v>
      </c>
      <c r="C278" s="1">
        <v>1299.9477765957449</v>
      </c>
    </row>
    <row r="279" spans="1:3" x14ac:dyDescent="0.25">
      <c r="A279">
        <v>580.1</v>
      </c>
      <c r="B279">
        <v>-9</v>
      </c>
      <c r="C279" s="1">
        <v>1299.969276595745</v>
      </c>
    </row>
    <row r="280" spans="1:3" x14ac:dyDescent="0.25">
      <c r="A280">
        <v>580.1</v>
      </c>
      <c r="B280">
        <v>-10</v>
      </c>
      <c r="C280" s="1">
        <v>1299.2322765957449</v>
      </c>
    </row>
    <row r="281" spans="1:3" x14ac:dyDescent="0.25">
      <c r="A281">
        <v>580.1</v>
      </c>
      <c r="B281">
        <v>5</v>
      </c>
      <c r="C281" s="1">
        <v>1300.083276595745</v>
      </c>
    </row>
    <row r="282" spans="1:3" x14ac:dyDescent="0.25">
      <c r="A282">
        <v>580.1</v>
      </c>
      <c r="B282">
        <v>10</v>
      </c>
      <c r="C282" s="1">
        <v>1300.230276595745</v>
      </c>
    </row>
    <row r="283" spans="1:3" x14ac:dyDescent="0.25">
      <c r="A283">
        <v>589</v>
      </c>
      <c r="B283">
        <v>0</v>
      </c>
      <c r="C283" s="1">
        <v>1298.986276595745</v>
      </c>
    </row>
    <row r="284" spans="1:3" x14ac:dyDescent="0.25">
      <c r="A284">
        <v>589</v>
      </c>
      <c r="B284">
        <v>5</v>
      </c>
      <c r="C284" s="1">
        <v>1299.451276595745</v>
      </c>
    </row>
    <row r="285" spans="1:3" x14ac:dyDescent="0.25">
      <c r="A285">
        <v>589</v>
      </c>
      <c r="B285">
        <v>10</v>
      </c>
      <c r="C285" s="1">
        <v>1299.3212765957451</v>
      </c>
    </row>
    <row r="286" spans="1:3" x14ac:dyDescent="0.25">
      <c r="A286">
        <v>589</v>
      </c>
      <c r="B286">
        <v>-5</v>
      </c>
      <c r="C286" s="1">
        <v>1299.035276595745</v>
      </c>
    </row>
    <row r="287" spans="1:3" x14ac:dyDescent="0.25">
      <c r="A287">
        <v>589</v>
      </c>
      <c r="B287">
        <v>-3.3</v>
      </c>
      <c r="C287" s="1">
        <v>1298.611276595745</v>
      </c>
    </row>
    <row r="288" spans="1:3" x14ac:dyDescent="0.25">
      <c r="A288">
        <v>589</v>
      </c>
      <c r="B288">
        <v>-5</v>
      </c>
      <c r="C288" s="1">
        <v>1298.6472765957449</v>
      </c>
    </row>
    <row r="289" spans="1:3" x14ac:dyDescent="0.25">
      <c r="A289">
        <v>589</v>
      </c>
      <c r="B289">
        <v>-5.7</v>
      </c>
      <c r="C289" s="1">
        <v>1297.7022765957449</v>
      </c>
    </row>
    <row r="290" spans="1:3" x14ac:dyDescent="0.25">
      <c r="A290">
        <v>589</v>
      </c>
      <c r="B290">
        <v>-8</v>
      </c>
      <c r="C290" s="1">
        <v>1297.758276595745</v>
      </c>
    </row>
    <row r="291" spans="1:3" x14ac:dyDescent="0.25">
      <c r="A291">
        <v>589</v>
      </c>
      <c r="B291">
        <v>-10</v>
      </c>
      <c r="C291" s="1">
        <v>1297.2632765957449</v>
      </c>
    </row>
    <row r="292" spans="1:3" x14ac:dyDescent="0.25">
      <c r="A292">
        <v>598</v>
      </c>
      <c r="B292">
        <v>0</v>
      </c>
      <c r="C292" s="1">
        <v>1298.061680851064</v>
      </c>
    </row>
    <row r="293" spans="1:3" x14ac:dyDescent="0.25">
      <c r="A293">
        <v>598</v>
      </c>
      <c r="B293">
        <v>-5</v>
      </c>
      <c r="C293" s="1">
        <v>1296.8466808510641</v>
      </c>
    </row>
    <row r="294" spans="1:3" x14ac:dyDescent="0.25">
      <c r="A294">
        <v>598</v>
      </c>
      <c r="B294">
        <v>-10</v>
      </c>
      <c r="C294" s="1">
        <v>1294.7686808510641</v>
      </c>
    </row>
    <row r="295" spans="1:3" x14ac:dyDescent="0.25">
      <c r="A295">
        <v>598</v>
      </c>
      <c r="B295">
        <v>3</v>
      </c>
      <c r="C295" s="1">
        <v>1298.916680851064</v>
      </c>
    </row>
    <row r="296" spans="1:3" x14ac:dyDescent="0.25">
      <c r="A296">
        <v>598</v>
      </c>
      <c r="B296">
        <v>6</v>
      </c>
      <c r="C296" s="1">
        <v>1299.4176808510642</v>
      </c>
    </row>
    <row r="297" spans="1:3" x14ac:dyDescent="0.25">
      <c r="A297">
        <v>600</v>
      </c>
      <c r="B297">
        <v>0</v>
      </c>
      <c r="C297" s="1">
        <v>1298.1256808510641</v>
      </c>
    </row>
    <row r="298" spans="1:3" x14ac:dyDescent="0.25">
      <c r="A298">
        <v>600</v>
      </c>
      <c r="B298">
        <v>-1.3</v>
      </c>
      <c r="C298" s="1">
        <v>1298.1306808510642</v>
      </c>
    </row>
    <row r="299" spans="1:3" x14ac:dyDescent="0.25">
      <c r="A299">
        <v>600</v>
      </c>
      <c r="B299">
        <v>-2.1</v>
      </c>
      <c r="C299" s="1">
        <v>1297.4136808510641</v>
      </c>
    </row>
    <row r="300" spans="1:3" x14ac:dyDescent="0.25">
      <c r="A300">
        <v>600</v>
      </c>
      <c r="B300">
        <v>-2.6</v>
      </c>
      <c r="C300" s="1">
        <v>1297.3426808510642</v>
      </c>
    </row>
    <row r="301" spans="1:3" x14ac:dyDescent="0.25">
      <c r="A301">
        <v>600</v>
      </c>
      <c r="B301">
        <v>-3.5</v>
      </c>
      <c r="C301" s="1">
        <v>1296.8356808510641</v>
      </c>
    </row>
    <row r="302" spans="1:3" x14ac:dyDescent="0.25">
      <c r="A302">
        <v>600</v>
      </c>
      <c r="B302">
        <v>-5</v>
      </c>
      <c r="C302" s="1">
        <v>1296.8346808510641</v>
      </c>
    </row>
    <row r="303" spans="1:3" x14ac:dyDescent="0.25">
      <c r="A303">
        <v>600</v>
      </c>
      <c r="B303">
        <v>-5.5</v>
      </c>
      <c r="C303" s="1">
        <v>1296.234680851064</v>
      </c>
    </row>
    <row r="304" spans="1:3" x14ac:dyDescent="0.25">
      <c r="A304">
        <v>600</v>
      </c>
      <c r="B304">
        <v>-10</v>
      </c>
      <c r="C304" s="1">
        <v>1294.9016808510642</v>
      </c>
    </row>
    <row r="305" spans="1:3" x14ac:dyDescent="0.25">
      <c r="A305">
        <v>600</v>
      </c>
      <c r="B305">
        <v>0.4</v>
      </c>
      <c r="C305" s="1">
        <v>1298.1226808510642</v>
      </c>
    </row>
    <row r="306" spans="1:3" x14ac:dyDescent="0.25">
      <c r="A306">
        <v>600</v>
      </c>
      <c r="B306">
        <v>0.9</v>
      </c>
      <c r="C306" s="1">
        <v>1298.8026808510642</v>
      </c>
    </row>
    <row r="307" spans="1:3" x14ac:dyDescent="0.25">
      <c r="A307">
        <v>600</v>
      </c>
      <c r="B307">
        <v>3</v>
      </c>
      <c r="C307" s="1">
        <v>1298.8266808510641</v>
      </c>
    </row>
    <row r="308" spans="1:3" x14ac:dyDescent="0.25">
      <c r="A308">
        <v>600</v>
      </c>
      <c r="B308">
        <v>3.5</v>
      </c>
      <c r="C308" s="1">
        <v>1299.4916808510641</v>
      </c>
    </row>
    <row r="309" spans="1:3" x14ac:dyDescent="0.25">
      <c r="A309">
        <v>610.5</v>
      </c>
      <c r="B309">
        <v>0</v>
      </c>
      <c r="C309" s="1">
        <v>1296.9036808510641</v>
      </c>
    </row>
    <row r="310" spans="1:3" x14ac:dyDescent="0.25">
      <c r="A310">
        <v>610.5</v>
      </c>
      <c r="B310">
        <v>-0.5</v>
      </c>
      <c r="C310" s="1">
        <v>1296.9866808510642</v>
      </c>
    </row>
    <row r="311" spans="1:3" x14ac:dyDescent="0.25">
      <c r="A311">
        <v>610.5</v>
      </c>
      <c r="B311">
        <v>-1.5</v>
      </c>
      <c r="C311" s="1">
        <v>1295.9956808510642</v>
      </c>
    </row>
    <row r="312" spans="1:3" x14ac:dyDescent="0.25">
      <c r="A312">
        <v>610.5</v>
      </c>
      <c r="B312">
        <v>-5</v>
      </c>
      <c r="C312" s="1">
        <v>1296.0086808510641</v>
      </c>
    </row>
    <row r="313" spans="1:3" x14ac:dyDescent="0.25">
      <c r="A313">
        <v>610.5</v>
      </c>
      <c r="B313">
        <v>-6</v>
      </c>
      <c r="C313" s="1">
        <v>1295.2006808510641</v>
      </c>
    </row>
    <row r="314" spans="1:3" x14ac:dyDescent="0.25">
      <c r="A314">
        <v>610.5</v>
      </c>
      <c r="B314">
        <v>-10</v>
      </c>
      <c r="C314" s="1">
        <v>1295.1146808510641</v>
      </c>
    </row>
    <row r="315" spans="1:3" x14ac:dyDescent="0.25">
      <c r="A315">
        <v>610.5</v>
      </c>
      <c r="B315">
        <v>3.5</v>
      </c>
      <c r="C315" s="1">
        <v>1296.9726808510641</v>
      </c>
    </row>
    <row r="316" spans="1:3" x14ac:dyDescent="0.25">
      <c r="A316">
        <v>610.5</v>
      </c>
      <c r="B316">
        <v>4.5</v>
      </c>
      <c r="C316" s="1">
        <v>1297.9866808510642</v>
      </c>
    </row>
    <row r="317" spans="1:3" x14ac:dyDescent="0.25">
      <c r="A317">
        <v>610.5</v>
      </c>
      <c r="B317">
        <v>7</v>
      </c>
      <c r="C317" s="1">
        <v>1298.0096808510641</v>
      </c>
    </row>
    <row r="318" spans="1:3" x14ac:dyDescent="0.25">
      <c r="A318">
        <v>610.5</v>
      </c>
      <c r="B318">
        <v>9</v>
      </c>
      <c r="C318" s="1">
        <v>1299.1026808510642</v>
      </c>
    </row>
    <row r="319" spans="1:3" x14ac:dyDescent="0.25">
      <c r="A319">
        <v>610.5</v>
      </c>
      <c r="B319">
        <v>10</v>
      </c>
      <c r="C319" s="1">
        <v>1299.1176808510641</v>
      </c>
    </row>
    <row r="320" spans="1:3" x14ac:dyDescent="0.25">
      <c r="A320">
        <v>615.79999999999995</v>
      </c>
      <c r="B320">
        <v>0</v>
      </c>
      <c r="C320" s="1">
        <v>1296.5690851063832</v>
      </c>
    </row>
    <row r="321" spans="1:3" x14ac:dyDescent="0.25">
      <c r="A321">
        <v>615.79999999999995</v>
      </c>
      <c r="B321">
        <v>-2.7</v>
      </c>
      <c r="C321" s="1">
        <v>1296.6210851063834</v>
      </c>
    </row>
    <row r="322" spans="1:3" x14ac:dyDescent="0.25">
      <c r="A322">
        <v>615.79999999999995</v>
      </c>
      <c r="B322">
        <v>-3</v>
      </c>
      <c r="C322" s="1">
        <v>1295.7980851063833</v>
      </c>
    </row>
    <row r="323" spans="1:3" x14ac:dyDescent="0.25">
      <c r="A323">
        <v>615.79999999999995</v>
      </c>
      <c r="B323">
        <v>-6.6</v>
      </c>
      <c r="C323" s="1">
        <v>1295.8410851063834</v>
      </c>
    </row>
    <row r="324" spans="1:3" x14ac:dyDescent="0.25">
      <c r="A324">
        <v>615.79999999999995</v>
      </c>
      <c r="B324">
        <v>-7</v>
      </c>
      <c r="C324" s="1">
        <v>1296.0160851063833</v>
      </c>
    </row>
    <row r="325" spans="1:3" x14ac:dyDescent="0.25">
      <c r="A325">
        <v>615.79999999999995</v>
      </c>
      <c r="B325">
        <v>-10</v>
      </c>
      <c r="C325" s="1">
        <v>1295.0260851063833</v>
      </c>
    </row>
    <row r="326" spans="1:3" x14ac:dyDescent="0.25">
      <c r="A326">
        <v>615.79999999999995</v>
      </c>
      <c r="B326">
        <v>1</v>
      </c>
      <c r="C326" s="1">
        <v>1296.6530851063833</v>
      </c>
    </row>
    <row r="327" spans="1:3" x14ac:dyDescent="0.25">
      <c r="A327">
        <v>615.79999999999995</v>
      </c>
      <c r="B327">
        <v>1.5</v>
      </c>
      <c r="C327" s="1">
        <v>1297.4600851063833</v>
      </c>
    </row>
    <row r="328" spans="1:3" x14ac:dyDescent="0.25">
      <c r="A328">
        <v>615.79999999999995</v>
      </c>
      <c r="B328">
        <v>4.5</v>
      </c>
      <c r="C328" s="1">
        <v>1297.5200851063832</v>
      </c>
    </row>
    <row r="329" spans="1:3" x14ac:dyDescent="0.25">
      <c r="A329">
        <v>621.20000000000005</v>
      </c>
      <c r="B329">
        <v>0</v>
      </c>
      <c r="C329" s="1">
        <v>1295.2140851063832</v>
      </c>
    </row>
    <row r="330" spans="1:3" x14ac:dyDescent="0.25">
      <c r="A330">
        <v>621.20000000000005</v>
      </c>
      <c r="B330">
        <v>-1.5</v>
      </c>
      <c r="C330" s="1">
        <v>1295.3000851063832</v>
      </c>
    </row>
    <row r="331" spans="1:3" x14ac:dyDescent="0.25">
      <c r="A331">
        <v>621.20000000000005</v>
      </c>
      <c r="B331">
        <v>-1.7</v>
      </c>
      <c r="C331" s="1">
        <v>1294.9260851063832</v>
      </c>
    </row>
    <row r="332" spans="1:3" x14ac:dyDescent="0.25">
      <c r="A332">
        <v>621.20000000000005</v>
      </c>
      <c r="B332">
        <v>-4</v>
      </c>
      <c r="C332" s="1">
        <v>1294.9070851063832</v>
      </c>
    </row>
    <row r="333" spans="1:3" x14ac:dyDescent="0.25">
      <c r="A333">
        <v>621.20000000000005</v>
      </c>
      <c r="B333">
        <v>-4.5</v>
      </c>
      <c r="C333" s="1">
        <v>1294.3170851063833</v>
      </c>
    </row>
    <row r="334" spans="1:3" x14ac:dyDescent="0.25">
      <c r="A334">
        <v>621.20000000000005</v>
      </c>
      <c r="B334">
        <v>-6.5</v>
      </c>
      <c r="C334" s="1">
        <v>1294.3200851063832</v>
      </c>
    </row>
    <row r="335" spans="1:3" x14ac:dyDescent="0.25">
      <c r="A335">
        <v>621.20000000000005</v>
      </c>
      <c r="B335">
        <v>-7.5</v>
      </c>
      <c r="C335" s="1">
        <v>1293.4300851063833</v>
      </c>
    </row>
    <row r="336" spans="1:3" x14ac:dyDescent="0.25">
      <c r="A336">
        <v>621.20000000000005</v>
      </c>
      <c r="B336">
        <v>-10</v>
      </c>
      <c r="C336" s="1">
        <v>1293.3190851063832</v>
      </c>
    </row>
    <row r="337" spans="1:3" x14ac:dyDescent="0.25">
      <c r="A337">
        <v>621.20000000000005</v>
      </c>
      <c r="B337">
        <v>1</v>
      </c>
      <c r="C337" s="1">
        <v>1295.2840851063834</v>
      </c>
    </row>
    <row r="338" spans="1:3" x14ac:dyDescent="0.25">
      <c r="A338">
        <v>621.20000000000005</v>
      </c>
      <c r="B338">
        <v>1.8</v>
      </c>
      <c r="C338" s="1">
        <v>1295.6260851063832</v>
      </c>
    </row>
    <row r="339" spans="1:3" x14ac:dyDescent="0.25">
      <c r="A339">
        <v>621.20000000000005</v>
      </c>
      <c r="B339">
        <v>3.5</v>
      </c>
      <c r="C339" s="1">
        <v>1295.7100851063833</v>
      </c>
    </row>
    <row r="340" spans="1:3" x14ac:dyDescent="0.25">
      <c r="A340">
        <v>621.20000000000005</v>
      </c>
      <c r="B340">
        <v>4</v>
      </c>
      <c r="C340" s="1">
        <v>1295.9560851063834</v>
      </c>
    </row>
    <row r="341" spans="1:3" x14ac:dyDescent="0.25">
      <c r="A341">
        <v>621.20000000000005</v>
      </c>
      <c r="B341">
        <v>6</v>
      </c>
      <c r="C341" s="1">
        <v>1296.0880851063832</v>
      </c>
    </row>
    <row r="342" spans="1:3" x14ac:dyDescent="0.25">
      <c r="A342">
        <v>621.20000000000005</v>
      </c>
      <c r="B342">
        <v>7</v>
      </c>
      <c r="C342" s="1">
        <v>1296.6590851063834</v>
      </c>
    </row>
    <row r="343" spans="1:3" x14ac:dyDescent="0.25">
      <c r="A343">
        <v>621.20000000000005</v>
      </c>
      <c r="B343">
        <v>10</v>
      </c>
      <c r="C343" s="1">
        <v>1296.7900851063832</v>
      </c>
    </row>
    <row r="344" spans="1:3" x14ac:dyDescent="0.25">
      <c r="A344">
        <v>630</v>
      </c>
      <c r="B344">
        <v>0</v>
      </c>
      <c r="C344" s="1">
        <v>1292.8594893617023</v>
      </c>
    </row>
    <row r="345" spans="1:3" x14ac:dyDescent="0.25">
      <c r="A345">
        <v>630</v>
      </c>
      <c r="B345">
        <v>-0.7</v>
      </c>
      <c r="C345" s="1">
        <v>1292.8574893617024</v>
      </c>
    </row>
    <row r="346" spans="1:3" x14ac:dyDescent="0.25">
      <c r="A346">
        <v>630</v>
      </c>
      <c r="B346">
        <v>-1.1000000000000001</v>
      </c>
      <c r="C346" s="1">
        <v>1292.1654893617024</v>
      </c>
    </row>
    <row r="347" spans="1:3" x14ac:dyDescent="0.25">
      <c r="A347">
        <v>630</v>
      </c>
      <c r="B347">
        <v>-7</v>
      </c>
      <c r="C347" s="1">
        <v>1292.2254893617026</v>
      </c>
    </row>
    <row r="348" spans="1:3" x14ac:dyDescent="0.25">
      <c r="A348">
        <v>630</v>
      </c>
      <c r="B348">
        <v>-7.4</v>
      </c>
      <c r="C348" s="1">
        <v>1291.6434893617024</v>
      </c>
    </row>
    <row r="349" spans="1:3" x14ac:dyDescent="0.25">
      <c r="A349">
        <v>630</v>
      </c>
      <c r="B349">
        <v>-10</v>
      </c>
      <c r="C349" s="1">
        <v>1291.6314893617025</v>
      </c>
    </row>
    <row r="350" spans="1:3" x14ac:dyDescent="0.25">
      <c r="A350">
        <v>630</v>
      </c>
      <c r="B350">
        <v>4.2</v>
      </c>
      <c r="C350" s="1">
        <v>1292.8774893617024</v>
      </c>
    </row>
    <row r="351" spans="1:3" x14ac:dyDescent="0.25">
      <c r="A351">
        <v>630</v>
      </c>
      <c r="B351">
        <v>4.5</v>
      </c>
      <c r="C351" s="1">
        <v>1293.2404893617024</v>
      </c>
    </row>
    <row r="352" spans="1:3" x14ac:dyDescent="0.25">
      <c r="A352">
        <v>630</v>
      </c>
      <c r="B352">
        <v>8.5</v>
      </c>
      <c r="C352" s="1">
        <v>1293.2474893617025</v>
      </c>
    </row>
    <row r="353" spans="1:3" x14ac:dyDescent="0.25">
      <c r="A353">
        <v>630</v>
      </c>
      <c r="B353">
        <v>8.9</v>
      </c>
      <c r="C353" s="1">
        <v>1293.6684893617025</v>
      </c>
    </row>
    <row r="354" spans="1:3" x14ac:dyDescent="0.25">
      <c r="A354">
        <v>630</v>
      </c>
      <c r="B354">
        <v>10</v>
      </c>
      <c r="C354" s="1">
        <v>1293.6774893617026</v>
      </c>
    </row>
    <row r="355" spans="1:3" x14ac:dyDescent="0.25">
      <c r="A355">
        <v>645</v>
      </c>
      <c r="B355">
        <v>0</v>
      </c>
      <c r="C355" s="1">
        <v>1292.1278936170213</v>
      </c>
    </row>
    <row r="356" spans="1:3" x14ac:dyDescent="0.25">
      <c r="A356">
        <v>645</v>
      </c>
      <c r="B356">
        <v>1.5</v>
      </c>
      <c r="C356" s="1">
        <v>1292.0638936170214</v>
      </c>
    </row>
    <row r="357" spans="1:3" x14ac:dyDescent="0.25">
      <c r="A357">
        <v>645</v>
      </c>
      <c r="B357">
        <v>2.1</v>
      </c>
      <c r="C357" s="1">
        <v>1292.5638936170214</v>
      </c>
    </row>
    <row r="358" spans="1:3" x14ac:dyDescent="0.25">
      <c r="A358">
        <v>645</v>
      </c>
      <c r="B358">
        <v>4</v>
      </c>
      <c r="C358" s="1">
        <v>1292.5668936170214</v>
      </c>
    </row>
    <row r="359" spans="1:3" x14ac:dyDescent="0.25">
      <c r="A359">
        <v>645</v>
      </c>
      <c r="B359">
        <v>4.5</v>
      </c>
      <c r="C359" s="1">
        <v>1293.6318936170214</v>
      </c>
    </row>
    <row r="360" spans="1:3" x14ac:dyDescent="0.25">
      <c r="A360">
        <v>645</v>
      </c>
      <c r="B360">
        <v>8</v>
      </c>
      <c r="C360" s="1">
        <v>1293.6558936170213</v>
      </c>
    </row>
    <row r="361" spans="1:3" x14ac:dyDescent="0.25">
      <c r="A361">
        <v>645</v>
      </c>
      <c r="B361">
        <v>10</v>
      </c>
      <c r="C361" s="1">
        <v>1294.0328936170215</v>
      </c>
    </row>
    <row r="362" spans="1:3" x14ac:dyDescent="0.25">
      <c r="A362">
        <v>645</v>
      </c>
      <c r="B362">
        <v>-4.5</v>
      </c>
      <c r="C362" s="1">
        <v>1292.3268936170214</v>
      </c>
    </row>
    <row r="363" spans="1:3" x14ac:dyDescent="0.25">
      <c r="A363">
        <v>645</v>
      </c>
      <c r="B363">
        <v>-5</v>
      </c>
      <c r="C363" s="1">
        <v>1291.1068936170213</v>
      </c>
    </row>
    <row r="364" spans="1:3" x14ac:dyDescent="0.25">
      <c r="A364">
        <v>645</v>
      </c>
      <c r="B364">
        <v>-9</v>
      </c>
      <c r="C364" s="1">
        <v>1290.9308936170214</v>
      </c>
    </row>
    <row r="365" spans="1:3" x14ac:dyDescent="0.25">
      <c r="A365">
        <v>645</v>
      </c>
      <c r="B365">
        <v>-10</v>
      </c>
      <c r="C365" s="1">
        <v>1290.1438936170214</v>
      </c>
    </row>
    <row r="366" spans="1:3" x14ac:dyDescent="0.25">
      <c r="A366">
        <v>660</v>
      </c>
      <c r="B366">
        <v>0</v>
      </c>
      <c r="C366" s="1">
        <v>1293.9838936170215</v>
      </c>
    </row>
    <row r="367" spans="1:3" x14ac:dyDescent="0.25">
      <c r="A367">
        <v>660</v>
      </c>
      <c r="B367">
        <v>-0.6</v>
      </c>
      <c r="C367" s="1">
        <v>1293.5238936170199</v>
      </c>
    </row>
    <row r="368" spans="1:3" x14ac:dyDescent="0.25">
      <c r="A368">
        <v>660</v>
      </c>
      <c r="B368">
        <v>-3</v>
      </c>
      <c r="C368" s="1">
        <v>1293.5228936170199</v>
      </c>
    </row>
    <row r="369" spans="1:3" x14ac:dyDescent="0.25">
      <c r="A369">
        <v>660</v>
      </c>
      <c r="B369">
        <v>-3.5</v>
      </c>
      <c r="C369" s="1">
        <v>1292.45189361702</v>
      </c>
    </row>
    <row r="370" spans="1:3" x14ac:dyDescent="0.25">
      <c r="A370">
        <v>660</v>
      </c>
      <c r="B370">
        <v>-7</v>
      </c>
      <c r="C370" s="1">
        <v>1292.4498936170201</v>
      </c>
    </row>
    <row r="371" spans="1:3" x14ac:dyDescent="0.25">
      <c r="A371">
        <v>660</v>
      </c>
      <c r="B371">
        <v>-7.4</v>
      </c>
      <c r="C371" s="1">
        <v>1291.2188936170201</v>
      </c>
    </row>
    <row r="372" spans="1:3" x14ac:dyDescent="0.25">
      <c r="A372">
        <v>660</v>
      </c>
      <c r="B372">
        <v>-10</v>
      </c>
      <c r="C372" s="1">
        <v>1291.2168936170201</v>
      </c>
    </row>
    <row r="373" spans="1:3" x14ac:dyDescent="0.25">
      <c r="A373">
        <v>660</v>
      </c>
      <c r="B373">
        <v>0.3</v>
      </c>
      <c r="C373" s="1">
        <v>1294.40389361702</v>
      </c>
    </row>
    <row r="374" spans="1:3" x14ac:dyDescent="0.25">
      <c r="A374">
        <v>660</v>
      </c>
      <c r="B374">
        <v>4.7</v>
      </c>
      <c r="C374" s="1">
        <v>1294.40489361702</v>
      </c>
    </row>
    <row r="375" spans="1:3" x14ac:dyDescent="0.25">
      <c r="A375">
        <v>660</v>
      </c>
      <c r="B375">
        <v>5</v>
      </c>
      <c r="C375" s="1">
        <v>1295.85489361702</v>
      </c>
    </row>
    <row r="376" spans="1:3" x14ac:dyDescent="0.25">
      <c r="A376">
        <v>660</v>
      </c>
      <c r="B376">
        <v>8</v>
      </c>
      <c r="C376" s="1">
        <v>1295.85589361702</v>
      </c>
    </row>
    <row r="377" spans="1:3" x14ac:dyDescent="0.25">
      <c r="A377">
        <v>660</v>
      </c>
      <c r="B377">
        <v>8.9</v>
      </c>
      <c r="C377" s="1">
        <v>1296.7908936170199</v>
      </c>
    </row>
    <row r="378" spans="1:3" x14ac:dyDescent="0.25">
      <c r="A378">
        <v>660</v>
      </c>
      <c r="B378">
        <v>10</v>
      </c>
      <c r="C378" s="1">
        <v>1296.7928936170199</v>
      </c>
    </row>
    <row r="379" spans="1:3" x14ac:dyDescent="0.25">
      <c r="A379">
        <v>671.8</v>
      </c>
      <c r="B379">
        <v>0</v>
      </c>
      <c r="C379" s="1">
        <v>1293.9662978723406</v>
      </c>
    </row>
    <row r="380" spans="1:3" x14ac:dyDescent="0.25">
      <c r="A380">
        <v>671.8</v>
      </c>
      <c r="B380">
        <v>-0.6</v>
      </c>
      <c r="C380" s="1">
        <v>1292.8362978723405</v>
      </c>
    </row>
    <row r="381" spans="1:3" x14ac:dyDescent="0.25">
      <c r="A381">
        <v>671.8</v>
      </c>
      <c r="B381">
        <v>-3.6</v>
      </c>
      <c r="C381" s="1">
        <v>1292.7502978723405</v>
      </c>
    </row>
    <row r="382" spans="1:3" x14ac:dyDescent="0.25">
      <c r="A382">
        <v>671.8</v>
      </c>
      <c r="B382">
        <v>-4.0999999999999996</v>
      </c>
      <c r="C382" s="1">
        <v>1292.1372978723405</v>
      </c>
    </row>
    <row r="383" spans="1:3" x14ac:dyDescent="0.25">
      <c r="A383">
        <v>671.8</v>
      </c>
      <c r="B383">
        <v>-5.0999999999999996</v>
      </c>
      <c r="C383" s="1">
        <v>1292.0732978723404</v>
      </c>
    </row>
    <row r="384" spans="1:3" x14ac:dyDescent="0.25">
      <c r="A384">
        <v>671.8</v>
      </c>
      <c r="B384">
        <v>-5.6</v>
      </c>
      <c r="C384" s="1">
        <v>1291.1112978723404</v>
      </c>
    </row>
    <row r="385" spans="1:3" x14ac:dyDescent="0.25">
      <c r="A385">
        <v>671.8</v>
      </c>
      <c r="B385">
        <v>-9.1</v>
      </c>
      <c r="C385" s="1">
        <v>1291.0632978723404</v>
      </c>
    </row>
    <row r="386" spans="1:3" x14ac:dyDescent="0.25">
      <c r="A386">
        <v>671.8</v>
      </c>
      <c r="B386">
        <v>1.5</v>
      </c>
      <c r="C386" s="1">
        <v>1294.0792978723407</v>
      </c>
    </row>
    <row r="387" spans="1:3" x14ac:dyDescent="0.25">
      <c r="A387">
        <v>671.8</v>
      </c>
      <c r="B387">
        <v>2</v>
      </c>
      <c r="C387" s="1">
        <v>1294.8642978723408</v>
      </c>
    </row>
    <row r="388" spans="1:3" x14ac:dyDescent="0.25">
      <c r="A388">
        <v>671.8</v>
      </c>
      <c r="B388">
        <v>4.5</v>
      </c>
      <c r="C388" s="1">
        <v>1294.9332978723407</v>
      </c>
    </row>
    <row r="389" spans="1:3" x14ac:dyDescent="0.25">
      <c r="A389">
        <v>671.8</v>
      </c>
      <c r="B389">
        <v>5</v>
      </c>
      <c r="C389" s="1">
        <v>1295.7762978723408</v>
      </c>
    </row>
    <row r="390" spans="1:3" x14ac:dyDescent="0.25">
      <c r="A390">
        <v>671.8</v>
      </c>
      <c r="B390">
        <v>7.7</v>
      </c>
      <c r="C390" s="1">
        <v>1295.8392978723409</v>
      </c>
    </row>
    <row r="391" spans="1:3" x14ac:dyDescent="0.25">
      <c r="A391">
        <v>671.8</v>
      </c>
      <c r="B391">
        <v>8.4</v>
      </c>
      <c r="C391" s="1">
        <v>1296.740297872341</v>
      </c>
    </row>
    <row r="392" spans="1:3" x14ac:dyDescent="0.25">
      <c r="A392">
        <v>681.8</v>
      </c>
      <c r="B392">
        <v>0</v>
      </c>
      <c r="C392" s="1">
        <v>1292.8342978723406</v>
      </c>
    </row>
    <row r="393" spans="1:3" x14ac:dyDescent="0.25">
      <c r="A393">
        <v>681.8</v>
      </c>
      <c r="B393">
        <v>-0.8</v>
      </c>
      <c r="C393" s="1">
        <v>1292.3782978723407</v>
      </c>
    </row>
    <row r="394" spans="1:3" x14ac:dyDescent="0.25">
      <c r="A394">
        <v>681.8</v>
      </c>
      <c r="B394">
        <v>-1.9000000000000001</v>
      </c>
      <c r="C394" s="1">
        <v>1292.3442978723406</v>
      </c>
    </row>
    <row r="395" spans="1:3" x14ac:dyDescent="0.25">
      <c r="A395">
        <v>681.8</v>
      </c>
      <c r="B395">
        <v>-2.4000000000000004</v>
      </c>
      <c r="C395" s="1">
        <v>1292.0232978723407</v>
      </c>
    </row>
    <row r="396" spans="1:3" x14ac:dyDescent="0.25">
      <c r="A396">
        <v>681.8</v>
      </c>
      <c r="B396">
        <v>-3.9000000000000004</v>
      </c>
      <c r="C396" s="1">
        <v>1291.9572978723406</v>
      </c>
    </row>
    <row r="397" spans="1:3" x14ac:dyDescent="0.25">
      <c r="A397">
        <v>681.8</v>
      </c>
      <c r="B397">
        <v>-4.3000000000000007</v>
      </c>
      <c r="C397" s="1">
        <v>1291.2782978723405</v>
      </c>
    </row>
    <row r="398" spans="1:3" x14ac:dyDescent="0.25">
      <c r="A398">
        <v>681.8</v>
      </c>
      <c r="B398">
        <v>-8.3000000000000007</v>
      </c>
      <c r="C398" s="1">
        <v>1291.2482978723406</v>
      </c>
    </row>
    <row r="399" spans="1:3" x14ac:dyDescent="0.25">
      <c r="A399">
        <v>681.8</v>
      </c>
      <c r="B399">
        <v>0.3</v>
      </c>
      <c r="C399" s="1">
        <v>1293.2542978723407</v>
      </c>
    </row>
    <row r="400" spans="1:3" x14ac:dyDescent="0.25">
      <c r="A400">
        <v>681.8</v>
      </c>
      <c r="B400">
        <v>4.7</v>
      </c>
      <c r="C400" s="1">
        <v>1293.2552978723406</v>
      </c>
    </row>
    <row r="401" spans="1:3" x14ac:dyDescent="0.25">
      <c r="A401">
        <v>681.8</v>
      </c>
      <c r="B401">
        <v>5</v>
      </c>
      <c r="C401" s="1">
        <v>1294.7052978723407</v>
      </c>
    </row>
    <row r="402" spans="1:3" x14ac:dyDescent="0.25">
      <c r="A402">
        <v>681.8</v>
      </c>
      <c r="B402">
        <v>8</v>
      </c>
      <c r="C402" s="1">
        <v>1294.7062978723407</v>
      </c>
    </row>
    <row r="403" spans="1:3" x14ac:dyDescent="0.25">
      <c r="A403">
        <v>681.8</v>
      </c>
      <c r="B403">
        <v>8.9</v>
      </c>
      <c r="C403" s="1">
        <v>1295.6412978723406</v>
      </c>
    </row>
    <row r="404" spans="1:3" x14ac:dyDescent="0.25">
      <c r="A404">
        <v>681.8</v>
      </c>
      <c r="B404">
        <v>10</v>
      </c>
      <c r="C404" s="1">
        <v>1295.6432978723406</v>
      </c>
    </row>
    <row r="405" spans="1:3" x14ac:dyDescent="0.25">
      <c r="A405">
        <v>691.8</v>
      </c>
      <c r="B405">
        <v>0</v>
      </c>
      <c r="C405" s="1">
        <v>1291.2302978723405</v>
      </c>
    </row>
    <row r="406" spans="1:3" x14ac:dyDescent="0.25">
      <c r="A406">
        <v>691.8</v>
      </c>
      <c r="B406">
        <v>-0.7</v>
      </c>
      <c r="C406" s="1">
        <v>1290.7632978723404</v>
      </c>
    </row>
    <row r="407" spans="1:3" x14ac:dyDescent="0.25">
      <c r="A407">
        <v>691.8</v>
      </c>
      <c r="B407">
        <v>-1.9</v>
      </c>
      <c r="C407" s="1">
        <v>1290.7232978723405</v>
      </c>
    </row>
    <row r="408" spans="1:3" x14ac:dyDescent="0.25">
      <c r="A408">
        <v>691.8</v>
      </c>
      <c r="B408">
        <v>-2.4</v>
      </c>
      <c r="C408" s="1">
        <v>1290.4022978723406</v>
      </c>
    </row>
    <row r="409" spans="1:3" x14ac:dyDescent="0.25">
      <c r="A409">
        <v>691.8</v>
      </c>
      <c r="B409">
        <v>-3.9</v>
      </c>
      <c r="C409" s="1">
        <v>1290.3362978723405</v>
      </c>
    </row>
    <row r="410" spans="1:3" x14ac:dyDescent="0.25">
      <c r="A410">
        <v>691.8</v>
      </c>
      <c r="B410">
        <v>-4.9000000000000004</v>
      </c>
      <c r="C410" s="1">
        <v>1289.6572978723405</v>
      </c>
    </row>
    <row r="411" spans="1:3" x14ac:dyDescent="0.25">
      <c r="A411">
        <v>691.8</v>
      </c>
      <c r="B411">
        <v>-9.4</v>
      </c>
      <c r="C411" s="1">
        <v>1289.2852978723404</v>
      </c>
    </row>
    <row r="412" spans="1:3" x14ac:dyDescent="0.25">
      <c r="A412">
        <v>691.8</v>
      </c>
      <c r="B412">
        <v>0.5</v>
      </c>
      <c r="C412" s="1">
        <v>1291.6602978723406</v>
      </c>
    </row>
    <row r="413" spans="1:3" x14ac:dyDescent="0.25">
      <c r="A413">
        <v>691.8</v>
      </c>
      <c r="B413">
        <v>5</v>
      </c>
      <c r="C413" s="1">
        <v>1291.6702978723406</v>
      </c>
    </row>
    <row r="414" spans="1:3" x14ac:dyDescent="0.25">
      <c r="A414">
        <v>691.8</v>
      </c>
      <c r="B414">
        <v>5.5</v>
      </c>
      <c r="C414" s="1">
        <v>1293.1282978723407</v>
      </c>
    </row>
    <row r="415" spans="1:3" x14ac:dyDescent="0.25">
      <c r="A415">
        <v>691.8</v>
      </c>
      <c r="B415">
        <v>8.5</v>
      </c>
      <c r="C415" s="1">
        <v>1293.1302978723406</v>
      </c>
    </row>
    <row r="416" spans="1:3" x14ac:dyDescent="0.25">
      <c r="A416">
        <v>691.8</v>
      </c>
      <c r="B416">
        <v>9.5</v>
      </c>
      <c r="C416" s="1">
        <v>1294.0602978723407</v>
      </c>
    </row>
    <row r="417" spans="1:3" x14ac:dyDescent="0.25">
      <c r="A417">
        <v>691.8</v>
      </c>
      <c r="B417">
        <v>10</v>
      </c>
      <c r="C417" s="1">
        <v>1294.0652978723408</v>
      </c>
    </row>
    <row r="418" spans="1:3" x14ac:dyDescent="0.25">
      <c r="A418">
        <v>710.5</v>
      </c>
      <c r="B418">
        <v>0</v>
      </c>
      <c r="C418" s="1">
        <v>1291.3577021276594</v>
      </c>
    </row>
    <row r="419" spans="1:3" x14ac:dyDescent="0.25">
      <c r="A419">
        <v>710.5</v>
      </c>
      <c r="B419">
        <v>-5</v>
      </c>
      <c r="C419" s="1">
        <v>1291.2757021276595</v>
      </c>
    </row>
    <row r="420" spans="1:3" x14ac:dyDescent="0.25">
      <c r="A420">
        <v>710.5</v>
      </c>
      <c r="B420">
        <v>-8</v>
      </c>
      <c r="C420" s="1">
        <v>1291.3217021276594</v>
      </c>
    </row>
    <row r="421" spans="1:3" x14ac:dyDescent="0.25">
      <c r="A421">
        <v>710.5</v>
      </c>
      <c r="B421">
        <v>-8.1</v>
      </c>
      <c r="C421" s="1">
        <v>1291.0707021276594</v>
      </c>
    </row>
    <row r="422" spans="1:3" x14ac:dyDescent="0.25">
      <c r="A422">
        <v>710.5</v>
      </c>
      <c r="B422">
        <v>-10</v>
      </c>
      <c r="C422" s="1">
        <v>1291.0667021276595</v>
      </c>
    </row>
    <row r="423" spans="1:3" x14ac:dyDescent="0.25">
      <c r="A423">
        <v>710.5</v>
      </c>
      <c r="B423">
        <v>5</v>
      </c>
      <c r="C423" s="1">
        <v>1291.1877021276593</v>
      </c>
    </row>
    <row r="424" spans="1:3" x14ac:dyDescent="0.25">
      <c r="A424">
        <v>710.5</v>
      </c>
      <c r="B424">
        <v>10</v>
      </c>
      <c r="C424" s="1">
        <v>1291.0697021276594</v>
      </c>
    </row>
    <row r="425" spans="1:3" x14ac:dyDescent="0.25">
      <c r="A425">
        <v>716.8</v>
      </c>
      <c r="B425">
        <v>0</v>
      </c>
      <c r="C425" s="1">
        <v>1290.7057021276594</v>
      </c>
    </row>
    <row r="426" spans="1:3" x14ac:dyDescent="0.25">
      <c r="A426">
        <v>716.8</v>
      </c>
      <c r="B426">
        <v>-5</v>
      </c>
      <c r="C426" s="1">
        <v>1290.7727021276594</v>
      </c>
    </row>
    <row r="427" spans="1:3" x14ac:dyDescent="0.25">
      <c r="A427">
        <v>716.8</v>
      </c>
      <c r="B427">
        <v>-10</v>
      </c>
      <c r="C427" s="1">
        <v>1290.7297021276595</v>
      </c>
    </row>
    <row r="428" spans="1:3" x14ac:dyDescent="0.25">
      <c r="A428">
        <v>716.8</v>
      </c>
      <c r="B428">
        <v>5</v>
      </c>
      <c r="C428" s="1">
        <v>1290.5877021276594</v>
      </c>
    </row>
    <row r="429" spans="1:3" x14ac:dyDescent="0.25">
      <c r="A429">
        <v>716.8</v>
      </c>
      <c r="B429">
        <v>5.2</v>
      </c>
      <c r="C429" s="1">
        <v>1290.0257021276595</v>
      </c>
    </row>
    <row r="430" spans="1:3" x14ac:dyDescent="0.25">
      <c r="A430">
        <v>716.8</v>
      </c>
      <c r="B430">
        <v>10</v>
      </c>
      <c r="C430" s="1">
        <v>1290.0067021276595</v>
      </c>
    </row>
    <row r="431" spans="1:3" x14ac:dyDescent="0.25">
      <c r="A431">
        <v>722.8</v>
      </c>
      <c r="B431">
        <v>0</v>
      </c>
      <c r="C431" s="1">
        <v>1290.9281063829783</v>
      </c>
    </row>
    <row r="432" spans="1:3" x14ac:dyDescent="0.25">
      <c r="A432">
        <v>722.8</v>
      </c>
      <c r="B432">
        <v>-5</v>
      </c>
      <c r="C432" s="1">
        <v>1291.0241063829783</v>
      </c>
    </row>
    <row r="433" spans="1:3" x14ac:dyDescent="0.25">
      <c r="A433">
        <v>722.8</v>
      </c>
      <c r="B433">
        <v>-10</v>
      </c>
      <c r="C433" s="1">
        <v>1290.9331063829784</v>
      </c>
    </row>
    <row r="434" spans="1:3" x14ac:dyDescent="0.25">
      <c r="A434">
        <v>722.8</v>
      </c>
      <c r="B434">
        <v>5</v>
      </c>
      <c r="C434" s="1">
        <v>1290.8861063829784</v>
      </c>
    </row>
    <row r="435" spans="1:3" x14ac:dyDescent="0.25">
      <c r="A435">
        <v>722.8</v>
      </c>
      <c r="B435">
        <v>5.5</v>
      </c>
      <c r="C435" s="1">
        <v>1290.0561063829784</v>
      </c>
    </row>
    <row r="436" spans="1:3" x14ac:dyDescent="0.25">
      <c r="A436">
        <v>722.8</v>
      </c>
      <c r="B436">
        <v>10</v>
      </c>
      <c r="C436" s="1">
        <v>1289.8551063829784</v>
      </c>
    </row>
    <row r="437" spans="1:3" x14ac:dyDescent="0.25">
      <c r="A437">
        <v>728.8</v>
      </c>
      <c r="B437">
        <v>0</v>
      </c>
      <c r="C437" s="1">
        <v>1290.0671063829784</v>
      </c>
    </row>
    <row r="438" spans="1:3" x14ac:dyDescent="0.25">
      <c r="A438">
        <v>728.8</v>
      </c>
      <c r="B438">
        <v>5</v>
      </c>
      <c r="C438" s="1">
        <v>1289.9571063829783</v>
      </c>
    </row>
    <row r="439" spans="1:3" x14ac:dyDescent="0.25">
      <c r="A439">
        <v>728.8</v>
      </c>
      <c r="B439">
        <v>10</v>
      </c>
      <c r="C439" s="1">
        <v>1289.7971063829784</v>
      </c>
    </row>
    <row r="440" spans="1:3" x14ac:dyDescent="0.25">
      <c r="A440">
        <v>728.8</v>
      </c>
      <c r="B440">
        <v>-5</v>
      </c>
      <c r="C440" s="1">
        <v>1290.0771063829784</v>
      </c>
    </row>
    <row r="441" spans="1:3" x14ac:dyDescent="0.25">
      <c r="A441">
        <v>728.8</v>
      </c>
      <c r="B441">
        <v>-10</v>
      </c>
      <c r="C441" s="1">
        <v>1289.8771063829784</v>
      </c>
    </row>
    <row r="442" spans="1:3" x14ac:dyDescent="0.25">
      <c r="A442">
        <v>729</v>
      </c>
      <c r="B442">
        <v>0</v>
      </c>
      <c r="C442" s="1">
        <v>1290.9671063829785</v>
      </c>
    </row>
    <row r="443" spans="1:3" x14ac:dyDescent="0.25">
      <c r="A443">
        <v>729</v>
      </c>
      <c r="B443">
        <v>5</v>
      </c>
      <c r="C443" s="1">
        <v>1290.8861063829784</v>
      </c>
    </row>
    <row r="444" spans="1:3" x14ac:dyDescent="0.25">
      <c r="A444">
        <v>729</v>
      </c>
      <c r="B444">
        <v>10</v>
      </c>
      <c r="C444" s="1">
        <v>1290.8861063829784</v>
      </c>
    </row>
    <row r="445" spans="1:3" x14ac:dyDescent="0.25">
      <c r="A445">
        <v>729</v>
      </c>
      <c r="B445">
        <v>-1.5</v>
      </c>
      <c r="C445" s="1">
        <v>1291.3571063829784</v>
      </c>
    </row>
    <row r="446" spans="1:3" x14ac:dyDescent="0.25">
      <c r="A446">
        <v>729</v>
      </c>
      <c r="B446">
        <v>-5</v>
      </c>
      <c r="C446" s="1">
        <v>1291.3571063829784</v>
      </c>
    </row>
    <row r="447" spans="1:3" x14ac:dyDescent="0.25">
      <c r="A447">
        <v>729</v>
      </c>
      <c r="B447">
        <v>-10</v>
      </c>
      <c r="C447" s="1">
        <v>1291.3571063829784</v>
      </c>
    </row>
    <row r="448" spans="1:3" x14ac:dyDescent="0.25">
      <c r="A448">
        <v>733.7</v>
      </c>
      <c r="B448">
        <v>0</v>
      </c>
      <c r="C448" s="1">
        <v>1292.3251063829784</v>
      </c>
    </row>
    <row r="449" spans="1:3" x14ac:dyDescent="0.25">
      <c r="A449">
        <v>733.7</v>
      </c>
      <c r="B449">
        <v>5</v>
      </c>
      <c r="C449" s="1">
        <v>1291.3271063829784</v>
      </c>
    </row>
    <row r="450" spans="1:3" x14ac:dyDescent="0.25">
      <c r="A450">
        <v>733.7</v>
      </c>
      <c r="B450">
        <v>10</v>
      </c>
      <c r="C450" s="1">
        <v>1290.9851063829783</v>
      </c>
    </row>
    <row r="451" spans="1:3" x14ac:dyDescent="0.25">
      <c r="A451">
        <v>733.7</v>
      </c>
      <c r="B451">
        <v>-5</v>
      </c>
      <c r="C451" s="1">
        <v>1292.2941063829785</v>
      </c>
    </row>
    <row r="452" spans="1:3" x14ac:dyDescent="0.25">
      <c r="A452">
        <v>733.7</v>
      </c>
      <c r="B452">
        <v>-10</v>
      </c>
      <c r="C452" s="1">
        <v>1292.2751063829785</v>
      </c>
    </row>
    <row r="453" spans="1:3" x14ac:dyDescent="0.25">
      <c r="A453">
        <v>738.3</v>
      </c>
      <c r="B453">
        <v>0</v>
      </c>
      <c r="C453" s="1">
        <v>1293.0195106382978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bridge site triangulation</vt:lpstr>
      <vt:lpstr>Bridge Coordinates</vt:lpstr>
      <vt:lpstr>triangle length and angles</vt:lpstr>
      <vt:lpstr>Bridge Levelling</vt:lpstr>
      <vt:lpstr>bridge detail</vt:lpstr>
      <vt:lpstr>RA</vt:lpstr>
      <vt:lpstr>Road Levelling Correction</vt:lpstr>
      <vt:lpstr>Road Levelling</vt:lpstr>
      <vt:lpstr>rl</vt:lpstr>
      <vt:lpstr>road_ip</vt:lpstr>
      <vt:lpstr>RA!Print_Area</vt:lpstr>
      <vt:lpstr>'Road Levelling Correction'!Print_Area</vt:lpstr>
      <vt:lpstr>'Road Levelling Correction'!Print_Titles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</dc:creator>
  <cp:lastModifiedBy>Sanjeev Bashyal</cp:lastModifiedBy>
  <cp:lastPrinted>2021-02-04T07:53:04Z</cp:lastPrinted>
  <dcterms:created xsi:type="dcterms:W3CDTF">2020-03-30T03:53:49Z</dcterms:created>
  <dcterms:modified xsi:type="dcterms:W3CDTF">2021-02-04T07:53:34Z</dcterms:modified>
</cp:coreProperties>
</file>