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EV BASHYAL\Desktop\Survey Camp 2076\"/>
    </mc:Choice>
  </mc:AlternateContent>
  <xr:revisionPtr revIDLastSave="0" documentId="13_ncr:1_{5DBD0167-3E3F-4AC4-A24D-83844A01A431}" xr6:coauthVersionLast="45" xr6:coauthVersionMax="45" xr10:uidLastSave="{00000000-0000-0000-0000-000000000000}"/>
  <bookViews>
    <workbookView xWindow="-120" yWindow="-120" windowWidth="20730" windowHeight="11280" firstSheet="2" activeTab="5" xr2:uid="{1C92280B-B669-4456-B245-B98452BD5BC0}"/>
  </bookViews>
  <sheets>
    <sheet name="HCR Distance Observation" sheetId="1" r:id="rId1"/>
    <sheet name="Gales Table Major Traverse" sheetId="5" r:id="rId2"/>
    <sheet name="Gales Table Minor Traverse" sheetId="6" r:id="rId3"/>
    <sheet name="Level Transfer Minor Traverse" sheetId="9" r:id="rId4"/>
    <sheet name="Level Transfer" sheetId="8" r:id="rId5"/>
    <sheet name="Traverse Detailing" sheetId="10" r:id="rId6"/>
  </sheets>
  <definedNames>
    <definedName name="_xlnm.Print_Area" localSheetId="1">'Gales Table Major Traverse'!$A$3:$V$29</definedName>
    <definedName name="_xlnm.Print_Area" localSheetId="2">'Gales Table Minor Traverse'!$A$3:$V$24</definedName>
    <definedName name="_xlnm.Print_Area" localSheetId="4">'Level Transfer'!$B$85:$P$119</definedName>
    <definedName name="_xlnm.Print_Area" localSheetId="3">'Level Transfer Minor Traverse'!$A$1:$I$46</definedName>
    <definedName name="_xlnm.Print_Area" localSheetId="5">'Traverse Detailing'!$B$2:$N$743</definedName>
    <definedName name="_xlnm.Print_Titles" localSheetId="0">'HCR Distance Observation'!$1:$3</definedName>
    <definedName name="_xlnm.Print_Titles" localSheetId="4">'Level Transfer'!$26:$27</definedName>
    <definedName name="S1_">'Level Transfer'!$G$32:$G$49</definedName>
    <definedName name="S2_">'Level Transfer'!$L$31:$L$49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6" l="1"/>
  <c r="R24" i="6"/>
  <c r="H24" i="6"/>
  <c r="Q29" i="5"/>
  <c r="U27" i="5"/>
  <c r="F29" i="5"/>
  <c r="M14" i="1"/>
  <c r="M22" i="1"/>
  <c r="M30" i="1"/>
  <c r="M38" i="1"/>
  <c r="M46" i="1"/>
  <c r="M54" i="1"/>
  <c r="M62" i="1"/>
  <c r="M70" i="1"/>
  <c r="L14" i="1"/>
  <c r="L18" i="1"/>
  <c r="M18" i="1" s="1"/>
  <c r="L22" i="1"/>
  <c r="L26" i="1"/>
  <c r="M26" i="1" s="1"/>
  <c r="L30" i="1"/>
  <c r="L34" i="1"/>
  <c r="M34" i="1" s="1"/>
  <c r="L38" i="1"/>
  <c r="L42" i="1"/>
  <c r="M42" i="1" s="1"/>
  <c r="L46" i="1"/>
  <c r="L50" i="1"/>
  <c r="M50" i="1" s="1"/>
  <c r="L54" i="1"/>
  <c r="L58" i="1"/>
  <c r="M58" i="1" s="1"/>
  <c r="L62" i="1"/>
  <c r="L66" i="1"/>
  <c r="M66" i="1" s="1"/>
  <c r="L70" i="1"/>
  <c r="L74" i="1"/>
  <c r="M74" i="1" s="1"/>
  <c r="L10" i="1"/>
  <c r="M10" i="1" s="1"/>
  <c r="L6" i="1"/>
  <c r="M6" i="1" s="1"/>
  <c r="L4" i="1"/>
  <c r="L78" i="1" s="1"/>
  <c r="L586" i="10"/>
  <c r="K586" i="10"/>
  <c r="L568" i="10"/>
  <c r="K568" i="10"/>
  <c r="L500" i="10"/>
  <c r="K500" i="10"/>
  <c r="L434" i="10"/>
  <c r="K434" i="10"/>
  <c r="L375" i="10"/>
  <c r="K375" i="10"/>
  <c r="L327" i="10"/>
  <c r="K327" i="10"/>
  <c r="L280" i="10"/>
  <c r="K280" i="10"/>
  <c r="L231" i="10"/>
  <c r="K231" i="10"/>
  <c r="L189" i="10"/>
  <c r="K189" i="10"/>
  <c r="L141" i="10"/>
  <c r="K141" i="10"/>
  <c r="L90" i="10"/>
  <c r="K90" i="10"/>
  <c r="H702" i="10"/>
  <c r="H703" i="10" s="1"/>
  <c r="H663" i="10"/>
  <c r="H664" i="10" s="1"/>
  <c r="H586" i="10"/>
  <c r="H587" i="10" s="1"/>
  <c r="H568" i="10"/>
  <c r="H569" i="10" s="1"/>
  <c r="H500" i="10"/>
  <c r="H501" i="10" s="1"/>
  <c r="I501" i="10" s="1"/>
  <c r="H434" i="10"/>
  <c r="H435" i="10" s="1"/>
  <c r="H375" i="10"/>
  <c r="H376" i="10" s="1"/>
  <c r="H327" i="10"/>
  <c r="H328" i="10" s="1"/>
  <c r="I328" i="10" s="1"/>
  <c r="H280" i="10"/>
  <c r="H281" i="10" s="1"/>
  <c r="H231" i="10"/>
  <c r="H232" i="10" s="1"/>
  <c r="J232" i="10" s="1"/>
  <c r="L232" i="10" s="1"/>
  <c r="H189" i="10"/>
  <c r="H190" i="10" s="1"/>
  <c r="H141" i="10"/>
  <c r="H142" i="10" s="1"/>
  <c r="I142" i="10" s="1"/>
  <c r="H90" i="10"/>
  <c r="H91" i="10" s="1"/>
  <c r="H4" i="10"/>
  <c r="H5" i="10" s="1"/>
  <c r="M4" i="1" l="1"/>
  <c r="M78" i="1" s="1"/>
  <c r="H377" i="10"/>
  <c r="J376" i="10"/>
  <c r="L376" i="10" s="1"/>
  <c r="I376" i="10"/>
  <c r="K376" i="10" s="1"/>
  <c r="H6" i="10"/>
  <c r="I5" i="10"/>
  <c r="H588" i="10"/>
  <c r="J587" i="10"/>
  <c r="L587" i="10" s="1"/>
  <c r="H92" i="10"/>
  <c r="J91" i="10"/>
  <c r="H282" i="10"/>
  <c r="J281" i="10"/>
  <c r="L281" i="10" s="1"/>
  <c r="H436" i="10"/>
  <c r="J435" i="10"/>
  <c r="I435" i="10"/>
  <c r="K435" i="10" s="1"/>
  <c r="H665" i="10"/>
  <c r="J664" i="10"/>
  <c r="I664" i="10"/>
  <c r="I91" i="10"/>
  <c r="K91" i="10" s="1"/>
  <c r="I281" i="10"/>
  <c r="K281" i="10" s="1"/>
  <c r="I587" i="10"/>
  <c r="K587" i="10" s="1"/>
  <c r="H143" i="10"/>
  <c r="J142" i="10"/>
  <c r="H329" i="10"/>
  <c r="J328" i="10"/>
  <c r="L328" i="10" s="1"/>
  <c r="H502" i="10"/>
  <c r="J501" i="10"/>
  <c r="L501" i="10" s="1"/>
  <c r="H704" i="10"/>
  <c r="J703" i="10"/>
  <c r="I703" i="10"/>
  <c r="H570" i="10"/>
  <c r="J569" i="10"/>
  <c r="L569" i="10" s="1"/>
  <c r="I569" i="10"/>
  <c r="J5" i="10"/>
  <c r="H191" i="10"/>
  <c r="J190" i="10"/>
  <c r="L190" i="10" s="1"/>
  <c r="I190" i="10"/>
  <c r="K190" i="10" s="1"/>
  <c r="H233" i="10"/>
  <c r="I232" i="10"/>
  <c r="K232" i="10" s="1"/>
  <c r="L142" i="10"/>
  <c r="K328" i="10"/>
  <c r="K569" i="10"/>
  <c r="L91" i="10"/>
  <c r="K501" i="10"/>
  <c r="K142" i="10"/>
  <c r="L435" i="10"/>
  <c r="H46" i="9"/>
  <c r="D42" i="9"/>
  <c r="C42" i="9"/>
  <c r="H234" i="10" l="1"/>
  <c r="J233" i="10"/>
  <c r="L233" i="10" s="1"/>
  <c r="I233" i="10"/>
  <c r="H503" i="10"/>
  <c r="J502" i="10"/>
  <c r="I502" i="10"/>
  <c r="H144" i="10"/>
  <c r="J143" i="10"/>
  <c r="L143" i="10" s="1"/>
  <c r="I143" i="10"/>
  <c r="K143" i="10" s="1"/>
  <c r="H437" i="10"/>
  <c r="J436" i="10"/>
  <c r="L436" i="10" s="1"/>
  <c r="I436" i="10"/>
  <c r="K436" i="10" s="1"/>
  <c r="H93" i="10"/>
  <c r="J92" i="10"/>
  <c r="L92" i="10" s="1"/>
  <c r="I92" i="10"/>
  <c r="K92" i="10" s="1"/>
  <c r="H7" i="10"/>
  <c r="J6" i="10"/>
  <c r="I6" i="10"/>
  <c r="H378" i="10"/>
  <c r="J377" i="10"/>
  <c r="L377" i="10" s="1"/>
  <c r="I377" i="10"/>
  <c r="K377" i="10" s="1"/>
  <c r="L502" i="10"/>
  <c r="K502" i="10"/>
  <c r="H705" i="10"/>
  <c r="J704" i="10"/>
  <c r="I704" i="10"/>
  <c r="H330" i="10"/>
  <c r="J329" i="10"/>
  <c r="L329" i="10" s="1"/>
  <c r="I329" i="10"/>
  <c r="H666" i="10"/>
  <c r="J665" i="10"/>
  <c r="I665" i="10"/>
  <c r="K329" i="10"/>
  <c r="K233" i="10"/>
  <c r="H192" i="10"/>
  <c r="J191" i="10"/>
  <c r="L191" i="10" s="1"/>
  <c r="I191" i="10"/>
  <c r="K191" i="10" s="1"/>
  <c r="H571" i="10"/>
  <c r="J570" i="10"/>
  <c r="L570" i="10" s="1"/>
  <c r="I570" i="10"/>
  <c r="K570" i="10" s="1"/>
  <c r="H283" i="10"/>
  <c r="J282" i="10"/>
  <c r="L282" i="10" s="1"/>
  <c r="I282" i="10"/>
  <c r="K282" i="10" s="1"/>
  <c r="H589" i="10"/>
  <c r="J588" i="10"/>
  <c r="L588" i="10" s="1"/>
  <c r="I588" i="10"/>
  <c r="K588" i="10" s="1"/>
  <c r="D45" i="9"/>
  <c r="F24" i="9"/>
  <c r="F25" i="9"/>
  <c r="F26" i="9"/>
  <c r="F27" i="9"/>
  <c r="F28" i="9"/>
  <c r="F29" i="9"/>
  <c r="F30" i="9"/>
  <c r="F31" i="9"/>
  <c r="F32" i="9"/>
  <c r="F33" i="9"/>
  <c r="F34" i="9"/>
  <c r="F35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F36" i="9"/>
  <c r="F37" i="9"/>
  <c r="F38" i="9"/>
  <c r="F39" i="9"/>
  <c r="F40" i="9"/>
  <c r="F41" i="9"/>
  <c r="E40" i="9"/>
  <c r="E41" i="9"/>
  <c r="H590" i="10" l="1"/>
  <c r="J589" i="10"/>
  <c r="L589" i="10" s="1"/>
  <c r="I589" i="10"/>
  <c r="K589" i="10" s="1"/>
  <c r="H331" i="10"/>
  <c r="J330" i="10"/>
  <c r="L330" i="10" s="1"/>
  <c r="I330" i="10"/>
  <c r="H438" i="10"/>
  <c r="J437" i="10"/>
  <c r="L437" i="10" s="1"/>
  <c r="I437" i="10"/>
  <c r="K437" i="10" s="1"/>
  <c r="H504" i="10"/>
  <c r="J503" i="10"/>
  <c r="L503" i="10" s="1"/>
  <c r="I503" i="10"/>
  <c r="H235" i="10"/>
  <c r="J234" i="10"/>
  <c r="L234" i="10" s="1"/>
  <c r="I234" i="10"/>
  <c r="K234" i="10" s="1"/>
  <c r="H379" i="10"/>
  <c r="J378" i="10"/>
  <c r="L378" i="10" s="1"/>
  <c r="I378" i="10"/>
  <c r="K378" i="10" s="1"/>
  <c r="H193" i="10"/>
  <c r="J192" i="10"/>
  <c r="L192" i="10" s="1"/>
  <c r="I192" i="10"/>
  <c r="K192" i="10" s="1"/>
  <c r="H667" i="10"/>
  <c r="J666" i="10"/>
  <c r="I666" i="10"/>
  <c r="H94" i="10"/>
  <c r="J93" i="10"/>
  <c r="L93" i="10" s="1"/>
  <c r="I93" i="10"/>
  <c r="K93" i="10" s="1"/>
  <c r="H145" i="10"/>
  <c r="J144" i="10"/>
  <c r="L144" i="10" s="1"/>
  <c r="I144" i="10"/>
  <c r="K144" i="10" s="1"/>
  <c r="H284" i="10"/>
  <c r="J283" i="10"/>
  <c r="L283" i="10" s="1"/>
  <c r="I283" i="10"/>
  <c r="K283" i="10" s="1"/>
  <c r="K330" i="10"/>
  <c r="H706" i="10"/>
  <c r="J705" i="10"/>
  <c r="I705" i="10"/>
  <c r="H572" i="10"/>
  <c r="J571" i="10"/>
  <c r="L571" i="10" s="1"/>
  <c r="I571" i="10"/>
  <c r="K571" i="10" s="1"/>
  <c r="K503" i="10"/>
  <c r="H8" i="10"/>
  <c r="J7" i="10"/>
  <c r="I7" i="10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6" i="9"/>
  <c r="F6" i="9"/>
  <c r="H573" i="10" l="1"/>
  <c r="J572" i="10"/>
  <c r="L572" i="10" s="1"/>
  <c r="I572" i="10"/>
  <c r="K572" i="10" s="1"/>
  <c r="H668" i="10"/>
  <c r="J667" i="10"/>
  <c r="I667" i="10"/>
  <c r="H505" i="10"/>
  <c r="J504" i="10"/>
  <c r="L504" i="10" s="1"/>
  <c r="I504" i="10"/>
  <c r="K504" i="10" s="1"/>
  <c r="H95" i="10"/>
  <c r="J94" i="10"/>
  <c r="L94" i="10" s="1"/>
  <c r="I94" i="10"/>
  <c r="K94" i="10" s="1"/>
  <c r="H236" i="10"/>
  <c r="J235" i="10"/>
  <c r="L235" i="10" s="1"/>
  <c r="I235" i="10"/>
  <c r="K235" i="10" s="1"/>
  <c r="H146" i="10"/>
  <c r="J145" i="10"/>
  <c r="L145" i="10" s="1"/>
  <c r="I145" i="10"/>
  <c r="K145" i="10" s="1"/>
  <c r="H380" i="10"/>
  <c r="J379" i="10"/>
  <c r="L379" i="10" s="1"/>
  <c r="I379" i="10"/>
  <c r="K379" i="10" s="1"/>
  <c r="H591" i="10"/>
  <c r="J590" i="10"/>
  <c r="L590" i="10" s="1"/>
  <c r="I590" i="10"/>
  <c r="K590" i="10" s="1"/>
  <c r="H9" i="10"/>
  <c r="J8" i="10"/>
  <c r="I8" i="10"/>
  <c r="H707" i="10"/>
  <c r="J706" i="10"/>
  <c r="I706" i="10"/>
  <c r="H285" i="10"/>
  <c r="J284" i="10"/>
  <c r="L284" i="10" s="1"/>
  <c r="I284" i="10"/>
  <c r="K284" i="10" s="1"/>
  <c r="H194" i="10"/>
  <c r="J193" i="10"/>
  <c r="L193" i="10" s="1"/>
  <c r="I193" i="10"/>
  <c r="K193" i="10" s="1"/>
  <c r="H439" i="10"/>
  <c r="J438" i="10"/>
  <c r="L438" i="10" s="1"/>
  <c r="I438" i="10"/>
  <c r="K438" i="10" s="1"/>
  <c r="H332" i="10"/>
  <c r="I331" i="10"/>
  <c r="K331" i="10" s="1"/>
  <c r="J331" i="10"/>
  <c r="L331" i="10" s="1"/>
  <c r="F42" i="9"/>
  <c r="E42" i="9"/>
  <c r="L95" i="8"/>
  <c r="O95" i="8" s="1"/>
  <c r="P95" i="8" s="1"/>
  <c r="K95" i="8"/>
  <c r="L94" i="8"/>
  <c r="K94" i="8"/>
  <c r="G94" i="8"/>
  <c r="F94" i="8"/>
  <c r="L93" i="8"/>
  <c r="K93" i="8"/>
  <c r="G93" i="8"/>
  <c r="F93" i="8"/>
  <c r="L92" i="8"/>
  <c r="K92" i="8"/>
  <c r="G92" i="8"/>
  <c r="F92" i="8"/>
  <c r="L91" i="8"/>
  <c r="K91" i="8"/>
  <c r="G91" i="8"/>
  <c r="F91" i="8"/>
  <c r="L90" i="8"/>
  <c r="K90" i="8"/>
  <c r="G90" i="8"/>
  <c r="F90" i="8"/>
  <c r="L89" i="8"/>
  <c r="K89" i="8"/>
  <c r="G89" i="8"/>
  <c r="F89" i="8"/>
  <c r="G88" i="8"/>
  <c r="O88" i="8" s="1"/>
  <c r="F88" i="8"/>
  <c r="L108" i="8"/>
  <c r="L109" i="8"/>
  <c r="L110" i="8"/>
  <c r="L111" i="8"/>
  <c r="L112" i="8"/>
  <c r="L113" i="8"/>
  <c r="L114" i="8"/>
  <c r="O114" i="8" s="1"/>
  <c r="P114" i="8" s="1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O79" i="8" s="1"/>
  <c r="P79" i="8" s="1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107" i="8"/>
  <c r="L59" i="8"/>
  <c r="L33" i="8"/>
  <c r="K108" i="8"/>
  <c r="K109" i="8"/>
  <c r="K110" i="8"/>
  <c r="K111" i="8"/>
  <c r="K112" i="8"/>
  <c r="K113" i="8"/>
  <c r="K114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107" i="8"/>
  <c r="K59" i="8"/>
  <c r="K33" i="8"/>
  <c r="G107" i="8"/>
  <c r="G108" i="8"/>
  <c r="G109" i="8"/>
  <c r="G110" i="8"/>
  <c r="G111" i="8"/>
  <c r="G112" i="8"/>
  <c r="G113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106" i="8"/>
  <c r="O106" i="8" s="1"/>
  <c r="G58" i="8"/>
  <c r="O58" i="8" s="1"/>
  <c r="P58" i="8" s="1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32" i="8"/>
  <c r="O32" i="8" s="1"/>
  <c r="P32" i="8" s="1"/>
  <c r="F107" i="8"/>
  <c r="M108" i="8" s="1"/>
  <c r="F108" i="8"/>
  <c r="N109" i="8" s="1"/>
  <c r="F109" i="8"/>
  <c r="M110" i="8" s="1"/>
  <c r="F110" i="8"/>
  <c r="F111" i="8"/>
  <c r="M112" i="8" s="1"/>
  <c r="F112" i="8"/>
  <c r="M113" i="8" s="1"/>
  <c r="F113" i="8"/>
  <c r="M114" i="8" s="1"/>
  <c r="F59" i="8"/>
  <c r="F60" i="8"/>
  <c r="M61" i="8" s="1"/>
  <c r="F61" i="8"/>
  <c r="M62" i="8" s="1"/>
  <c r="F62" i="8"/>
  <c r="M63" i="8" s="1"/>
  <c r="F63" i="8"/>
  <c r="M64" i="8" s="1"/>
  <c r="F64" i="8"/>
  <c r="M65" i="8" s="1"/>
  <c r="F65" i="8"/>
  <c r="M66" i="8" s="1"/>
  <c r="F66" i="8"/>
  <c r="M67" i="8" s="1"/>
  <c r="F67" i="8"/>
  <c r="N68" i="8" s="1"/>
  <c r="F68" i="8"/>
  <c r="M69" i="8" s="1"/>
  <c r="F69" i="8"/>
  <c r="N70" i="8" s="1"/>
  <c r="F70" i="8"/>
  <c r="M71" i="8" s="1"/>
  <c r="F71" i="8"/>
  <c r="N72" i="8" s="1"/>
  <c r="F72" i="8"/>
  <c r="M73" i="8" s="1"/>
  <c r="F73" i="8"/>
  <c r="N74" i="8" s="1"/>
  <c r="F74" i="8"/>
  <c r="M75" i="8" s="1"/>
  <c r="F75" i="8"/>
  <c r="M76" i="8" s="1"/>
  <c r="F76" i="8"/>
  <c r="N77" i="8" s="1"/>
  <c r="F77" i="8"/>
  <c r="M78" i="8" s="1"/>
  <c r="F78" i="8"/>
  <c r="N79" i="8" s="1"/>
  <c r="F106" i="8"/>
  <c r="F58" i="8"/>
  <c r="N59" i="8" s="1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32" i="8"/>
  <c r="M33" i="8" s="1"/>
  <c r="H16" i="8"/>
  <c r="H10" i="8"/>
  <c r="G17" i="8"/>
  <c r="G16" i="8"/>
  <c r="G11" i="8"/>
  <c r="G10" i="8"/>
  <c r="H195" i="10" l="1"/>
  <c r="J194" i="10"/>
  <c r="L194" i="10" s="1"/>
  <c r="I194" i="10"/>
  <c r="K194" i="10" s="1"/>
  <c r="H381" i="10"/>
  <c r="J380" i="10"/>
  <c r="I380" i="10"/>
  <c r="K380" i="10" s="1"/>
  <c r="H506" i="10"/>
  <c r="J505" i="10"/>
  <c r="I505" i="10"/>
  <c r="K505" i="10" s="1"/>
  <c r="H440" i="10"/>
  <c r="J439" i="10"/>
  <c r="L439" i="10" s="1"/>
  <c r="I439" i="10"/>
  <c r="K439" i="10" s="1"/>
  <c r="H10" i="10"/>
  <c r="J9" i="10"/>
  <c r="I9" i="10"/>
  <c r="H592" i="10"/>
  <c r="J591" i="10"/>
  <c r="L591" i="10" s="1"/>
  <c r="I591" i="10"/>
  <c r="K591" i="10" s="1"/>
  <c r="H333" i="10"/>
  <c r="J332" i="10"/>
  <c r="L332" i="10" s="1"/>
  <c r="I332" i="10"/>
  <c r="K332" i="10" s="1"/>
  <c r="H708" i="10"/>
  <c r="J707" i="10"/>
  <c r="I707" i="10"/>
  <c r="H96" i="10"/>
  <c r="J95" i="10"/>
  <c r="L95" i="10" s="1"/>
  <c r="I95" i="10"/>
  <c r="K95" i="10" s="1"/>
  <c r="L505" i="10"/>
  <c r="L380" i="10"/>
  <c r="H286" i="10"/>
  <c r="J285" i="10"/>
  <c r="L285" i="10" s="1"/>
  <c r="I285" i="10"/>
  <c r="K285" i="10" s="1"/>
  <c r="H147" i="10"/>
  <c r="J146" i="10"/>
  <c r="L146" i="10" s="1"/>
  <c r="I146" i="10"/>
  <c r="K146" i="10" s="1"/>
  <c r="H237" i="10"/>
  <c r="J236" i="10"/>
  <c r="L236" i="10" s="1"/>
  <c r="I236" i="10"/>
  <c r="K236" i="10" s="1"/>
  <c r="H669" i="10"/>
  <c r="J668" i="10"/>
  <c r="I668" i="10"/>
  <c r="H574" i="10"/>
  <c r="J573" i="10"/>
  <c r="L573" i="10" s="1"/>
  <c r="I573" i="10"/>
  <c r="K573" i="10" s="1"/>
  <c r="D46" i="9"/>
  <c r="M95" i="8"/>
  <c r="O76" i="8"/>
  <c r="P76" i="8" s="1"/>
  <c r="O72" i="8"/>
  <c r="P72" i="8" s="1"/>
  <c r="O68" i="8"/>
  <c r="P68" i="8" s="1"/>
  <c r="O111" i="8"/>
  <c r="P111" i="8" s="1"/>
  <c r="O107" i="8"/>
  <c r="P107" i="8" s="1"/>
  <c r="O90" i="8"/>
  <c r="P90" i="8" s="1"/>
  <c r="O91" i="8"/>
  <c r="P91" i="8" s="1"/>
  <c r="O93" i="8"/>
  <c r="P93" i="8" s="1"/>
  <c r="O94" i="8"/>
  <c r="P94" i="8" s="1"/>
  <c r="M111" i="8"/>
  <c r="O89" i="8"/>
  <c r="P89" i="8" s="1"/>
  <c r="O71" i="8"/>
  <c r="P71" i="8" s="1"/>
  <c r="O67" i="8"/>
  <c r="P67" i="8" s="1"/>
  <c r="O63" i="8"/>
  <c r="P63" i="8" s="1"/>
  <c r="O110" i="8"/>
  <c r="P110" i="8" s="1"/>
  <c r="O75" i="8"/>
  <c r="P75" i="8" s="1"/>
  <c r="M60" i="8"/>
  <c r="F80" i="8"/>
  <c r="K80" i="8"/>
  <c r="N48" i="8"/>
  <c r="N44" i="8"/>
  <c r="N40" i="8"/>
  <c r="N36" i="8"/>
  <c r="N91" i="8"/>
  <c r="N92" i="8"/>
  <c r="O59" i="8"/>
  <c r="N61" i="8"/>
  <c r="N41" i="8"/>
  <c r="N37" i="8"/>
  <c r="N49" i="8"/>
  <c r="N45" i="8"/>
  <c r="F115" i="8"/>
  <c r="O77" i="8"/>
  <c r="P77" i="8" s="1"/>
  <c r="O73" i="8"/>
  <c r="P73" i="8" s="1"/>
  <c r="O69" i="8"/>
  <c r="P69" i="8" s="1"/>
  <c r="O65" i="8"/>
  <c r="P65" i="8" s="1"/>
  <c r="O61" i="8"/>
  <c r="P61" i="8" s="1"/>
  <c r="O112" i="8"/>
  <c r="P112" i="8" s="1"/>
  <c r="O108" i="8"/>
  <c r="P108" i="8" s="1"/>
  <c r="K115" i="8"/>
  <c r="O78" i="8"/>
  <c r="P78" i="8" s="1"/>
  <c r="D19" i="8"/>
  <c r="D20" i="8" s="1"/>
  <c r="N67" i="8"/>
  <c r="M107" i="8"/>
  <c r="K96" i="8"/>
  <c r="M72" i="8"/>
  <c r="O64" i="8"/>
  <c r="P64" i="8" s="1"/>
  <c r="O60" i="8"/>
  <c r="P60" i="8" s="1"/>
  <c r="M79" i="8"/>
  <c r="N65" i="8"/>
  <c r="N111" i="8"/>
  <c r="O74" i="8"/>
  <c r="P74" i="8" s="1"/>
  <c r="O70" i="8"/>
  <c r="P70" i="8" s="1"/>
  <c r="O66" i="8"/>
  <c r="P66" i="8" s="1"/>
  <c r="O62" i="8"/>
  <c r="P62" i="8" s="1"/>
  <c r="O113" i="8"/>
  <c r="P113" i="8" s="1"/>
  <c r="O109" i="8"/>
  <c r="P109" i="8" s="1"/>
  <c r="N43" i="8"/>
  <c r="N39" i="8"/>
  <c r="M77" i="8"/>
  <c r="N63" i="8"/>
  <c r="O92" i="8"/>
  <c r="P92" i="8" s="1"/>
  <c r="O46" i="8"/>
  <c r="P46" i="8" s="1"/>
  <c r="O42" i="8"/>
  <c r="P42" i="8" s="1"/>
  <c r="O38" i="8"/>
  <c r="P38" i="8" s="1"/>
  <c r="O34" i="8"/>
  <c r="P34" i="8" s="1"/>
  <c r="O49" i="8"/>
  <c r="P49" i="8" s="1"/>
  <c r="O45" i="8"/>
  <c r="P45" i="8" s="1"/>
  <c r="O41" i="8"/>
  <c r="P41" i="8" s="1"/>
  <c r="O37" i="8"/>
  <c r="P37" i="8" s="1"/>
  <c r="O33" i="8"/>
  <c r="M47" i="8"/>
  <c r="M43" i="8"/>
  <c r="M39" i="8"/>
  <c r="M35" i="8"/>
  <c r="O48" i="8"/>
  <c r="P48" i="8" s="1"/>
  <c r="O44" i="8"/>
  <c r="P44" i="8" s="1"/>
  <c r="O40" i="8"/>
  <c r="P40" i="8" s="1"/>
  <c r="O36" i="8"/>
  <c r="P36" i="8" s="1"/>
  <c r="F50" i="8"/>
  <c r="M46" i="8"/>
  <c r="N42" i="8"/>
  <c r="M38" i="8"/>
  <c r="N34" i="8"/>
  <c r="O47" i="8"/>
  <c r="P47" i="8" s="1"/>
  <c r="O43" i="8"/>
  <c r="P43" i="8" s="1"/>
  <c r="O39" i="8"/>
  <c r="P39" i="8" s="1"/>
  <c r="O35" i="8"/>
  <c r="P35" i="8" s="1"/>
  <c r="N47" i="8"/>
  <c r="P106" i="8"/>
  <c r="M42" i="8"/>
  <c r="M34" i="8"/>
  <c r="M74" i="8"/>
  <c r="N113" i="8"/>
  <c r="K50" i="8"/>
  <c r="M49" i="8"/>
  <c r="M45" i="8"/>
  <c r="M41" i="8"/>
  <c r="M37" i="8"/>
  <c r="N33" i="8"/>
  <c r="N46" i="8"/>
  <c r="N38" i="8"/>
  <c r="M59" i="8"/>
  <c r="N78" i="8"/>
  <c r="N76" i="8"/>
  <c r="N73" i="8"/>
  <c r="N71" i="8"/>
  <c r="N69" i="8"/>
  <c r="N107" i="8"/>
  <c r="M109" i="8"/>
  <c r="N93" i="8"/>
  <c r="F96" i="8"/>
  <c r="M48" i="8"/>
  <c r="M44" i="8"/>
  <c r="M40" i="8"/>
  <c r="M36" i="8"/>
  <c r="N66" i="8"/>
  <c r="N64" i="8"/>
  <c r="N62" i="8"/>
  <c r="N60" i="8"/>
  <c r="N114" i="8"/>
  <c r="N112" i="8"/>
  <c r="N110" i="8"/>
  <c r="N108" i="8"/>
  <c r="N90" i="8"/>
  <c r="N94" i="8"/>
  <c r="M70" i="8"/>
  <c r="N89" i="8"/>
  <c r="N95" i="8"/>
  <c r="P88" i="8"/>
  <c r="M89" i="8"/>
  <c r="M90" i="8"/>
  <c r="M91" i="8"/>
  <c r="M92" i="8"/>
  <c r="M93" i="8"/>
  <c r="M94" i="8"/>
  <c r="N35" i="8"/>
  <c r="N75" i="8"/>
  <c r="M68" i="8"/>
  <c r="C21" i="6"/>
  <c r="G8" i="6"/>
  <c r="F9" i="6" s="1"/>
  <c r="G9" i="6" s="1"/>
  <c r="F10" i="6" s="1"/>
  <c r="G10" i="6" s="1"/>
  <c r="B18" i="6"/>
  <c r="B17" i="6"/>
  <c r="B16" i="6"/>
  <c r="B15" i="6"/>
  <c r="B14" i="6"/>
  <c r="B13" i="6"/>
  <c r="B12" i="6"/>
  <c r="E27" i="5"/>
  <c r="B10" i="5"/>
  <c r="B9" i="5"/>
  <c r="S8" i="5"/>
  <c r="G8" i="5"/>
  <c r="H8" i="5" s="1"/>
  <c r="B8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H148" i="10" l="1"/>
  <c r="I147" i="10"/>
  <c r="J147" i="10"/>
  <c r="H709" i="10"/>
  <c r="J708" i="10"/>
  <c r="I708" i="10"/>
  <c r="H11" i="10"/>
  <c r="J10" i="10"/>
  <c r="I10" i="10"/>
  <c r="K147" i="10"/>
  <c r="H238" i="10"/>
  <c r="J237" i="10"/>
  <c r="L237" i="10" s="1"/>
  <c r="I237" i="10"/>
  <c r="H97" i="10"/>
  <c r="J96" i="10"/>
  <c r="L96" i="10" s="1"/>
  <c r="I96" i="10"/>
  <c r="K96" i="10" s="1"/>
  <c r="H593" i="10"/>
  <c r="J592" i="10"/>
  <c r="L592" i="10" s="1"/>
  <c r="I592" i="10"/>
  <c r="K592" i="10" s="1"/>
  <c r="H670" i="10"/>
  <c r="J669" i="10"/>
  <c r="I669" i="10"/>
  <c r="L147" i="10"/>
  <c r="H196" i="10"/>
  <c r="J195" i="10"/>
  <c r="L195" i="10" s="1"/>
  <c r="I195" i="10"/>
  <c r="K195" i="10" s="1"/>
  <c r="K237" i="10"/>
  <c r="H575" i="10"/>
  <c r="J574" i="10"/>
  <c r="L574" i="10" s="1"/>
  <c r="I574" i="10"/>
  <c r="K574" i="10" s="1"/>
  <c r="H287" i="10"/>
  <c r="J286" i="10"/>
  <c r="L286" i="10" s="1"/>
  <c r="I286" i="10"/>
  <c r="K286" i="10" s="1"/>
  <c r="H334" i="10"/>
  <c r="J333" i="10"/>
  <c r="L333" i="10" s="1"/>
  <c r="I333" i="10"/>
  <c r="K333" i="10" s="1"/>
  <c r="H441" i="10"/>
  <c r="J440" i="10"/>
  <c r="L440" i="10" s="1"/>
  <c r="I440" i="10"/>
  <c r="K440" i="10" s="1"/>
  <c r="H507" i="10"/>
  <c r="J506" i="10"/>
  <c r="L506" i="10" s="1"/>
  <c r="I506" i="10"/>
  <c r="K506" i="10" s="1"/>
  <c r="H382" i="10"/>
  <c r="J381" i="10"/>
  <c r="L381" i="10" s="1"/>
  <c r="I381" i="10"/>
  <c r="K381" i="10" s="1"/>
  <c r="E99" i="8"/>
  <c r="E83" i="8"/>
  <c r="E118" i="8"/>
  <c r="M115" i="8"/>
  <c r="M80" i="8"/>
  <c r="N80" i="8"/>
  <c r="P59" i="8"/>
  <c r="P80" i="8" s="1"/>
  <c r="O115" i="8"/>
  <c r="P115" i="8" s="1"/>
  <c r="O96" i="8"/>
  <c r="P96" i="8" s="1"/>
  <c r="N115" i="8"/>
  <c r="E53" i="8"/>
  <c r="O50" i="8"/>
  <c r="P50" i="8" s="1"/>
  <c r="N50" i="8"/>
  <c r="M50" i="8"/>
  <c r="P33" i="8"/>
  <c r="N96" i="8"/>
  <c r="M96" i="8"/>
  <c r="I9" i="6"/>
  <c r="J9" i="6" s="1"/>
  <c r="K9" i="6" s="1"/>
  <c r="L9" i="6" s="1"/>
  <c r="M9" i="6" s="1"/>
  <c r="O9" i="6" s="1"/>
  <c r="I10" i="6"/>
  <c r="J10" i="6" s="1"/>
  <c r="K10" i="6" s="1"/>
  <c r="L10" i="6" s="1"/>
  <c r="M10" i="6" s="1"/>
  <c r="F11" i="6"/>
  <c r="I8" i="5"/>
  <c r="V8" i="5"/>
  <c r="J8" i="5"/>
  <c r="K8" i="5" s="1"/>
  <c r="L8" i="5" s="1"/>
  <c r="J118" i="8" l="1"/>
  <c r="H508" i="10"/>
  <c r="J507" i="10"/>
  <c r="L507" i="10" s="1"/>
  <c r="I507" i="10"/>
  <c r="K507" i="10" s="1"/>
  <c r="H576" i="10"/>
  <c r="J575" i="10"/>
  <c r="L575" i="10" s="1"/>
  <c r="I575" i="10"/>
  <c r="K575" i="10" s="1"/>
  <c r="H197" i="10"/>
  <c r="J196" i="10"/>
  <c r="L196" i="10" s="1"/>
  <c r="I196" i="10"/>
  <c r="K196" i="10" s="1"/>
  <c r="H671" i="10"/>
  <c r="J670" i="10"/>
  <c r="I670" i="10"/>
  <c r="H594" i="10"/>
  <c r="J593" i="10"/>
  <c r="L593" i="10" s="1"/>
  <c r="I593" i="10"/>
  <c r="K593" i="10" s="1"/>
  <c r="H98" i="10"/>
  <c r="J97" i="10"/>
  <c r="L97" i="10" s="1"/>
  <c r="I97" i="10"/>
  <c r="K97" i="10" s="1"/>
  <c r="H239" i="10"/>
  <c r="J238" i="10"/>
  <c r="L238" i="10" s="1"/>
  <c r="I238" i="10"/>
  <c r="H12" i="10"/>
  <c r="J11" i="10"/>
  <c r="I11" i="10"/>
  <c r="H710" i="10"/>
  <c r="J709" i="10"/>
  <c r="I709" i="10"/>
  <c r="H149" i="10"/>
  <c r="J148" i="10"/>
  <c r="L148" i="10" s="1"/>
  <c r="I148" i="10"/>
  <c r="H383" i="10"/>
  <c r="J382" i="10"/>
  <c r="L382" i="10" s="1"/>
  <c r="I382" i="10"/>
  <c r="K382" i="10" s="1"/>
  <c r="H288" i="10"/>
  <c r="J287" i="10"/>
  <c r="L287" i="10" s="1"/>
  <c r="I287" i="10"/>
  <c r="K287" i="10" s="1"/>
  <c r="K238" i="10"/>
  <c r="H335" i="10"/>
  <c r="J334" i="10"/>
  <c r="L334" i="10" s="1"/>
  <c r="I334" i="10"/>
  <c r="K334" i="10" s="1"/>
  <c r="K148" i="10"/>
  <c r="H442" i="10"/>
  <c r="J441" i="10"/>
  <c r="L441" i="10" s="1"/>
  <c r="I441" i="10"/>
  <c r="K441" i="10" s="1"/>
  <c r="E100" i="8"/>
  <c r="J82" i="8"/>
  <c r="O82" i="8" s="1"/>
  <c r="O83" i="8" s="1"/>
  <c r="N84" i="8" s="1"/>
  <c r="N118" i="8" s="1"/>
  <c r="J117" i="8"/>
  <c r="O117" i="8" s="1"/>
  <c r="O118" i="8" s="1"/>
  <c r="J119" i="8"/>
  <c r="E84" i="8"/>
  <c r="E119" i="8"/>
  <c r="J84" i="8"/>
  <c r="E54" i="8"/>
  <c r="O10" i="6"/>
  <c r="G11" i="6"/>
  <c r="F12" i="6" s="1"/>
  <c r="I11" i="6"/>
  <c r="J11" i="6" s="1"/>
  <c r="K11" i="6" s="1"/>
  <c r="L11" i="6" s="1"/>
  <c r="N9" i="6"/>
  <c r="P9" i="6" s="1"/>
  <c r="N10" i="6"/>
  <c r="M8" i="5"/>
  <c r="Q8" i="5" s="1"/>
  <c r="N8" i="5"/>
  <c r="R8" i="5" s="1"/>
  <c r="H384" i="10" l="1"/>
  <c r="J383" i="10"/>
  <c r="L383" i="10" s="1"/>
  <c r="I383" i="10"/>
  <c r="K383" i="10" s="1"/>
  <c r="H240" i="10"/>
  <c r="J239" i="10"/>
  <c r="L239" i="10" s="1"/>
  <c r="I239" i="10"/>
  <c r="H198" i="10"/>
  <c r="J197" i="10"/>
  <c r="L197" i="10" s="1"/>
  <c r="I197" i="10"/>
  <c r="K197" i="10" s="1"/>
  <c r="H336" i="10"/>
  <c r="J335" i="10"/>
  <c r="L335" i="10" s="1"/>
  <c r="I335" i="10"/>
  <c r="K335" i="10" s="1"/>
  <c r="H289" i="10"/>
  <c r="J288" i="10"/>
  <c r="L288" i="10" s="1"/>
  <c r="I288" i="10"/>
  <c r="K288" i="10" s="1"/>
  <c r="H13" i="10"/>
  <c r="J12" i="10"/>
  <c r="I12" i="10"/>
  <c r="H672" i="10"/>
  <c r="J671" i="10"/>
  <c r="I671" i="10"/>
  <c r="H443" i="10"/>
  <c r="J442" i="10"/>
  <c r="L442" i="10" s="1"/>
  <c r="I442" i="10"/>
  <c r="K442" i="10" s="1"/>
  <c r="K239" i="10"/>
  <c r="H711" i="10"/>
  <c r="J710" i="10"/>
  <c r="I710" i="10"/>
  <c r="H595" i="10"/>
  <c r="J594" i="10"/>
  <c r="L594" i="10" s="1"/>
  <c r="I594" i="10"/>
  <c r="K594" i="10" s="1"/>
  <c r="H509" i="10"/>
  <c r="J508" i="10"/>
  <c r="L508" i="10" s="1"/>
  <c r="I508" i="10"/>
  <c r="K508" i="10" s="1"/>
  <c r="H150" i="10"/>
  <c r="J149" i="10"/>
  <c r="L149" i="10" s="1"/>
  <c r="I149" i="10"/>
  <c r="K149" i="10" s="1"/>
  <c r="H99" i="10"/>
  <c r="J98" i="10"/>
  <c r="L98" i="10" s="1"/>
  <c r="I98" i="10"/>
  <c r="K98" i="10" s="1"/>
  <c r="H577" i="10"/>
  <c r="J576" i="10"/>
  <c r="L576" i="10" s="1"/>
  <c r="I576" i="10"/>
  <c r="K576" i="10" s="1"/>
  <c r="N119" i="8"/>
  <c r="G5" i="9" s="1"/>
  <c r="J83" i="8"/>
  <c r="P10" i="6"/>
  <c r="G12" i="6"/>
  <c r="F13" i="6" s="1"/>
  <c r="I12" i="6"/>
  <c r="J12" i="6" s="1"/>
  <c r="K12" i="6" s="1"/>
  <c r="L12" i="6" s="1"/>
  <c r="N11" i="6"/>
  <c r="M11" i="6"/>
  <c r="O11" i="6" s="1"/>
  <c r="U8" i="5"/>
  <c r="I4" i="1"/>
  <c r="J4" i="1" s="1"/>
  <c r="I10" i="1"/>
  <c r="C13" i="5" s="1"/>
  <c r="I14" i="1"/>
  <c r="C14" i="5" s="1"/>
  <c r="I18" i="1"/>
  <c r="C15" i="5" s="1"/>
  <c r="I22" i="1"/>
  <c r="I26" i="1"/>
  <c r="C17" i="5" s="1"/>
  <c r="I30" i="1"/>
  <c r="C18" i="5" s="1"/>
  <c r="I34" i="1"/>
  <c r="I38" i="1"/>
  <c r="I42" i="1"/>
  <c r="C21" i="5" s="1"/>
  <c r="I46" i="1"/>
  <c r="C22" i="5" s="1"/>
  <c r="I50" i="1"/>
  <c r="C23" i="5" s="1"/>
  <c r="I54" i="1"/>
  <c r="I58" i="1"/>
  <c r="C25" i="5" s="1"/>
  <c r="I62" i="1"/>
  <c r="C26" i="5" s="1"/>
  <c r="I66" i="1"/>
  <c r="J66" i="1" s="1"/>
  <c r="I70" i="1"/>
  <c r="I74" i="1"/>
  <c r="J10" i="1"/>
  <c r="J18" i="1"/>
  <c r="J26" i="1"/>
  <c r="J30" i="1"/>
  <c r="J42" i="1"/>
  <c r="J50" i="1"/>
  <c r="J58" i="1"/>
  <c r="I6" i="1"/>
  <c r="I78" i="1" l="1"/>
  <c r="C11" i="5" s="1"/>
  <c r="J74" i="1"/>
  <c r="C10" i="5"/>
  <c r="J6" i="1"/>
  <c r="C12" i="5"/>
  <c r="J70" i="1"/>
  <c r="C9" i="5"/>
  <c r="J54" i="1"/>
  <c r="C24" i="5"/>
  <c r="J38" i="1"/>
  <c r="C20" i="5"/>
  <c r="J22" i="1"/>
  <c r="C16" i="5"/>
  <c r="J46" i="1"/>
  <c r="J62" i="1"/>
  <c r="J14" i="1"/>
  <c r="J34" i="1"/>
  <c r="C19" i="5"/>
  <c r="L577" i="10"/>
  <c r="H578" i="10"/>
  <c r="J577" i="10"/>
  <c r="I577" i="10"/>
  <c r="K577" i="10" s="1"/>
  <c r="H712" i="10"/>
  <c r="J711" i="10"/>
  <c r="I711" i="10"/>
  <c r="H14" i="10"/>
  <c r="J13" i="10"/>
  <c r="I13" i="10"/>
  <c r="H385" i="10"/>
  <c r="J384" i="10"/>
  <c r="L384" i="10" s="1"/>
  <c r="I384" i="10"/>
  <c r="K384" i="10" s="1"/>
  <c r="H596" i="10"/>
  <c r="J595" i="10"/>
  <c r="L595" i="10" s="1"/>
  <c r="I595" i="10"/>
  <c r="K595" i="10" s="1"/>
  <c r="H673" i="10"/>
  <c r="J672" i="10"/>
  <c r="I672" i="10"/>
  <c r="H241" i="10"/>
  <c r="J240" i="10"/>
  <c r="L240" i="10" s="1"/>
  <c r="I240" i="10"/>
  <c r="K240" i="10" s="1"/>
  <c r="H151" i="10"/>
  <c r="J150" i="10"/>
  <c r="L150" i="10" s="1"/>
  <c r="I150" i="10"/>
  <c r="K150" i="10" s="1"/>
  <c r="H510" i="10"/>
  <c r="J509" i="10"/>
  <c r="L509" i="10" s="1"/>
  <c r="I509" i="10"/>
  <c r="K509" i="10" s="1"/>
  <c r="H444" i="10"/>
  <c r="J443" i="10"/>
  <c r="L443" i="10" s="1"/>
  <c r="I443" i="10"/>
  <c r="K443" i="10" s="1"/>
  <c r="H199" i="10"/>
  <c r="J198" i="10"/>
  <c r="L198" i="10" s="1"/>
  <c r="I198" i="10"/>
  <c r="K198" i="10" s="1"/>
  <c r="H100" i="10"/>
  <c r="J99" i="10"/>
  <c r="L99" i="10" s="1"/>
  <c r="I99" i="10"/>
  <c r="K99" i="10" s="1"/>
  <c r="H290" i="10"/>
  <c r="J289" i="10"/>
  <c r="L289" i="10" s="1"/>
  <c r="I289" i="10"/>
  <c r="K289" i="10" s="1"/>
  <c r="H337" i="10"/>
  <c r="J336" i="10"/>
  <c r="L336" i="10" s="1"/>
  <c r="I336" i="10"/>
  <c r="K336" i="10" s="1"/>
  <c r="G6" i="9"/>
  <c r="P11" i="6"/>
  <c r="G13" i="6"/>
  <c r="F14" i="6" s="1"/>
  <c r="I13" i="6"/>
  <c r="J13" i="6" s="1"/>
  <c r="K13" i="6" s="1"/>
  <c r="L13" i="6" s="1"/>
  <c r="M12" i="6"/>
  <c r="O12" i="6" s="1"/>
  <c r="N12" i="6"/>
  <c r="C27" i="5" l="1"/>
  <c r="H291" i="10"/>
  <c r="J290" i="10"/>
  <c r="L290" i="10" s="1"/>
  <c r="I290" i="10"/>
  <c r="K290" i="10" s="1"/>
  <c r="H152" i="10"/>
  <c r="J151" i="10"/>
  <c r="L151" i="10" s="1"/>
  <c r="I151" i="10"/>
  <c r="K151" i="10" s="1"/>
  <c r="H338" i="10"/>
  <c r="J337" i="10"/>
  <c r="L337" i="10" s="1"/>
  <c r="I337" i="10"/>
  <c r="K337" i="10" s="1"/>
  <c r="H511" i="10"/>
  <c r="J510" i="10"/>
  <c r="L510" i="10" s="1"/>
  <c r="I510" i="10"/>
  <c r="K510" i="10" s="1"/>
  <c r="H386" i="10"/>
  <c r="J385" i="10"/>
  <c r="L385" i="10" s="1"/>
  <c r="I385" i="10"/>
  <c r="K385" i="10" s="1"/>
  <c r="H445" i="10"/>
  <c r="J444" i="10"/>
  <c r="L444" i="10" s="1"/>
  <c r="I444" i="10"/>
  <c r="K444" i="10" s="1"/>
  <c r="H674" i="10"/>
  <c r="J673" i="10"/>
  <c r="I673" i="10"/>
  <c r="H597" i="10"/>
  <c r="J596" i="10"/>
  <c r="L596" i="10" s="1"/>
  <c r="I596" i="10"/>
  <c r="K596" i="10" s="1"/>
  <c r="H579" i="10"/>
  <c r="J578" i="10"/>
  <c r="L578" i="10" s="1"/>
  <c r="I578" i="10"/>
  <c r="K578" i="10" s="1"/>
  <c r="H200" i="10"/>
  <c r="J199" i="10"/>
  <c r="L199" i="10" s="1"/>
  <c r="I199" i="10"/>
  <c r="K199" i="10" s="1"/>
  <c r="H242" i="10"/>
  <c r="J241" i="10"/>
  <c r="L241" i="10" s="1"/>
  <c r="I241" i="10"/>
  <c r="K241" i="10" s="1"/>
  <c r="H713" i="10"/>
  <c r="J712" i="10"/>
  <c r="I712" i="10"/>
  <c r="H101" i="10"/>
  <c r="J100" i="10"/>
  <c r="L100" i="10" s="1"/>
  <c r="I100" i="10"/>
  <c r="K100" i="10" s="1"/>
  <c r="H15" i="10"/>
  <c r="J14" i="10"/>
  <c r="I14" i="10"/>
  <c r="G7" i="9"/>
  <c r="P12" i="6"/>
  <c r="G14" i="6"/>
  <c r="F15" i="6" s="1"/>
  <c r="I15" i="6" s="1"/>
  <c r="J15" i="6" s="1"/>
  <c r="I14" i="6"/>
  <c r="J14" i="6" s="1"/>
  <c r="K14" i="6" s="1"/>
  <c r="L14" i="6" s="1"/>
  <c r="N13" i="6"/>
  <c r="M13" i="6"/>
  <c r="O13" i="6" s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4" i="1"/>
  <c r="D4" i="1"/>
  <c r="D8" i="1"/>
  <c r="G8" i="1" s="1"/>
  <c r="D13" i="5" s="1"/>
  <c r="F13" i="5" s="1"/>
  <c r="D12" i="1"/>
  <c r="G12" i="1" s="1"/>
  <c r="D14" i="5" s="1"/>
  <c r="F14" i="5" s="1"/>
  <c r="D16" i="1"/>
  <c r="G16" i="1" s="1"/>
  <c r="D15" i="5" s="1"/>
  <c r="F15" i="5" s="1"/>
  <c r="D20" i="1"/>
  <c r="G20" i="1" s="1"/>
  <c r="D16" i="5" s="1"/>
  <c r="F16" i="5" s="1"/>
  <c r="D24" i="1"/>
  <c r="G24" i="1" s="1"/>
  <c r="D17" i="5" s="1"/>
  <c r="F17" i="5" s="1"/>
  <c r="D28" i="1"/>
  <c r="G28" i="1" s="1"/>
  <c r="D18" i="5" s="1"/>
  <c r="F18" i="5" s="1"/>
  <c r="D32" i="1"/>
  <c r="G32" i="1" s="1"/>
  <c r="D19" i="5" s="1"/>
  <c r="F19" i="5" s="1"/>
  <c r="D36" i="1"/>
  <c r="G36" i="1" s="1"/>
  <c r="D20" i="5" s="1"/>
  <c r="F20" i="5" s="1"/>
  <c r="D40" i="1"/>
  <c r="G40" i="1" s="1"/>
  <c r="D21" i="5" s="1"/>
  <c r="F21" i="5" s="1"/>
  <c r="D44" i="1"/>
  <c r="G44" i="1" s="1"/>
  <c r="D22" i="5" s="1"/>
  <c r="F22" i="5" s="1"/>
  <c r="D48" i="1"/>
  <c r="G48" i="1" s="1"/>
  <c r="D23" i="5" s="1"/>
  <c r="F23" i="5" s="1"/>
  <c r="D52" i="1"/>
  <c r="G52" i="1" s="1"/>
  <c r="D24" i="5" s="1"/>
  <c r="F24" i="5" s="1"/>
  <c r="D56" i="1"/>
  <c r="G56" i="1" s="1"/>
  <c r="D25" i="5" s="1"/>
  <c r="F25" i="5" s="1"/>
  <c r="D76" i="1"/>
  <c r="G76" i="1" s="1"/>
  <c r="D11" i="5" s="1"/>
  <c r="F11" i="5" s="1"/>
  <c r="D64" i="1"/>
  <c r="G64" i="1" s="1"/>
  <c r="D8" i="5" s="1"/>
  <c r="D60" i="1"/>
  <c r="D72" i="1"/>
  <c r="G72" i="1" s="1"/>
  <c r="D10" i="5" s="1"/>
  <c r="F10" i="5" s="1"/>
  <c r="J78" i="1"/>
  <c r="D68" i="1"/>
  <c r="G68" i="1" s="1"/>
  <c r="D9" i="5" s="1"/>
  <c r="F9" i="5" s="1"/>
  <c r="G9" i="5" s="1"/>
  <c r="H9" i="5" s="1"/>
  <c r="J9" i="5" l="1"/>
  <c r="K9" i="5" s="1"/>
  <c r="L9" i="5" s="1"/>
  <c r="I9" i="5"/>
  <c r="G10" i="5" s="1"/>
  <c r="H10" i="5" s="1"/>
  <c r="F8" i="5"/>
  <c r="G60" i="1"/>
  <c r="D26" i="5" s="1"/>
  <c r="F26" i="5" s="1"/>
  <c r="G4" i="1"/>
  <c r="D12" i="5" s="1"/>
  <c r="F12" i="5" s="1"/>
  <c r="F27" i="5" s="1"/>
  <c r="H598" i="10"/>
  <c r="J597" i="10"/>
  <c r="L597" i="10" s="1"/>
  <c r="I597" i="10"/>
  <c r="K597" i="10" s="1"/>
  <c r="H102" i="10"/>
  <c r="J101" i="10"/>
  <c r="L101" i="10" s="1"/>
  <c r="I101" i="10"/>
  <c r="K101" i="10" s="1"/>
  <c r="H580" i="10"/>
  <c r="J579" i="10"/>
  <c r="L579" i="10" s="1"/>
  <c r="I579" i="10"/>
  <c r="K579" i="10" s="1"/>
  <c r="H387" i="10"/>
  <c r="J386" i="10"/>
  <c r="L386" i="10" s="1"/>
  <c r="I386" i="10"/>
  <c r="H16" i="10"/>
  <c r="J15" i="10"/>
  <c r="I15" i="10"/>
  <c r="H201" i="10"/>
  <c r="J200" i="10"/>
  <c r="L200" i="10" s="1"/>
  <c r="I200" i="10"/>
  <c r="K200" i="10" s="1"/>
  <c r="H446" i="10"/>
  <c r="J445" i="10"/>
  <c r="L445" i="10" s="1"/>
  <c r="I445" i="10"/>
  <c r="K445" i="10" s="1"/>
  <c r="H292" i="10"/>
  <c r="J291" i="10"/>
  <c r="L291" i="10" s="1"/>
  <c r="I291" i="10"/>
  <c r="K291" i="10" s="1"/>
  <c r="H243" i="10"/>
  <c r="I242" i="10"/>
  <c r="K242" i="10" s="1"/>
  <c r="J242" i="10"/>
  <c r="L242" i="10" s="1"/>
  <c r="H675" i="10"/>
  <c r="J674" i="10"/>
  <c r="I674" i="10"/>
  <c r="H153" i="10"/>
  <c r="J152" i="10"/>
  <c r="L152" i="10" s="1"/>
  <c r="I152" i="10"/>
  <c r="K152" i="10" s="1"/>
  <c r="H714" i="10"/>
  <c r="J713" i="10"/>
  <c r="I713" i="10"/>
  <c r="H512" i="10"/>
  <c r="J511" i="10"/>
  <c r="L511" i="10" s="1"/>
  <c r="I511" i="10"/>
  <c r="K511" i="10" s="1"/>
  <c r="H339" i="10"/>
  <c r="J338" i="10"/>
  <c r="L338" i="10" s="1"/>
  <c r="I338" i="10"/>
  <c r="K338" i="10" s="1"/>
  <c r="K386" i="10"/>
  <c r="G8" i="9"/>
  <c r="P13" i="6"/>
  <c r="G15" i="6"/>
  <c r="F16" i="6" s="1"/>
  <c r="I16" i="6" s="1"/>
  <c r="J16" i="6" s="1"/>
  <c r="M14" i="6"/>
  <c r="O14" i="6" s="1"/>
  <c r="N14" i="6"/>
  <c r="P14" i="6" s="1"/>
  <c r="K15" i="6"/>
  <c r="L15" i="6" s="1"/>
  <c r="D27" i="5" l="1"/>
  <c r="J10" i="5"/>
  <c r="K10" i="5" s="1"/>
  <c r="L10" i="5" s="1"/>
  <c r="I10" i="5"/>
  <c r="G11" i="5" s="1"/>
  <c r="H11" i="5" s="1"/>
  <c r="N9" i="5"/>
  <c r="M9" i="5"/>
  <c r="H715" i="10"/>
  <c r="J714" i="10"/>
  <c r="I714" i="10"/>
  <c r="H447" i="10"/>
  <c r="J446" i="10"/>
  <c r="L446" i="10" s="1"/>
  <c r="I446" i="10"/>
  <c r="K446" i="10" s="1"/>
  <c r="H513" i="10"/>
  <c r="J512" i="10"/>
  <c r="L512" i="10" s="1"/>
  <c r="I512" i="10"/>
  <c r="K512" i="10" s="1"/>
  <c r="H244" i="10"/>
  <c r="J243" i="10"/>
  <c r="L243" i="10" s="1"/>
  <c r="I243" i="10"/>
  <c r="K243" i="10" s="1"/>
  <c r="H293" i="10"/>
  <c r="J292" i="10"/>
  <c r="L292" i="10" s="1"/>
  <c r="I292" i="10"/>
  <c r="K292" i="10" s="1"/>
  <c r="H388" i="10"/>
  <c r="J387" i="10"/>
  <c r="L387" i="10" s="1"/>
  <c r="I387" i="10"/>
  <c r="K387" i="10" s="1"/>
  <c r="H340" i="10"/>
  <c r="I339" i="10"/>
  <c r="K339" i="10" s="1"/>
  <c r="J339" i="10"/>
  <c r="L339" i="10" s="1"/>
  <c r="H17" i="10"/>
  <c r="J16" i="10"/>
  <c r="I16" i="10"/>
  <c r="H599" i="10"/>
  <c r="J598" i="10"/>
  <c r="L598" i="10" s="1"/>
  <c r="I598" i="10"/>
  <c r="K598" i="10" s="1"/>
  <c r="H676" i="10"/>
  <c r="J675" i="10"/>
  <c r="I675" i="10"/>
  <c r="H154" i="10"/>
  <c r="J153" i="10"/>
  <c r="L153" i="10" s="1"/>
  <c r="I153" i="10"/>
  <c r="K153" i="10" s="1"/>
  <c r="H202" i="10"/>
  <c r="J201" i="10"/>
  <c r="L201" i="10" s="1"/>
  <c r="I201" i="10"/>
  <c r="K201" i="10" s="1"/>
  <c r="H103" i="10"/>
  <c r="J102" i="10"/>
  <c r="L102" i="10" s="1"/>
  <c r="I102" i="10"/>
  <c r="K102" i="10" s="1"/>
  <c r="H581" i="10"/>
  <c r="J580" i="10"/>
  <c r="L580" i="10" s="1"/>
  <c r="I580" i="10"/>
  <c r="K580" i="10" s="1"/>
  <c r="G9" i="9"/>
  <c r="G16" i="6"/>
  <c r="F17" i="6" s="1"/>
  <c r="K16" i="6"/>
  <c r="L16" i="6" s="1"/>
  <c r="M15" i="6"/>
  <c r="O15" i="6" s="1"/>
  <c r="N15" i="6"/>
  <c r="P15" i="6" s="1"/>
  <c r="J11" i="5" l="1"/>
  <c r="K11" i="5" s="1"/>
  <c r="L11" i="5" s="1"/>
  <c r="I11" i="5"/>
  <c r="G12" i="5" s="1"/>
  <c r="H12" i="5" s="1"/>
  <c r="M10" i="5"/>
  <c r="N10" i="5"/>
  <c r="H155" i="10"/>
  <c r="J154" i="10"/>
  <c r="L154" i="10" s="1"/>
  <c r="I154" i="10"/>
  <c r="K154" i="10" s="1"/>
  <c r="H203" i="10"/>
  <c r="I202" i="10"/>
  <c r="K202" i="10" s="1"/>
  <c r="J202" i="10"/>
  <c r="L202" i="10" s="1"/>
  <c r="H389" i="10"/>
  <c r="J388" i="10"/>
  <c r="L388" i="10" s="1"/>
  <c r="I388" i="10"/>
  <c r="K388" i="10" s="1"/>
  <c r="H448" i="10"/>
  <c r="J447" i="10"/>
  <c r="L447" i="10" s="1"/>
  <c r="I447" i="10"/>
  <c r="K447" i="10" s="1"/>
  <c r="H341" i="10"/>
  <c r="J340" i="10"/>
  <c r="L340" i="10" s="1"/>
  <c r="I340" i="10"/>
  <c r="K340" i="10" s="1"/>
  <c r="H514" i="10"/>
  <c r="J513" i="10"/>
  <c r="L513" i="10" s="1"/>
  <c r="I513" i="10"/>
  <c r="K513" i="10" s="1"/>
  <c r="H104" i="10"/>
  <c r="J103" i="10"/>
  <c r="L103" i="10" s="1"/>
  <c r="I103" i="10"/>
  <c r="K103" i="10" s="1"/>
  <c r="H18" i="10"/>
  <c r="J17" i="10"/>
  <c r="I17" i="10"/>
  <c r="H582" i="10"/>
  <c r="J581" i="10"/>
  <c r="L581" i="10" s="1"/>
  <c r="I581" i="10"/>
  <c r="K581" i="10" s="1"/>
  <c r="H600" i="10"/>
  <c r="J599" i="10"/>
  <c r="L599" i="10" s="1"/>
  <c r="I599" i="10"/>
  <c r="K599" i="10" s="1"/>
  <c r="H245" i="10"/>
  <c r="J244" i="10"/>
  <c r="L244" i="10" s="1"/>
  <c r="I244" i="10"/>
  <c r="K244" i="10" s="1"/>
  <c r="H677" i="10"/>
  <c r="J676" i="10"/>
  <c r="I676" i="10"/>
  <c r="H294" i="10"/>
  <c r="J293" i="10"/>
  <c r="L293" i="10" s="1"/>
  <c r="I293" i="10"/>
  <c r="K293" i="10" s="1"/>
  <c r="H716" i="10"/>
  <c r="J715" i="10"/>
  <c r="I715" i="10"/>
  <c r="G10" i="9"/>
  <c r="G17" i="6"/>
  <c r="I17" i="6"/>
  <c r="J17" i="6" s="1"/>
  <c r="M16" i="6"/>
  <c r="O16" i="6" s="1"/>
  <c r="N16" i="6"/>
  <c r="P16" i="6" s="1"/>
  <c r="J12" i="5" l="1"/>
  <c r="K12" i="5" s="1"/>
  <c r="L12" i="5" s="1"/>
  <c r="I12" i="5"/>
  <c r="G13" i="5" s="1"/>
  <c r="H13" i="5" s="1"/>
  <c r="M11" i="5"/>
  <c r="N11" i="5"/>
  <c r="H678" i="10"/>
  <c r="J677" i="10"/>
  <c r="I677" i="10"/>
  <c r="H246" i="10"/>
  <c r="J245" i="10"/>
  <c r="L245" i="10" s="1"/>
  <c r="I245" i="10"/>
  <c r="K245" i="10" s="1"/>
  <c r="H295" i="10"/>
  <c r="J294" i="10"/>
  <c r="L294" i="10" s="1"/>
  <c r="I294" i="10"/>
  <c r="K294" i="10" s="1"/>
  <c r="H19" i="10"/>
  <c r="J18" i="10"/>
  <c r="I18" i="10"/>
  <c r="H449" i="10"/>
  <c r="J448" i="10"/>
  <c r="L448" i="10" s="1"/>
  <c r="I448" i="10"/>
  <c r="K448" i="10" s="1"/>
  <c r="H583" i="10"/>
  <c r="J582" i="10"/>
  <c r="L582" i="10" s="1"/>
  <c r="I582" i="10"/>
  <c r="K582" i="10" s="1"/>
  <c r="H342" i="10"/>
  <c r="J341" i="10"/>
  <c r="L341" i="10" s="1"/>
  <c r="I341" i="10"/>
  <c r="K341" i="10" s="1"/>
  <c r="H717" i="10"/>
  <c r="J716" i="10"/>
  <c r="I716" i="10"/>
  <c r="H601" i="10"/>
  <c r="J600" i="10"/>
  <c r="L600" i="10" s="1"/>
  <c r="I600" i="10"/>
  <c r="K600" i="10" s="1"/>
  <c r="H515" i="10"/>
  <c r="J514" i="10"/>
  <c r="L514" i="10" s="1"/>
  <c r="I514" i="10"/>
  <c r="K514" i="10" s="1"/>
  <c r="H156" i="10"/>
  <c r="J155" i="10"/>
  <c r="L155" i="10" s="1"/>
  <c r="I155" i="10"/>
  <c r="K155" i="10" s="1"/>
  <c r="H105" i="10"/>
  <c r="J104" i="10"/>
  <c r="L104" i="10" s="1"/>
  <c r="I104" i="10"/>
  <c r="K104" i="10" s="1"/>
  <c r="H390" i="10"/>
  <c r="J389" i="10"/>
  <c r="L389" i="10" s="1"/>
  <c r="I389" i="10"/>
  <c r="K389" i="10" s="1"/>
  <c r="H204" i="10"/>
  <c r="J203" i="10"/>
  <c r="L203" i="10" s="1"/>
  <c r="I203" i="10"/>
  <c r="K203" i="10" s="1"/>
  <c r="G11" i="9"/>
  <c r="I13" i="5" l="1"/>
  <c r="G14" i="5" s="1"/>
  <c r="H14" i="5" s="1"/>
  <c r="J13" i="5"/>
  <c r="K13" i="5" s="1"/>
  <c r="L13" i="5" s="1"/>
  <c r="N12" i="5"/>
  <c r="M12" i="5"/>
  <c r="H391" i="10"/>
  <c r="J390" i="10"/>
  <c r="L390" i="10" s="1"/>
  <c r="I390" i="10"/>
  <c r="K390" i="10" s="1"/>
  <c r="H718" i="10"/>
  <c r="J717" i="10"/>
  <c r="I717" i="10"/>
  <c r="H205" i="10"/>
  <c r="J204" i="10"/>
  <c r="L204" i="10" s="1"/>
  <c r="I204" i="10"/>
  <c r="K204" i="10" s="1"/>
  <c r="H516" i="10"/>
  <c r="J515" i="10"/>
  <c r="L515" i="10" s="1"/>
  <c r="I515" i="10"/>
  <c r="K515" i="10" s="1"/>
  <c r="H450" i="10"/>
  <c r="J449" i="10"/>
  <c r="L449" i="10" s="1"/>
  <c r="I449" i="10"/>
  <c r="K449" i="10" s="1"/>
  <c r="H679" i="10"/>
  <c r="J678" i="10"/>
  <c r="I678" i="10"/>
  <c r="J583" i="10"/>
  <c r="L583" i="10" s="1"/>
  <c r="I583" i="10"/>
  <c r="K583" i="10" s="1"/>
  <c r="H247" i="10"/>
  <c r="J246" i="10"/>
  <c r="L246" i="10" s="1"/>
  <c r="I246" i="10"/>
  <c r="K246" i="10" s="1"/>
  <c r="H157" i="10"/>
  <c r="J156" i="10"/>
  <c r="L156" i="10" s="1"/>
  <c r="I156" i="10"/>
  <c r="K156" i="10" s="1"/>
  <c r="H106" i="10"/>
  <c r="J105" i="10"/>
  <c r="L105" i="10" s="1"/>
  <c r="I105" i="10"/>
  <c r="K105" i="10" s="1"/>
  <c r="H343" i="10"/>
  <c r="J342" i="10"/>
  <c r="L342" i="10" s="1"/>
  <c r="I342" i="10"/>
  <c r="K342" i="10" s="1"/>
  <c r="H296" i="10"/>
  <c r="J295" i="10"/>
  <c r="L295" i="10" s="1"/>
  <c r="I295" i="10"/>
  <c r="K295" i="10" s="1"/>
  <c r="H602" i="10"/>
  <c r="J601" i="10"/>
  <c r="L601" i="10" s="1"/>
  <c r="I601" i="10"/>
  <c r="K601" i="10" s="1"/>
  <c r="H20" i="10"/>
  <c r="J19" i="10"/>
  <c r="I19" i="10"/>
  <c r="G12" i="9"/>
  <c r="I14" i="5" l="1"/>
  <c r="G15" i="5" s="1"/>
  <c r="H15" i="5" s="1"/>
  <c r="J14" i="5"/>
  <c r="K14" i="5" s="1"/>
  <c r="L14" i="5" s="1"/>
  <c r="M13" i="5"/>
  <c r="N13" i="5"/>
  <c r="H248" i="10"/>
  <c r="J247" i="10"/>
  <c r="L247" i="10" s="1"/>
  <c r="I247" i="10"/>
  <c r="K247" i="10" s="1"/>
  <c r="H451" i="10"/>
  <c r="J450" i="10"/>
  <c r="I450" i="10"/>
  <c r="K450" i="10" s="1"/>
  <c r="H603" i="10"/>
  <c r="J602" i="10"/>
  <c r="L602" i="10" s="1"/>
  <c r="I602" i="10"/>
  <c r="K602" i="10" s="1"/>
  <c r="H158" i="10"/>
  <c r="J157" i="10"/>
  <c r="L157" i="10" s="1"/>
  <c r="I157" i="10"/>
  <c r="K157" i="10" s="1"/>
  <c r="H680" i="10"/>
  <c r="J679" i="10"/>
  <c r="I679" i="10"/>
  <c r="H392" i="10"/>
  <c r="J391" i="10"/>
  <c r="L391" i="10" s="1"/>
  <c r="I391" i="10"/>
  <c r="H107" i="10"/>
  <c r="J106" i="10"/>
  <c r="L106" i="10" s="1"/>
  <c r="I106" i="10"/>
  <c r="K106" i="10" s="1"/>
  <c r="H719" i="10"/>
  <c r="J718" i="10"/>
  <c r="I718" i="10"/>
  <c r="K391" i="10"/>
  <c r="H21" i="10"/>
  <c r="J20" i="10"/>
  <c r="I20" i="10"/>
  <c r="H344" i="10"/>
  <c r="J343" i="10"/>
  <c r="L343" i="10" s="1"/>
  <c r="I343" i="10"/>
  <c r="K343" i="10" s="1"/>
  <c r="H206" i="10"/>
  <c r="J205" i="10"/>
  <c r="L205" i="10" s="1"/>
  <c r="I205" i="10"/>
  <c r="K205" i="10" s="1"/>
  <c r="H297" i="10"/>
  <c r="J296" i="10"/>
  <c r="L296" i="10" s="1"/>
  <c r="I296" i="10"/>
  <c r="K296" i="10" s="1"/>
  <c r="H517" i="10"/>
  <c r="J516" i="10"/>
  <c r="L516" i="10" s="1"/>
  <c r="I516" i="10"/>
  <c r="K516" i="10" s="1"/>
  <c r="L450" i="10"/>
  <c r="G13" i="9"/>
  <c r="N14" i="5" l="1"/>
  <c r="M14" i="5"/>
  <c r="J15" i="5"/>
  <c r="K15" i="5" s="1"/>
  <c r="L15" i="5" s="1"/>
  <c r="I15" i="5"/>
  <c r="G16" i="5" s="1"/>
  <c r="H16" i="5" s="1"/>
  <c r="H207" i="10"/>
  <c r="I206" i="10"/>
  <c r="K206" i="10" s="1"/>
  <c r="J206" i="10"/>
  <c r="L206" i="10" s="1"/>
  <c r="H681" i="10"/>
  <c r="J680" i="10"/>
  <c r="I680" i="10"/>
  <c r="H249" i="10"/>
  <c r="J248" i="10"/>
  <c r="L248" i="10" s="1"/>
  <c r="I248" i="10"/>
  <c r="K248" i="10" s="1"/>
  <c r="H298" i="10"/>
  <c r="J297" i="10"/>
  <c r="L297" i="10" s="1"/>
  <c r="I297" i="10"/>
  <c r="K297" i="10" s="1"/>
  <c r="H393" i="10"/>
  <c r="J392" i="10"/>
  <c r="L392" i="10" s="1"/>
  <c r="I392" i="10"/>
  <c r="H452" i="10"/>
  <c r="J451" i="10"/>
  <c r="I451" i="10"/>
  <c r="K451" i="10" s="1"/>
  <c r="H518" i="10"/>
  <c r="J517" i="10"/>
  <c r="L517" i="10" s="1"/>
  <c r="I517" i="10"/>
  <c r="K517" i="10" s="1"/>
  <c r="H22" i="10"/>
  <c r="J21" i="10"/>
  <c r="I21" i="10"/>
  <c r="H108" i="10"/>
  <c r="J107" i="10"/>
  <c r="L107" i="10" s="1"/>
  <c r="I107" i="10"/>
  <c r="K107" i="10" s="1"/>
  <c r="H604" i="10"/>
  <c r="J603" i="10"/>
  <c r="L603" i="10" s="1"/>
  <c r="I603" i="10"/>
  <c r="K603" i="10" s="1"/>
  <c r="L451" i="10"/>
  <c r="H345" i="10"/>
  <c r="J344" i="10"/>
  <c r="L344" i="10" s="1"/>
  <c r="I344" i="10"/>
  <c r="K344" i="10" s="1"/>
  <c r="K392" i="10"/>
  <c r="H720" i="10"/>
  <c r="J719" i="10"/>
  <c r="I719" i="10"/>
  <c r="H159" i="10"/>
  <c r="J158" i="10"/>
  <c r="L158" i="10" s="1"/>
  <c r="I158" i="10"/>
  <c r="K158" i="10" s="1"/>
  <c r="G14" i="9"/>
  <c r="I16" i="5" l="1"/>
  <c r="G17" i="5" s="1"/>
  <c r="H17" i="5" s="1"/>
  <c r="J16" i="5"/>
  <c r="K16" i="5" s="1"/>
  <c r="L16" i="5" s="1"/>
  <c r="M15" i="5"/>
  <c r="N15" i="5"/>
  <c r="H721" i="10"/>
  <c r="J720" i="10"/>
  <c r="I720" i="10"/>
  <c r="H346" i="10"/>
  <c r="J345" i="10"/>
  <c r="L345" i="10" s="1"/>
  <c r="I345" i="10"/>
  <c r="K345" i="10" s="1"/>
  <c r="H605" i="10"/>
  <c r="J604" i="10"/>
  <c r="L604" i="10" s="1"/>
  <c r="I604" i="10"/>
  <c r="K604" i="10" s="1"/>
  <c r="H453" i="10"/>
  <c r="J452" i="10"/>
  <c r="L452" i="10" s="1"/>
  <c r="I452" i="10"/>
  <c r="K452" i="10" s="1"/>
  <c r="H682" i="10"/>
  <c r="J681" i="10"/>
  <c r="I681" i="10"/>
  <c r="H160" i="10"/>
  <c r="J159" i="10"/>
  <c r="L159" i="10" s="1"/>
  <c r="I159" i="10"/>
  <c r="K159" i="10" s="1"/>
  <c r="H519" i="10"/>
  <c r="J518" i="10"/>
  <c r="L518" i="10" s="1"/>
  <c r="I518" i="10"/>
  <c r="K518" i="10" s="1"/>
  <c r="H250" i="10"/>
  <c r="J249" i="10"/>
  <c r="L249" i="10" s="1"/>
  <c r="I249" i="10"/>
  <c r="K249" i="10" s="1"/>
  <c r="H23" i="10"/>
  <c r="J22" i="10"/>
  <c r="I22" i="10"/>
  <c r="H299" i="10"/>
  <c r="J298" i="10"/>
  <c r="L298" i="10" s="1"/>
  <c r="I298" i="10"/>
  <c r="K298" i="10" s="1"/>
  <c r="H109" i="10"/>
  <c r="J108" i="10"/>
  <c r="L108" i="10" s="1"/>
  <c r="I108" i="10"/>
  <c r="K108" i="10" s="1"/>
  <c r="H394" i="10"/>
  <c r="J393" i="10"/>
  <c r="L393" i="10" s="1"/>
  <c r="I393" i="10"/>
  <c r="K393" i="10" s="1"/>
  <c r="H208" i="10"/>
  <c r="J207" i="10"/>
  <c r="L207" i="10" s="1"/>
  <c r="I207" i="10"/>
  <c r="K207" i="10" s="1"/>
  <c r="G15" i="9"/>
  <c r="M16" i="5" l="1"/>
  <c r="N16" i="5"/>
  <c r="J17" i="5"/>
  <c r="K17" i="5" s="1"/>
  <c r="L17" i="5" s="1"/>
  <c r="I17" i="5"/>
  <c r="G18" i="5" s="1"/>
  <c r="H18" i="5" s="1"/>
  <c r="H110" i="10"/>
  <c r="J109" i="10"/>
  <c r="L109" i="10" s="1"/>
  <c r="I109" i="10"/>
  <c r="K109" i="10" s="1"/>
  <c r="H395" i="10"/>
  <c r="J394" i="10"/>
  <c r="L394" i="10" s="1"/>
  <c r="I394" i="10"/>
  <c r="K394" i="10" s="1"/>
  <c r="H251" i="10"/>
  <c r="I250" i="10"/>
  <c r="K250" i="10" s="1"/>
  <c r="J250" i="10"/>
  <c r="L250" i="10" s="1"/>
  <c r="H161" i="10"/>
  <c r="J160" i="10"/>
  <c r="L160" i="10" s="1"/>
  <c r="I160" i="10"/>
  <c r="K160" i="10" s="1"/>
  <c r="H347" i="10"/>
  <c r="J346" i="10"/>
  <c r="L346" i="10" s="1"/>
  <c r="I346" i="10"/>
  <c r="K346" i="10" s="1"/>
  <c r="H209" i="10"/>
  <c r="J208" i="10"/>
  <c r="L208" i="10" s="1"/>
  <c r="I208" i="10"/>
  <c r="K208" i="10" s="1"/>
  <c r="H606" i="10"/>
  <c r="J605" i="10"/>
  <c r="L605" i="10" s="1"/>
  <c r="I605" i="10"/>
  <c r="K605" i="10" s="1"/>
  <c r="H24" i="10"/>
  <c r="J23" i="10"/>
  <c r="I23" i="10"/>
  <c r="H300" i="10"/>
  <c r="J299" i="10"/>
  <c r="L299" i="10" s="1"/>
  <c r="I299" i="10"/>
  <c r="K299" i="10" s="1"/>
  <c r="H454" i="10"/>
  <c r="J453" i="10"/>
  <c r="L453" i="10" s="1"/>
  <c r="I453" i="10"/>
  <c r="K453" i="10" s="1"/>
  <c r="H520" i="10"/>
  <c r="J519" i="10"/>
  <c r="L519" i="10" s="1"/>
  <c r="I519" i="10"/>
  <c r="K519" i="10" s="1"/>
  <c r="H683" i="10"/>
  <c r="J682" i="10"/>
  <c r="I682" i="10"/>
  <c r="H722" i="10"/>
  <c r="J721" i="10"/>
  <c r="I721" i="10"/>
  <c r="G16" i="9"/>
  <c r="J18" i="5" l="1"/>
  <c r="K18" i="5" s="1"/>
  <c r="L18" i="5" s="1"/>
  <c r="I18" i="5"/>
  <c r="G19" i="5" s="1"/>
  <c r="H19" i="5" s="1"/>
  <c r="N17" i="5"/>
  <c r="M17" i="5"/>
  <c r="H455" i="10"/>
  <c r="J454" i="10"/>
  <c r="L454" i="10" s="1"/>
  <c r="I454" i="10"/>
  <c r="K454" i="10" s="1"/>
  <c r="H348" i="10"/>
  <c r="J347" i="10"/>
  <c r="I347" i="10"/>
  <c r="K347" i="10" s="1"/>
  <c r="H521" i="10"/>
  <c r="J520" i="10"/>
  <c r="L520" i="10" s="1"/>
  <c r="I520" i="10"/>
  <c r="K520" i="10" s="1"/>
  <c r="H607" i="10"/>
  <c r="J606" i="10"/>
  <c r="L606" i="10" s="1"/>
  <c r="I606" i="10"/>
  <c r="K606" i="10" s="1"/>
  <c r="H210" i="10"/>
  <c r="J209" i="10"/>
  <c r="L209" i="10" s="1"/>
  <c r="I209" i="10"/>
  <c r="K209" i="10" s="1"/>
  <c r="H396" i="10"/>
  <c r="J395" i="10"/>
  <c r="L395" i="10" s="1"/>
  <c r="I395" i="10"/>
  <c r="H684" i="10"/>
  <c r="J683" i="10"/>
  <c r="I683" i="10"/>
  <c r="H25" i="10"/>
  <c r="J24" i="10"/>
  <c r="I24" i="10"/>
  <c r="H252" i="10"/>
  <c r="J251" i="10"/>
  <c r="L251" i="10" s="1"/>
  <c r="I251" i="10"/>
  <c r="K395" i="10"/>
  <c r="H723" i="10"/>
  <c r="J722" i="10"/>
  <c r="I722" i="10"/>
  <c r="H301" i="10"/>
  <c r="J300" i="10"/>
  <c r="L300" i="10" s="1"/>
  <c r="I300" i="10"/>
  <c r="K300" i="10" s="1"/>
  <c r="H162" i="10"/>
  <c r="J161" i="10"/>
  <c r="L161" i="10" s="1"/>
  <c r="I161" i="10"/>
  <c r="K161" i="10" s="1"/>
  <c r="H111" i="10"/>
  <c r="J110" i="10"/>
  <c r="L110" i="10" s="1"/>
  <c r="I110" i="10"/>
  <c r="K110" i="10" s="1"/>
  <c r="L347" i="10"/>
  <c r="K251" i="10"/>
  <c r="G17" i="9"/>
  <c r="I19" i="5" l="1"/>
  <c r="G20" i="5" s="1"/>
  <c r="H20" i="5" s="1"/>
  <c r="J19" i="5"/>
  <c r="K19" i="5" s="1"/>
  <c r="L19" i="5" s="1"/>
  <c r="N18" i="5"/>
  <c r="M18" i="5"/>
  <c r="H163" i="10"/>
  <c r="J162" i="10"/>
  <c r="L162" i="10" s="1"/>
  <c r="I162" i="10"/>
  <c r="K162" i="10" s="1"/>
  <c r="H685" i="10"/>
  <c r="J684" i="10"/>
  <c r="I684" i="10"/>
  <c r="H26" i="10"/>
  <c r="J25" i="10"/>
  <c r="I25" i="10"/>
  <c r="H608" i="10"/>
  <c r="J607" i="10"/>
  <c r="L607" i="10" s="1"/>
  <c r="I607" i="10"/>
  <c r="K607" i="10" s="1"/>
  <c r="H253" i="10"/>
  <c r="J252" i="10"/>
  <c r="L252" i="10" s="1"/>
  <c r="I252" i="10"/>
  <c r="K252" i="10" s="1"/>
  <c r="H211" i="10"/>
  <c r="J210" i="10"/>
  <c r="L210" i="10" s="1"/>
  <c r="I210" i="10"/>
  <c r="K210" i="10" s="1"/>
  <c r="H456" i="10"/>
  <c r="J455" i="10"/>
  <c r="L455" i="10" s="1"/>
  <c r="I455" i="10"/>
  <c r="K455" i="10" s="1"/>
  <c r="H724" i="10"/>
  <c r="J723" i="10"/>
  <c r="I723" i="10"/>
  <c r="H302" i="10"/>
  <c r="J301" i="10"/>
  <c r="L301" i="10" s="1"/>
  <c r="I301" i="10"/>
  <c r="K301" i="10" s="1"/>
  <c r="H397" i="10"/>
  <c r="J396" i="10"/>
  <c r="L396" i="10" s="1"/>
  <c r="I396" i="10"/>
  <c r="K396" i="10" s="1"/>
  <c r="H349" i="10"/>
  <c r="J348" i="10"/>
  <c r="L348" i="10" s="1"/>
  <c r="I348" i="10"/>
  <c r="K348" i="10" s="1"/>
  <c r="H112" i="10"/>
  <c r="J111" i="10"/>
  <c r="L111" i="10" s="1"/>
  <c r="I111" i="10"/>
  <c r="K111" i="10" s="1"/>
  <c r="H522" i="10"/>
  <c r="J521" i="10"/>
  <c r="L521" i="10" s="1"/>
  <c r="I521" i="10"/>
  <c r="K521" i="10" s="1"/>
  <c r="G18" i="9"/>
  <c r="M19" i="5" l="1"/>
  <c r="N19" i="5"/>
  <c r="J20" i="5"/>
  <c r="K20" i="5" s="1"/>
  <c r="L20" i="5" s="1"/>
  <c r="I20" i="5"/>
  <c r="G21" i="5" s="1"/>
  <c r="H21" i="5" s="1"/>
  <c r="H350" i="10"/>
  <c r="J349" i="10"/>
  <c r="L349" i="10" s="1"/>
  <c r="I349" i="10"/>
  <c r="K349" i="10" s="1"/>
  <c r="H113" i="10"/>
  <c r="J112" i="10"/>
  <c r="L112" i="10" s="1"/>
  <c r="I112" i="10"/>
  <c r="K112" i="10" s="1"/>
  <c r="H457" i="10"/>
  <c r="J456" i="10"/>
  <c r="L456" i="10" s="1"/>
  <c r="I456" i="10"/>
  <c r="H27" i="10"/>
  <c r="J26" i="10"/>
  <c r="I26" i="10"/>
  <c r="H164" i="10"/>
  <c r="J163" i="10"/>
  <c r="L163" i="10" s="1"/>
  <c r="I163" i="10"/>
  <c r="K163" i="10" s="1"/>
  <c r="H609" i="10"/>
  <c r="J608" i="10"/>
  <c r="L608" i="10" s="1"/>
  <c r="I608" i="10"/>
  <c r="K608" i="10" s="1"/>
  <c r="K456" i="10"/>
  <c r="H686" i="10"/>
  <c r="J685" i="10"/>
  <c r="I685" i="10"/>
  <c r="H523" i="10"/>
  <c r="J522" i="10"/>
  <c r="L522" i="10" s="1"/>
  <c r="I522" i="10"/>
  <c r="K522" i="10" s="1"/>
  <c r="H725" i="10"/>
  <c r="J724" i="10"/>
  <c r="I724" i="10"/>
  <c r="H398" i="10"/>
  <c r="J397" i="10"/>
  <c r="L397" i="10" s="1"/>
  <c r="I397" i="10"/>
  <c r="K397" i="10" s="1"/>
  <c r="H303" i="10"/>
  <c r="J302" i="10"/>
  <c r="L302" i="10" s="1"/>
  <c r="I302" i="10"/>
  <c r="K302" i="10" s="1"/>
  <c r="H254" i="10"/>
  <c r="J253" i="10"/>
  <c r="L253" i="10" s="1"/>
  <c r="I253" i="10"/>
  <c r="K253" i="10" s="1"/>
  <c r="H212" i="10"/>
  <c r="J211" i="10"/>
  <c r="L211" i="10" s="1"/>
  <c r="I211" i="10"/>
  <c r="K211" i="10" s="1"/>
  <c r="G19" i="9"/>
  <c r="J21" i="5" l="1"/>
  <c r="K21" i="5" s="1"/>
  <c r="L21" i="5" s="1"/>
  <c r="I21" i="5"/>
  <c r="G22" i="5" s="1"/>
  <c r="H22" i="5" s="1"/>
  <c r="M20" i="5"/>
  <c r="N20" i="5"/>
  <c r="H304" i="10"/>
  <c r="I303" i="10"/>
  <c r="K303" i="10" s="1"/>
  <c r="J303" i="10"/>
  <c r="L303" i="10" s="1"/>
  <c r="H687" i="10"/>
  <c r="J686" i="10"/>
  <c r="I686" i="10"/>
  <c r="H610" i="10"/>
  <c r="J609" i="10"/>
  <c r="L609" i="10" s="1"/>
  <c r="I609" i="10"/>
  <c r="K609" i="10" s="1"/>
  <c r="H114" i="10"/>
  <c r="J113" i="10"/>
  <c r="L113" i="10" s="1"/>
  <c r="I113" i="10"/>
  <c r="K113" i="10" s="1"/>
  <c r="H255" i="10"/>
  <c r="J254" i="10"/>
  <c r="L254" i="10" s="1"/>
  <c r="I254" i="10"/>
  <c r="K254" i="10" s="1"/>
  <c r="H524" i="10"/>
  <c r="J523" i="10"/>
  <c r="L523" i="10" s="1"/>
  <c r="I523" i="10"/>
  <c r="K523" i="10" s="1"/>
  <c r="H458" i="10"/>
  <c r="J457" i="10"/>
  <c r="L457" i="10" s="1"/>
  <c r="I457" i="10"/>
  <c r="K457" i="10" s="1"/>
  <c r="H213" i="10"/>
  <c r="J212" i="10"/>
  <c r="L212" i="10" s="1"/>
  <c r="I212" i="10"/>
  <c r="K212" i="10" s="1"/>
  <c r="H726" i="10"/>
  <c r="J725" i="10"/>
  <c r="I725" i="10"/>
  <c r="H28" i="10"/>
  <c r="J27" i="10"/>
  <c r="I27" i="10"/>
  <c r="H399" i="10"/>
  <c r="J398" i="10"/>
  <c r="L398" i="10" s="1"/>
  <c r="I398" i="10"/>
  <c r="K398" i="10" s="1"/>
  <c r="H165" i="10"/>
  <c r="J164" i="10"/>
  <c r="L164" i="10" s="1"/>
  <c r="I164" i="10"/>
  <c r="K164" i="10" s="1"/>
  <c r="H351" i="10"/>
  <c r="J350" i="10"/>
  <c r="L350" i="10" s="1"/>
  <c r="I350" i="10"/>
  <c r="K350" i="10" s="1"/>
  <c r="G20" i="9"/>
  <c r="N21" i="5" l="1"/>
  <c r="M21" i="5"/>
  <c r="J22" i="5"/>
  <c r="K22" i="5" s="1"/>
  <c r="L22" i="5" s="1"/>
  <c r="I22" i="5"/>
  <c r="G23" i="5" s="1"/>
  <c r="H23" i="5" s="1"/>
  <c r="H166" i="10"/>
  <c r="J165" i="10"/>
  <c r="L165" i="10" s="1"/>
  <c r="I165" i="10"/>
  <c r="K165" i="10" s="1"/>
  <c r="H214" i="10"/>
  <c r="J213" i="10"/>
  <c r="L213" i="10" s="1"/>
  <c r="I213" i="10"/>
  <c r="K213" i="10" s="1"/>
  <c r="H611" i="10"/>
  <c r="J610" i="10"/>
  <c r="L610" i="10" s="1"/>
  <c r="I610" i="10"/>
  <c r="K610" i="10" s="1"/>
  <c r="H727" i="10"/>
  <c r="J726" i="10"/>
  <c r="I726" i="10"/>
  <c r="H115" i="10"/>
  <c r="J114" i="10"/>
  <c r="L114" i="10" s="1"/>
  <c r="I114" i="10"/>
  <c r="K114" i="10" s="1"/>
  <c r="H29" i="10"/>
  <c r="J28" i="10"/>
  <c r="I28" i="10"/>
  <c r="H256" i="10"/>
  <c r="J255" i="10"/>
  <c r="L255" i="10" s="1"/>
  <c r="I255" i="10"/>
  <c r="K255" i="10" s="1"/>
  <c r="H305" i="10"/>
  <c r="J304" i="10"/>
  <c r="L304" i="10" s="1"/>
  <c r="I304" i="10"/>
  <c r="K304" i="10" s="1"/>
  <c r="H352" i="10"/>
  <c r="J351" i="10"/>
  <c r="L351" i="10" s="1"/>
  <c r="I351" i="10"/>
  <c r="K351" i="10" s="1"/>
  <c r="H400" i="10"/>
  <c r="J399" i="10"/>
  <c r="L399" i="10" s="1"/>
  <c r="I399" i="10"/>
  <c r="K399" i="10" s="1"/>
  <c r="H459" i="10"/>
  <c r="J458" i="10"/>
  <c r="L458" i="10" s="1"/>
  <c r="I458" i="10"/>
  <c r="K458" i="10" s="1"/>
  <c r="H525" i="10"/>
  <c r="J524" i="10"/>
  <c r="L524" i="10" s="1"/>
  <c r="I524" i="10"/>
  <c r="K524" i="10" s="1"/>
  <c r="H688" i="10"/>
  <c r="J687" i="10"/>
  <c r="I687" i="10"/>
  <c r="G21" i="9"/>
  <c r="I23" i="5" l="1"/>
  <c r="G24" i="5" s="1"/>
  <c r="H24" i="5" s="1"/>
  <c r="J23" i="5"/>
  <c r="K23" i="5" s="1"/>
  <c r="L23" i="5" s="1"/>
  <c r="N22" i="5"/>
  <c r="M22" i="5"/>
  <c r="H526" i="10"/>
  <c r="J525" i="10"/>
  <c r="L525" i="10" s="1"/>
  <c r="I525" i="10"/>
  <c r="K525" i="10" s="1"/>
  <c r="H306" i="10"/>
  <c r="J305" i="10"/>
  <c r="L305" i="10" s="1"/>
  <c r="I305" i="10"/>
  <c r="K305" i="10" s="1"/>
  <c r="H728" i="10"/>
  <c r="J727" i="10"/>
  <c r="I727" i="10"/>
  <c r="H353" i="10"/>
  <c r="J352" i="10"/>
  <c r="L352" i="10" s="1"/>
  <c r="I352" i="10"/>
  <c r="K352" i="10" s="1"/>
  <c r="H116" i="10"/>
  <c r="J115" i="10"/>
  <c r="L115" i="10" s="1"/>
  <c r="I115" i="10"/>
  <c r="K115" i="10" s="1"/>
  <c r="H167" i="10"/>
  <c r="J166" i="10"/>
  <c r="L166" i="10" s="1"/>
  <c r="I166" i="10"/>
  <c r="K166" i="10" s="1"/>
  <c r="H689" i="10"/>
  <c r="J688" i="10"/>
  <c r="I688" i="10"/>
  <c r="H401" i="10"/>
  <c r="J400" i="10"/>
  <c r="L400" i="10" s="1"/>
  <c r="I400" i="10"/>
  <c r="K400" i="10" s="1"/>
  <c r="H30" i="10"/>
  <c r="J29" i="10"/>
  <c r="I29" i="10"/>
  <c r="H215" i="10"/>
  <c r="J214" i="10"/>
  <c r="L214" i="10" s="1"/>
  <c r="I214" i="10"/>
  <c r="K214" i="10" s="1"/>
  <c r="H460" i="10"/>
  <c r="J459" i="10"/>
  <c r="L459" i="10" s="1"/>
  <c r="I459" i="10"/>
  <c r="K459" i="10" s="1"/>
  <c r="H257" i="10"/>
  <c r="J256" i="10"/>
  <c r="L256" i="10" s="1"/>
  <c r="I256" i="10"/>
  <c r="K256" i="10" s="1"/>
  <c r="H612" i="10"/>
  <c r="J611" i="10"/>
  <c r="L611" i="10" s="1"/>
  <c r="I611" i="10"/>
  <c r="K611" i="10" s="1"/>
  <c r="G22" i="9"/>
  <c r="M23" i="5" l="1"/>
  <c r="N23" i="5"/>
  <c r="J24" i="5"/>
  <c r="K24" i="5" s="1"/>
  <c r="L24" i="5" s="1"/>
  <c r="I24" i="5"/>
  <c r="G25" i="5" s="1"/>
  <c r="H25" i="5" s="1"/>
  <c r="H690" i="10"/>
  <c r="J689" i="10"/>
  <c r="I689" i="10"/>
  <c r="H258" i="10"/>
  <c r="J257" i="10"/>
  <c r="L257" i="10" s="1"/>
  <c r="I257" i="10"/>
  <c r="K257" i="10" s="1"/>
  <c r="H402" i="10"/>
  <c r="J401" i="10"/>
  <c r="L401" i="10" s="1"/>
  <c r="I401" i="10"/>
  <c r="K401" i="10" s="1"/>
  <c r="H354" i="10"/>
  <c r="J353" i="10"/>
  <c r="L353" i="10" s="1"/>
  <c r="I353" i="10"/>
  <c r="K353" i="10" s="1"/>
  <c r="H613" i="10"/>
  <c r="J612" i="10"/>
  <c r="L612" i="10" s="1"/>
  <c r="I612" i="10"/>
  <c r="K612" i="10" s="1"/>
  <c r="H31" i="10"/>
  <c r="J30" i="10"/>
  <c r="I30" i="10"/>
  <c r="H117" i="10"/>
  <c r="J116" i="10"/>
  <c r="L116" i="10" s="1"/>
  <c r="I116" i="10"/>
  <c r="K116" i="10" s="1"/>
  <c r="H527" i="10"/>
  <c r="J526" i="10"/>
  <c r="L526" i="10" s="1"/>
  <c r="I526" i="10"/>
  <c r="K526" i="10" s="1"/>
  <c r="H216" i="10"/>
  <c r="J215" i="10"/>
  <c r="L215" i="10" s="1"/>
  <c r="I215" i="10"/>
  <c r="K215" i="10" s="1"/>
  <c r="H168" i="10"/>
  <c r="J167" i="10"/>
  <c r="L167" i="10" s="1"/>
  <c r="I167" i="10"/>
  <c r="K167" i="10" s="1"/>
  <c r="H307" i="10"/>
  <c r="J306" i="10"/>
  <c r="L306" i="10" s="1"/>
  <c r="I306" i="10"/>
  <c r="K306" i="10" s="1"/>
  <c r="H461" i="10"/>
  <c r="J460" i="10"/>
  <c r="L460" i="10" s="1"/>
  <c r="I460" i="10"/>
  <c r="K460" i="10" s="1"/>
  <c r="H729" i="10"/>
  <c r="J728" i="10"/>
  <c r="I728" i="10"/>
  <c r="G23" i="9"/>
  <c r="I25" i="5" l="1"/>
  <c r="G26" i="5" s="1"/>
  <c r="H26" i="5" s="1"/>
  <c r="J25" i="5"/>
  <c r="K25" i="5" s="1"/>
  <c r="L25" i="5" s="1"/>
  <c r="M24" i="5"/>
  <c r="N24" i="5"/>
  <c r="H462" i="10"/>
  <c r="J461" i="10"/>
  <c r="L461" i="10" s="1"/>
  <c r="I461" i="10"/>
  <c r="K461" i="10" s="1"/>
  <c r="H528" i="10"/>
  <c r="J527" i="10"/>
  <c r="L527" i="10" s="1"/>
  <c r="I527" i="10"/>
  <c r="K527" i="10" s="1"/>
  <c r="H355" i="10"/>
  <c r="J354" i="10"/>
  <c r="L354" i="10" s="1"/>
  <c r="I354" i="10"/>
  <c r="K354" i="10" s="1"/>
  <c r="H730" i="10"/>
  <c r="J729" i="10"/>
  <c r="I729" i="10"/>
  <c r="H614" i="10"/>
  <c r="J613" i="10"/>
  <c r="L613" i="10" s="1"/>
  <c r="I613" i="10"/>
  <c r="K613" i="10" s="1"/>
  <c r="H691" i="10"/>
  <c r="J690" i="10"/>
  <c r="I690" i="10"/>
  <c r="H217" i="10"/>
  <c r="J216" i="10"/>
  <c r="L216" i="10" s="1"/>
  <c r="I216" i="10"/>
  <c r="K216" i="10" s="1"/>
  <c r="H169" i="10"/>
  <c r="J168" i="10"/>
  <c r="L168" i="10" s="1"/>
  <c r="I168" i="10"/>
  <c r="K168" i="10" s="1"/>
  <c r="H32" i="10"/>
  <c r="J31" i="10"/>
  <c r="I31" i="10"/>
  <c r="H259" i="10"/>
  <c r="J258" i="10"/>
  <c r="L258" i="10" s="1"/>
  <c r="I258" i="10"/>
  <c r="K258" i="10" s="1"/>
  <c r="H308" i="10"/>
  <c r="J307" i="10"/>
  <c r="L307" i="10" s="1"/>
  <c r="I307" i="10"/>
  <c r="K307" i="10" s="1"/>
  <c r="H118" i="10"/>
  <c r="J117" i="10"/>
  <c r="L117" i="10" s="1"/>
  <c r="I117" i="10"/>
  <c r="K117" i="10" s="1"/>
  <c r="H403" i="10"/>
  <c r="J402" i="10"/>
  <c r="L402" i="10" s="1"/>
  <c r="I402" i="10"/>
  <c r="K402" i="10" s="1"/>
  <c r="G24" i="9"/>
  <c r="J26" i="5" l="1"/>
  <c r="K26" i="5" s="1"/>
  <c r="L26" i="5" s="1"/>
  <c r="I26" i="5"/>
  <c r="N25" i="5"/>
  <c r="M25" i="5"/>
  <c r="H309" i="10"/>
  <c r="J308" i="10"/>
  <c r="L308" i="10" s="1"/>
  <c r="I308" i="10"/>
  <c r="K308" i="10" s="1"/>
  <c r="H218" i="10"/>
  <c r="J217" i="10"/>
  <c r="L217" i="10" s="1"/>
  <c r="I217" i="10"/>
  <c r="K217" i="10" s="1"/>
  <c r="H119" i="10"/>
  <c r="J118" i="10"/>
  <c r="L118" i="10" s="1"/>
  <c r="I118" i="10"/>
  <c r="K118" i="10" s="1"/>
  <c r="H170" i="10"/>
  <c r="J169" i="10"/>
  <c r="L169" i="10" s="1"/>
  <c r="I169" i="10"/>
  <c r="K169" i="10" s="1"/>
  <c r="H356" i="10"/>
  <c r="J355" i="10"/>
  <c r="L355" i="10" s="1"/>
  <c r="I355" i="10"/>
  <c r="K355" i="10" s="1"/>
  <c r="H731" i="10"/>
  <c r="J730" i="10"/>
  <c r="I730" i="10"/>
  <c r="H404" i="10"/>
  <c r="I403" i="10"/>
  <c r="K403" i="10" s="1"/>
  <c r="J403" i="10"/>
  <c r="L403" i="10" s="1"/>
  <c r="H33" i="10"/>
  <c r="J32" i="10"/>
  <c r="I32" i="10"/>
  <c r="H260" i="10"/>
  <c r="J259" i="10"/>
  <c r="L259" i="10" s="1"/>
  <c r="I259" i="10"/>
  <c r="K259" i="10" s="1"/>
  <c r="H615" i="10"/>
  <c r="J614" i="10"/>
  <c r="L614" i="10" s="1"/>
  <c r="I614" i="10"/>
  <c r="K614" i="10" s="1"/>
  <c r="H463" i="10"/>
  <c r="J462" i="10"/>
  <c r="L462" i="10" s="1"/>
  <c r="I462" i="10"/>
  <c r="H692" i="10"/>
  <c r="J691" i="10"/>
  <c r="I691" i="10"/>
  <c r="H529" i="10"/>
  <c r="J528" i="10"/>
  <c r="L528" i="10" s="1"/>
  <c r="I528" i="10"/>
  <c r="K528" i="10" s="1"/>
  <c r="K462" i="10"/>
  <c r="G25" i="9"/>
  <c r="F18" i="6"/>
  <c r="K17" i="6"/>
  <c r="L17" i="6" s="1"/>
  <c r="N17" i="6" s="1"/>
  <c r="P17" i="6" s="1"/>
  <c r="N26" i="5" l="1"/>
  <c r="M26" i="5"/>
  <c r="H693" i="10"/>
  <c r="J692" i="10"/>
  <c r="I692" i="10"/>
  <c r="H530" i="10"/>
  <c r="J529" i="10"/>
  <c r="L529" i="10" s="1"/>
  <c r="I529" i="10"/>
  <c r="K529" i="10" s="1"/>
  <c r="H261" i="10"/>
  <c r="J260" i="10"/>
  <c r="L260" i="10" s="1"/>
  <c r="I260" i="10"/>
  <c r="K260" i="10" s="1"/>
  <c r="H357" i="10"/>
  <c r="J356" i="10"/>
  <c r="L356" i="10" s="1"/>
  <c r="I356" i="10"/>
  <c r="K356" i="10" s="1"/>
  <c r="H171" i="10"/>
  <c r="J170" i="10"/>
  <c r="L170" i="10" s="1"/>
  <c r="I170" i="10"/>
  <c r="K170" i="10" s="1"/>
  <c r="H616" i="10"/>
  <c r="J615" i="10"/>
  <c r="L615" i="10" s="1"/>
  <c r="I615" i="10"/>
  <c r="K615" i="10" s="1"/>
  <c r="H732" i="10"/>
  <c r="J731" i="10"/>
  <c r="I731" i="10"/>
  <c r="H310" i="10"/>
  <c r="J309" i="10"/>
  <c r="I309" i="10"/>
  <c r="K309" i="10" s="1"/>
  <c r="H464" i="10"/>
  <c r="J463" i="10"/>
  <c r="L463" i="10" s="1"/>
  <c r="I463" i="10"/>
  <c r="K463" i="10" s="1"/>
  <c r="H405" i="10"/>
  <c r="J404" i="10"/>
  <c r="L404" i="10" s="1"/>
  <c r="I404" i="10"/>
  <c r="K404" i="10" s="1"/>
  <c r="H219" i="10"/>
  <c r="I218" i="10"/>
  <c r="K218" i="10" s="1"/>
  <c r="J218" i="10"/>
  <c r="L218" i="10" s="1"/>
  <c r="H34" i="10"/>
  <c r="J33" i="10"/>
  <c r="I33" i="10"/>
  <c r="H120" i="10"/>
  <c r="J119" i="10"/>
  <c r="L119" i="10" s="1"/>
  <c r="I119" i="10"/>
  <c r="K119" i="10" s="1"/>
  <c r="L309" i="10"/>
  <c r="G26" i="9"/>
  <c r="G18" i="6"/>
  <c r="F19" i="6" s="1"/>
  <c r="I18" i="6"/>
  <c r="J18" i="6" s="1"/>
  <c r="K18" i="6" s="1"/>
  <c r="L18" i="6" s="1"/>
  <c r="M17" i="6"/>
  <c r="O17" i="6" s="1"/>
  <c r="M27" i="5" l="1"/>
  <c r="Q26" i="5" s="1"/>
  <c r="N27" i="5"/>
  <c r="R26" i="5"/>
  <c r="H617" i="10"/>
  <c r="J616" i="10"/>
  <c r="L616" i="10" s="1"/>
  <c r="I616" i="10"/>
  <c r="K616" i="10" s="1"/>
  <c r="H220" i="10"/>
  <c r="J219" i="10"/>
  <c r="L219" i="10" s="1"/>
  <c r="I219" i="10"/>
  <c r="K219" i="10" s="1"/>
  <c r="H733" i="10"/>
  <c r="J732" i="10"/>
  <c r="I732" i="10"/>
  <c r="H531" i="10"/>
  <c r="J530" i="10"/>
  <c r="L530" i="10" s="1"/>
  <c r="I530" i="10"/>
  <c r="K530" i="10" s="1"/>
  <c r="H694" i="10"/>
  <c r="J693" i="10"/>
  <c r="I693" i="10"/>
  <c r="H311" i="10"/>
  <c r="J310" i="10"/>
  <c r="L310" i="10" s="1"/>
  <c r="I310" i="10"/>
  <c r="K310" i="10" s="1"/>
  <c r="H262" i="10"/>
  <c r="J261" i="10"/>
  <c r="I261" i="10"/>
  <c r="K261" i="10" s="1"/>
  <c r="H35" i="10"/>
  <c r="J34" i="10"/>
  <c r="I34" i="10"/>
  <c r="H121" i="10"/>
  <c r="J120" i="10"/>
  <c r="L120" i="10" s="1"/>
  <c r="I120" i="10"/>
  <c r="K120" i="10" s="1"/>
  <c r="H465" i="10"/>
  <c r="J464" i="10"/>
  <c r="L464" i="10" s="1"/>
  <c r="I464" i="10"/>
  <c r="K464" i="10" s="1"/>
  <c r="H358" i="10"/>
  <c r="J357" i="10"/>
  <c r="L357" i="10" s="1"/>
  <c r="I357" i="10"/>
  <c r="K357" i="10" s="1"/>
  <c r="H406" i="10"/>
  <c r="J405" i="10"/>
  <c r="L405" i="10" s="1"/>
  <c r="I405" i="10"/>
  <c r="K405" i="10" s="1"/>
  <c r="H172" i="10"/>
  <c r="J171" i="10"/>
  <c r="L171" i="10" s="1"/>
  <c r="I171" i="10"/>
  <c r="K171" i="10" s="1"/>
  <c r="L261" i="10"/>
  <c r="G27" i="9"/>
  <c r="G19" i="6"/>
  <c r="F20" i="6" s="1"/>
  <c r="I19" i="6"/>
  <c r="J19" i="6" s="1"/>
  <c r="K19" i="6" s="1"/>
  <c r="L19" i="6" s="1"/>
  <c r="M18" i="6"/>
  <c r="O18" i="6" s="1"/>
  <c r="N18" i="6"/>
  <c r="P18" i="6" s="1"/>
  <c r="U26" i="5" l="1"/>
  <c r="P10" i="5"/>
  <c r="P9" i="5"/>
  <c r="P24" i="5"/>
  <c r="P16" i="5"/>
  <c r="P18" i="5"/>
  <c r="R12" i="5"/>
  <c r="R16" i="5"/>
  <c r="R20" i="5"/>
  <c r="P20" i="5"/>
  <c r="P23" i="5"/>
  <c r="P19" i="5"/>
  <c r="P14" i="5"/>
  <c r="R9" i="5"/>
  <c r="T9" i="5" s="1"/>
  <c r="R13" i="5"/>
  <c r="R17" i="5"/>
  <c r="R21" i="5"/>
  <c r="R27" i="5"/>
  <c r="P17" i="5"/>
  <c r="P11" i="5"/>
  <c r="P15" i="5"/>
  <c r="P13" i="5"/>
  <c r="R10" i="5"/>
  <c r="R14" i="5"/>
  <c r="R18" i="5"/>
  <c r="R22" i="5"/>
  <c r="P22" i="5"/>
  <c r="P12" i="5"/>
  <c r="P25" i="5"/>
  <c r="P26" i="5"/>
  <c r="P21" i="5"/>
  <c r="R11" i="5"/>
  <c r="R15" i="5"/>
  <c r="R19" i="5"/>
  <c r="R23" i="5"/>
  <c r="R24" i="5"/>
  <c r="R25" i="5"/>
  <c r="O9" i="5"/>
  <c r="O16" i="5"/>
  <c r="O25" i="5"/>
  <c r="O21" i="5"/>
  <c r="O11" i="5"/>
  <c r="Q12" i="5"/>
  <c r="U12" i="5" s="1"/>
  <c r="Q16" i="5"/>
  <c r="U16" i="5" s="1"/>
  <c r="Q20" i="5"/>
  <c r="U20" i="5" s="1"/>
  <c r="O22" i="5"/>
  <c r="O15" i="5"/>
  <c r="O23" i="5"/>
  <c r="O19" i="5"/>
  <c r="Q9" i="5"/>
  <c r="Q13" i="5"/>
  <c r="U13" i="5" s="1"/>
  <c r="Q17" i="5"/>
  <c r="U17" i="5" s="1"/>
  <c r="Q21" i="5"/>
  <c r="U21" i="5" s="1"/>
  <c r="O13" i="5"/>
  <c r="O26" i="5"/>
  <c r="O24" i="5"/>
  <c r="O12" i="5"/>
  <c r="Q10" i="5"/>
  <c r="Q14" i="5"/>
  <c r="U14" i="5" s="1"/>
  <c r="Q18" i="5"/>
  <c r="Q22" i="5"/>
  <c r="U22" i="5" s="1"/>
  <c r="O20" i="5"/>
  <c r="O10" i="5"/>
  <c r="O14" i="5"/>
  <c r="O18" i="5"/>
  <c r="O17" i="5"/>
  <c r="Q11" i="5"/>
  <c r="U11" i="5" s="1"/>
  <c r="Q15" i="5"/>
  <c r="Q19" i="5"/>
  <c r="U19" i="5" s="1"/>
  <c r="Q23" i="5"/>
  <c r="Q24" i="5"/>
  <c r="U24" i="5" s="1"/>
  <c r="Q25" i="5"/>
  <c r="H312" i="10"/>
  <c r="I311" i="10"/>
  <c r="K311" i="10" s="1"/>
  <c r="J311" i="10"/>
  <c r="L311" i="10" s="1"/>
  <c r="H359" i="10"/>
  <c r="J358" i="10"/>
  <c r="L358" i="10" s="1"/>
  <c r="I358" i="10"/>
  <c r="K358" i="10" s="1"/>
  <c r="H263" i="10"/>
  <c r="J262" i="10"/>
  <c r="L262" i="10" s="1"/>
  <c r="I262" i="10"/>
  <c r="K262" i="10" s="1"/>
  <c r="H734" i="10"/>
  <c r="J733" i="10"/>
  <c r="I733" i="10"/>
  <c r="H36" i="10"/>
  <c r="J35" i="10"/>
  <c r="I35" i="10"/>
  <c r="H532" i="10"/>
  <c r="J531" i="10"/>
  <c r="I531" i="10"/>
  <c r="K531" i="10" s="1"/>
  <c r="H407" i="10"/>
  <c r="J406" i="10"/>
  <c r="L406" i="10" s="1"/>
  <c r="I406" i="10"/>
  <c r="K406" i="10" s="1"/>
  <c r="H173" i="10"/>
  <c r="J172" i="10"/>
  <c r="L172" i="10" s="1"/>
  <c r="I172" i="10"/>
  <c r="K172" i="10" s="1"/>
  <c r="H122" i="10"/>
  <c r="J121" i="10"/>
  <c r="L121" i="10" s="1"/>
  <c r="I121" i="10"/>
  <c r="K121" i="10" s="1"/>
  <c r="H695" i="10"/>
  <c r="J694" i="10"/>
  <c r="I694" i="10"/>
  <c r="H618" i="10"/>
  <c r="J617" i="10"/>
  <c r="L617" i="10" s="1"/>
  <c r="I617" i="10"/>
  <c r="K617" i="10" s="1"/>
  <c r="H466" i="10"/>
  <c r="I465" i="10"/>
  <c r="K465" i="10" s="1"/>
  <c r="J465" i="10"/>
  <c r="L465" i="10" s="1"/>
  <c r="H221" i="10"/>
  <c r="J220" i="10"/>
  <c r="L220" i="10" s="1"/>
  <c r="I220" i="10"/>
  <c r="K220" i="10" s="1"/>
  <c r="L531" i="10"/>
  <c r="G28" i="9"/>
  <c r="F21" i="6"/>
  <c r="G20" i="6"/>
  <c r="M19" i="6"/>
  <c r="O19" i="6" s="1"/>
  <c r="N19" i="6"/>
  <c r="P19" i="6" s="1"/>
  <c r="U23" i="5" l="1"/>
  <c r="U10" i="5"/>
  <c r="S9" i="5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Q27" i="5"/>
  <c r="U9" i="5"/>
  <c r="O27" i="5"/>
  <c r="P27" i="5"/>
  <c r="U25" i="5"/>
  <c r="U15" i="5"/>
  <c r="U18" i="5"/>
  <c r="T10" i="5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H222" i="10"/>
  <c r="J221" i="10"/>
  <c r="I221" i="10"/>
  <c r="K221" i="10" s="1"/>
  <c r="H123" i="10"/>
  <c r="J122" i="10"/>
  <c r="I122" i="10"/>
  <c r="K122" i="10" s="1"/>
  <c r="H37" i="10"/>
  <c r="J36" i="10"/>
  <c r="I36" i="10"/>
  <c r="H313" i="10"/>
  <c r="J312" i="10"/>
  <c r="L312" i="10" s="1"/>
  <c r="I312" i="10"/>
  <c r="K312" i="10" s="1"/>
  <c r="L221" i="10"/>
  <c r="H696" i="10"/>
  <c r="J695" i="10"/>
  <c r="I695" i="10"/>
  <c r="H533" i="10"/>
  <c r="J532" i="10"/>
  <c r="L532" i="10" s="1"/>
  <c r="I532" i="10"/>
  <c r="K532" i="10" s="1"/>
  <c r="H360" i="10"/>
  <c r="J359" i="10"/>
  <c r="L359" i="10" s="1"/>
  <c r="I359" i="10"/>
  <c r="K359" i="10" s="1"/>
  <c r="H619" i="10"/>
  <c r="J618" i="10"/>
  <c r="L618" i="10" s="1"/>
  <c r="I618" i="10"/>
  <c r="K618" i="10" s="1"/>
  <c r="H408" i="10"/>
  <c r="J407" i="10"/>
  <c r="L407" i="10" s="1"/>
  <c r="I407" i="10"/>
  <c r="K407" i="10" s="1"/>
  <c r="H264" i="10"/>
  <c r="J263" i="10"/>
  <c r="L263" i="10" s="1"/>
  <c r="I263" i="10"/>
  <c r="K263" i="10" s="1"/>
  <c r="L122" i="10"/>
  <c r="H467" i="10"/>
  <c r="J466" i="10"/>
  <c r="L466" i="10" s="1"/>
  <c r="I466" i="10"/>
  <c r="K466" i="10" s="1"/>
  <c r="H174" i="10"/>
  <c r="J173" i="10"/>
  <c r="L173" i="10" s="1"/>
  <c r="I173" i="10"/>
  <c r="K173" i="10" s="1"/>
  <c r="H735" i="10"/>
  <c r="J734" i="10"/>
  <c r="I734" i="10"/>
  <c r="G29" i="9"/>
  <c r="P21" i="6"/>
  <c r="O21" i="6"/>
  <c r="M21" i="6"/>
  <c r="T23" i="5" l="1"/>
  <c r="L4" i="10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S23" i="5"/>
  <c r="K4" i="10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H175" i="10"/>
  <c r="J174" i="10"/>
  <c r="L174" i="10" s="1"/>
  <c r="I174" i="10"/>
  <c r="H620" i="10"/>
  <c r="J619" i="10"/>
  <c r="L619" i="10" s="1"/>
  <c r="I619" i="10"/>
  <c r="K619" i="10" s="1"/>
  <c r="H314" i="10"/>
  <c r="J313" i="10"/>
  <c r="L313" i="10" s="1"/>
  <c r="I313" i="10"/>
  <c r="K313" i="10" s="1"/>
  <c r="H736" i="10"/>
  <c r="J735" i="10"/>
  <c r="I735" i="10"/>
  <c r="H697" i="10"/>
  <c r="J696" i="10"/>
  <c r="I696" i="10"/>
  <c r="H223" i="10"/>
  <c r="I222" i="10"/>
  <c r="K222" i="10" s="1"/>
  <c r="J222" i="10"/>
  <c r="L222" i="10" s="1"/>
  <c r="H409" i="10"/>
  <c r="J408" i="10"/>
  <c r="L408" i="10" s="1"/>
  <c r="I408" i="10"/>
  <c r="K408" i="10" s="1"/>
  <c r="H265" i="10"/>
  <c r="J264" i="10"/>
  <c r="L264" i="10" s="1"/>
  <c r="I264" i="10"/>
  <c r="K264" i="10" s="1"/>
  <c r="H534" i="10"/>
  <c r="J533" i="10"/>
  <c r="L533" i="10" s="1"/>
  <c r="I533" i="10"/>
  <c r="K533" i="10" s="1"/>
  <c r="H124" i="10"/>
  <c r="J123" i="10"/>
  <c r="L123" i="10" s="1"/>
  <c r="I123" i="10"/>
  <c r="K123" i="10" s="1"/>
  <c r="H468" i="10"/>
  <c r="J467" i="10"/>
  <c r="L467" i="10" s="1"/>
  <c r="I467" i="10"/>
  <c r="K467" i="10" s="1"/>
  <c r="H361" i="10"/>
  <c r="J360" i="10"/>
  <c r="L360" i="10" s="1"/>
  <c r="I360" i="10"/>
  <c r="K360" i="10" s="1"/>
  <c r="K174" i="10"/>
  <c r="H38" i="10"/>
  <c r="J37" i="10"/>
  <c r="I37" i="10"/>
  <c r="G30" i="9"/>
  <c r="Q12" i="6"/>
  <c r="S12" i="6" s="1"/>
  <c r="Q16" i="6"/>
  <c r="S16" i="6" s="1"/>
  <c r="Q9" i="6"/>
  <c r="S9" i="6" s="1"/>
  <c r="Q13" i="6"/>
  <c r="S13" i="6" s="1"/>
  <c r="Q17" i="6"/>
  <c r="S17" i="6" s="1"/>
  <c r="Q11" i="6"/>
  <c r="S11" i="6" s="1"/>
  <c r="Q19" i="6"/>
  <c r="S19" i="6" s="1"/>
  <c r="Q10" i="6"/>
  <c r="S10" i="6" s="1"/>
  <c r="Q14" i="6"/>
  <c r="S14" i="6" s="1"/>
  <c r="Q18" i="6"/>
  <c r="S18" i="6" s="1"/>
  <c r="Q15" i="6"/>
  <c r="S15" i="6" s="1"/>
  <c r="R11" i="6"/>
  <c r="T11" i="6" s="1"/>
  <c r="R15" i="6"/>
  <c r="T15" i="6" s="1"/>
  <c r="R19" i="6"/>
  <c r="T19" i="6" s="1"/>
  <c r="R12" i="6"/>
  <c r="T12" i="6" s="1"/>
  <c r="R16" i="6"/>
  <c r="T16" i="6" s="1"/>
  <c r="R9" i="6"/>
  <c r="T9" i="6" s="1"/>
  <c r="R14" i="6"/>
  <c r="T14" i="6" s="1"/>
  <c r="R13" i="6"/>
  <c r="T13" i="6" s="1"/>
  <c r="R17" i="6"/>
  <c r="T17" i="6" s="1"/>
  <c r="R10" i="6"/>
  <c r="T10" i="6" s="1"/>
  <c r="R18" i="6"/>
  <c r="T18" i="6" s="1"/>
  <c r="N21" i="6"/>
  <c r="K37" i="10" l="1"/>
  <c r="L37" i="10"/>
  <c r="S24" i="5"/>
  <c r="K702" i="10"/>
  <c r="K703" i="10" s="1"/>
  <c r="K704" i="10" s="1"/>
  <c r="K705" i="10" s="1"/>
  <c r="K706" i="10" s="1"/>
  <c r="K707" i="10" s="1"/>
  <c r="K708" i="10" s="1"/>
  <c r="K709" i="10" s="1"/>
  <c r="K710" i="10" s="1"/>
  <c r="K711" i="10" s="1"/>
  <c r="K712" i="10" s="1"/>
  <c r="K713" i="10" s="1"/>
  <c r="K714" i="10" s="1"/>
  <c r="K715" i="10" s="1"/>
  <c r="K716" i="10" s="1"/>
  <c r="K717" i="10" s="1"/>
  <c r="K718" i="10" s="1"/>
  <c r="K719" i="10" s="1"/>
  <c r="K720" i="10" s="1"/>
  <c r="K721" i="10" s="1"/>
  <c r="K722" i="10" s="1"/>
  <c r="K723" i="10" s="1"/>
  <c r="K724" i="10" s="1"/>
  <c r="K725" i="10" s="1"/>
  <c r="K726" i="10" s="1"/>
  <c r="K727" i="10" s="1"/>
  <c r="K728" i="10" s="1"/>
  <c r="K729" i="10" s="1"/>
  <c r="K730" i="10" s="1"/>
  <c r="K731" i="10" s="1"/>
  <c r="K732" i="10" s="1"/>
  <c r="K733" i="10" s="1"/>
  <c r="K734" i="10" s="1"/>
  <c r="K735" i="10" s="1"/>
  <c r="T24" i="5"/>
  <c r="L702" i="10"/>
  <c r="L703" i="10" s="1"/>
  <c r="L704" i="10" s="1"/>
  <c r="L705" i="10" s="1"/>
  <c r="L706" i="10" s="1"/>
  <c r="L707" i="10" s="1"/>
  <c r="L708" i="10" s="1"/>
  <c r="L709" i="10" s="1"/>
  <c r="L710" i="10" s="1"/>
  <c r="L711" i="10" s="1"/>
  <c r="L712" i="10" s="1"/>
  <c r="L713" i="10" s="1"/>
  <c r="L714" i="10" s="1"/>
  <c r="L715" i="10" s="1"/>
  <c r="L716" i="10" s="1"/>
  <c r="L717" i="10" s="1"/>
  <c r="L718" i="10" s="1"/>
  <c r="L719" i="10" s="1"/>
  <c r="L720" i="10" s="1"/>
  <c r="L721" i="10" s="1"/>
  <c r="L722" i="10" s="1"/>
  <c r="L723" i="10" s="1"/>
  <c r="L724" i="10" s="1"/>
  <c r="L725" i="10" s="1"/>
  <c r="L726" i="10" s="1"/>
  <c r="L727" i="10" s="1"/>
  <c r="L728" i="10" s="1"/>
  <c r="L729" i="10" s="1"/>
  <c r="L730" i="10" s="1"/>
  <c r="L731" i="10" s="1"/>
  <c r="L732" i="10" s="1"/>
  <c r="L733" i="10" s="1"/>
  <c r="L734" i="10" s="1"/>
  <c r="L735" i="10" s="1"/>
  <c r="H469" i="10"/>
  <c r="J468" i="10"/>
  <c r="L468" i="10" s="1"/>
  <c r="I468" i="10"/>
  <c r="K468" i="10" s="1"/>
  <c r="H698" i="10"/>
  <c r="J697" i="10"/>
  <c r="I697" i="10"/>
  <c r="H39" i="10"/>
  <c r="J38" i="10"/>
  <c r="I38" i="10"/>
  <c r="H266" i="10"/>
  <c r="J265" i="10"/>
  <c r="L265" i="10" s="1"/>
  <c r="I265" i="10"/>
  <c r="K265" i="10" s="1"/>
  <c r="H410" i="10"/>
  <c r="J409" i="10"/>
  <c r="L409" i="10" s="1"/>
  <c r="I409" i="10"/>
  <c r="K409" i="10" s="1"/>
  <c r="H224" i="10"/>
  <c r="J223" i="10"/>
  <c r="L223" i="10" s="1"/>
  <c r="I223" i="10"/>
  <c r="K223" i="10" s="1"/>
  <c r="H535" i="10"/>
  <c r="J534" i="10"/>
  <c r="L534" i="10" s="1"/>
  <c r="I534" i="10"/>
  <c r="K534" i="10" s="1"/>
  <c r="H315" i="10"/>
  <c r="J314" i="10"/>
  <c r="L314" i="10" s="1"/>
  <c r="I314" i="10"/>
  <c r="K314" i="10" s="1"/>
  <c r="H621" i="10"/>
  <c r="J620" i="10"/>
  <c r="L620" i="10" s="1"/>
  <c r="I620" i="10"/>
  <c r="K620" i="10" s="1"/>
  <c r="H176" i="10"/>
  <c r="J175" i="10"/>
  <c r="L175" i="10" s="1"/>
  <c r="I175" i="10"/>
  <c r="K175" i="10" s="1"/>
  <c r="H362" i="10"/>
  <c r="J361" i="10"/>
  <c r="L361" i="10" s="1"/>
  <c r="I361" i="10"/>
  <c r="K361" i="10" s="1"/>
  <c r="H125" i="10"/>
  <c r="J124" i="10"/>
  <c r="L124" i="10" s="1"/>
  <c r="I124" i="10"/>
  <c r="K124" i="10" s="1"/>
  <c r="H737" i="10"/>
  <c r="J736" i="10"/>
  <c r="I736" i="10"/>
  <c r="G31" i="9"/>
  <c r="U10" i="6"/>
  <c r="U13" i="6"/>
  <c r="U15" i="6"/>
  <c r="U19" i="6"/>
  <c r="U9" i="6"/>
  <c r="U18" i="6"/>
  <c r="U11" i="6"/>
  <c r="U16" i="6"/>
  <c r="U14" i="6"/>
  <c r="U17" i="6"/>
  <c r="U12" i="6"/>
  <c r="K38" i="10" l="1"/>
  <c r="K663" i="10"/>
  <c r="K664" i="10" s="1"/>
  <c r="K665" i="10" s="1"/>
  <c r="K666" i="10" s="1"/>
  <c r="K667" i="10" s="1"/>
  <c r="K668" i="10" s="1"/>
  <c r="K669" i="10" s="1"/>
  <c r="K670" i="10" s="1"/>
  <c r="K671" i="10" s="1"/>
  <c r="K672" i="10" s="1"/>
  <c r="K673" i="10" s="1"/>
  <c r="K674" i="10" s="1"/>
  <c r="K675" i="10" s="1"/>
  <c r="K676" i="10" s="1"/>
  <c r="K677" i="10" s="1"/>
  <c r="K678" i="10" s="1"/>
  <c r="K679" i="10" s="1"/>
  <c r="K680" i="10" s="1"/>
  <c r="K681" i="10" s="1"/>
  <c r="K682" i="10" s="1"/>
  <c r="K683" i="10" s="1"/>
  <c r="K684" i="10" s="1"/>
  <c r="K685" i="10" s="1"/>
  <c r="K686" i="10" s="1"/>
  <c r="K687" i="10" s="1"/>
  <c r="K688" i="10" s="1"/>
  <c r="K689" i="10" s="1"/>
  <c r="K690" i="10" s="1"/>
  <c r="K691" i="10" s="1"/>
  <c r="K692" i="10" s="1"/>
  <c r="K693" i="10" s="1"/>
  <c r="K694" i="10" s="1"/>
  <c r="K695" i="10" s="1"/>
  <c r="K696" i="10" s="1"/>
  <c r="K697" i="10" s="1"/>
  <c r="S25" i="5"/>
  <c r="L736" i="10"/>
  <c r="L38" i="10"/>
  <c r="K736" i="10"/>
  <c r="T25" i="5"/>
  <c r="L663" i="10"/>
  <c r="L664" i="10" s="1"/>
  <c r="L665" i="10" s="1"/>
  <c r="L666" i="10" s="1"/>
  <c r="L667" i="10" s="1"/>
  <c r="L668" i="10" s="1"/>
  <c r="L669" i="10" s="1"/>
  <c r="L670" i="10" s="1"/>
  <c r="L671" i="10" s="1"/>
  <c r="L672" i="10" s="1"/>
  <c r="L673" i="10" s="1"/>
  <c r="L674" i="10" s="1"/>
  <c r="L675" i="10" s="1"/>
  <c r="L676" i="10" s="1"/>
  <c r="L677" i="10" s="1"/>
  <c r="L678" i="10" s="1"/>
  <c r="L679" i="10" s="1"/>
  <c r="L680" i="10" s="1"/>
  <c r="L681" i="10" s="1"/>
  <c r="L682" i="10" s="1"/>
  <c r="L683" i="10" s="1"/>
  <c r="L684" i="10" s="1"/>
  <c r="L685" i="10" s="1"/>
  <c r="L686" i="10" s="1"/>
  <c r="L687" i="10" s="1"/>
  <c r="L688" i="10" s="1"/>
  <c r="L689" i="10" s="1"/>
  <c r="L690" i="10" s="1"/>
  <c r="L691" i="10" s="1"/>
  <c r="L692" i="10" s="1"/>
  <c r="L693" i="10" s="1"/>
  <c r="L694" i="10" s="1"/>
  <c r="L695" i="10" s="1"/>
  <c r="L696" i="10" s="1"/>
  <c r="L697" i="10" s="1"/>
  <c r="H126" i="10"/>
  <c r="J125" i="10"/>
  <c r="L125" i="10" s="1"/>
  <c r="I125" i="10"/>
  <c r="K125" i="10" s="1"/>
  <c r="H316" i="10"/>
  <c r="J315" i="10"/>
  <c r="L315" i="10" s="1"/>
  <c r="I315" i="10"/>
  <c r="K315" i="10" s="1"/>
  <c r="H40" i="10"/>
  <c r="J39" i="10"/>
  <c r="I39" i="10"/>
  <c r="K39" i="10" s="1"/>
  <c r="H622" i="10"/>
  <c r="J621" i="10"/>
  <c r="L621" i="10" s="1"/>
  <c r="I621" i="10"/>
  <c r="K621" i="10" s="1"/>
  <c r="H267" i="10"/>
  <c r="J266" i="10"/>
  <c r="L266" i="10" s="1"/>
  <c r="I266" i="10"/>
  <c r="K266" i="10" s="1"/>
  <c r="H177" i="10"/>
  <c r="J176" i="10"/>
  <c r="L176" i="10" s="1"/>
  <c r="I176" i="10"/>
  <c r="K176" i="10" s="1"/>
  <c r="H411" i="10"/>
  <c r="J410" i="10"/>
  <c r="L410" i="10" s="1"/>
  <c r="I410" i="10"/>
  <c r="K410" i="10" s="1"/>
  <c r="H470" i="10"/>
  <c r="J469" i="10"/>
  <c r="L469" i="10" s="1"/>
  <c r="I469" i="10"/>
  <c r="K469" i="10" s="1"/>
  <c r="H738" i="10"/>
  <c r="J737" i="10"/>
  <c r="L737" i="10" s="1"/>
  <c r="I737" i="10"/>
  <c r="H363" i="10"/>
  <c r="J362" i="10"/>
  <c r="L362" i="10" s="1"/>
  <c r="I362" i="10"/>
  <c r="K362" i="10" s="1"/>
  <c r="H536" i="10"/>
  <c r="J535" i="10"/>
  <c r="L535" i="10" s="1"/>
  <c r="I535" i="10"/>
  <c r="K535" i="10" s="1"/>
  <c r="H225" i="10"/>
  <c r="J224" i="10"/>
  <c r="L224" i="10" s="1"/>
  <c r="I224" i="10"/>
  <c r="K224" i="10" s="1"/>
  <c r="H699" i="10"/>
  <c r="J698" i="10"/>
  <c r="I698" i="10"/>
  <c r="G32" i="9"/>
  <c r="L39" i="10" l="1"/>
  <c r="K737" i="10"/>
  <c r="L698" i="10"/>
  <c r="K698" i="10"/>
  <c r="H537" i="10"/>
  <c r="J536" i="10"/>
  <c r="L536" i="10" s="1"/>
  <c r="I536" i="10"/>
  <c r="K536" i="10" s="1"/>
  <c r="H412" i="10"/>
  <c r="I411" i="10"/>
  <c r="K411" i="10" s="1"/>
  <c r="J411" i="10"/>
  <c r="L411" i="10" s="1"/>
  <c r="H41" i="10"/>
  <c r="J40" i="10"/>
  <c r="I40" i="10"/>
  <c r="K40" i="10" s="1"/>
  <c r="H226" i="10"/>
  <c r="J225" i="10"/>
  <c r="L225" i="10" s="1"/>
  <c r="I225" i="10"/>
  <c r="K225" i="10" s="1"/>
  <c r="H471" i="10"/>
  <c r="J470" i="10"/>
  <c r="L470" i="10" s="1"/>
  <c r="I470" i="10"/>
  <c r="K470" i="10" s="1"/>
  <c r="H623" i="10"/>
  <c r="J622" i="10"/>
  <c r="L622" i="10" s="1"/>
  <c r="I622" i="10"/>
  <c r="K622" i="10" s="1"/>
  <c r="J699" i="10"/>
  <c r="L699" i="10" s="1"/>
  <c r="I699" i="10"/>
  <c r="K699" i="10" s="1"/>
  <c r="H739" i="10"/>
  <c r="J738" i="10"/>
  <c r="L738" i="10" s="1"/>
  <c r="I738" i="10"/>
  <c r="H268" i="10"/>
  <c r="J267" i="10"/>
  <c r="I267" i="10"/>
  <c r="K267" i="10" s="1"/>
  <c r="H127" i="10"/>
  <c r="J126" i="10"/>
  <c r="L126" i="10" s="1"/>
  <c r="I126" i="10"/>
  <c r="K126" i="10" s="1"/>
  <c r="L267" i="10"/>
  <c r="L40" i="10"/>
  <c r="H364" i="10"/>
  <c r="I363" i="10"/>
  <c r="K363" i="10" s="1"/>
  <c r="J363" i="10"/>
  <c r="L363" i="10" s="1"/>
  <c r="H178" i="10"/>
  <c r="J177" i="10"/>
  <c r="L177" i="10" s="1"/>
  <c r="I177" i="10"/>
  <c r="K177" i="10" s="1"/>
  <c r="H317" i="10"/>
  <c r="J316" i="10"/>
  <c r="L316" i="10" s="1"/>
  <c r="I316" i="10"/>
  <c r="K316" i="10" s="1"/>
  <c r="G33" i="9"/>
  <c r="K738" i="10" l="1"/>
  <c r="H227" i="10"/>
  <c r="J226" i="10"/>
  <c r="I226" i="10"/>
  <c r="K226" i="10" s="1"/>
  <c r="H365" i="10"/>
  <c r="J364" i="10"/>
  <c r="L364" i="10" s="1"/>
  <c r="I364" i="10"/>
  <c r="K364" i="10" s="1"/>
  <c r="H740" i="10"/>
  <c r="J739" i="10"/>
  <c r="L739" i="10" s="1"/>
  <c r="I739" i="10"/>
  <c r="H472" i="10"/>
  <c r="J471" i="10"/>
  <c r="L471" i="10" s="1"/>
  <c r="I471" i="10"/>
  <c r="K471" i="10" s="1"/>
  <c r="H538" i="10"/>
  <c r="J537" i="10"/>
  <c r="L537" i="10" s="1"/>
  <c r="I537" i="10"/>
  <c r="K537" i="10" s="1"/>
  <c r="H413" i="10"/>
  <c r="J412" i="10"/>
  <c r="L412" i="10" s="1"/>
  <c r="I412" i="10"/>
  <c r="K412" i="10" s="1"/>
  <c r="H179" i="10"/>
  <c r="J178" i="10"/>
  <c r="L178" i="10" s="1"/>
  <c r="I178" i="10"/>
  <c r="K178" i="10" s="1"/>
  <c r="H269" i="10"/>
  <c r="J268" i="10"/>
  <c r="I268" i="10"/>
  <c r="K268" i="10" s="1"/>
  <c r="H624" i="10"/>
  <c r="J623" i="10"/>
  <c r="I623" i="10"/>
  <c r="K623" i="10" s="1"/>
  <c r="H318" i="10"/>
  <c r="J317" i="10"/>
  <c r="L317" i="10" s="1"/>
  <c r="I317" i="10"/>
  <c r="K317" i="10" s="1"/>
  <c r="L268" i="10"/>
  <c r="H128" i="10"/>
  <c r="J127" i="10"/>
  <c r="L127" i="10" s="1"/>
  <c r="I127" i="10"/>
  <c r="K127" i="10" s="1"/>
  <c r="H42" i="10"/>
  <c r="J41" i="10"/>
  <c r="L41" i="10" s="1"/>
  <c r="I41" i="10"/>
  <c r="K41" i="10" s="1"/>
  <c r="L623" i="10"/>
  <c r="L226" i="10"/>
  <c r="G34" i="9"/>
  <c r="K739" i="10" l="1"/>
  <c r="H129" i="10"/>
  <c r="J128" i="10"/>
  <c r="L128" i="10" s="1"/>
  <c r="I128" i="10"/>
  <c r="K128" i="10" s="1"/>
  <c r="H43" i="10"/>
  <c r="J42" i="10"/>
  <c r="L42" i="10" s="1"/>
  <c r="I42" i="10"/>
  <c r="K42" i="10" s="1"/>
  <c r="H414" i="10"/>
  <c r="J413" i="10"/>
  <c r="L413" i="10" s="1"/>
  <c r="I413" i="10"/>
  <c r="K413" i="10" s="1"/>
  <c r="H366" i="10"/>
  <c r="J365" i="10"/>
  <c r="L365" i="10" s="1"/>
  <c r="I365" i="10"/>
  <c r="K365" i="10" s="1"/>
  <c r="H270" i="10"/>
  <c r="J269" i="10"/>
  <c r="L269" i="10" s="1"/>
  <c r="I269" i="10"/>
  <c r="K269" i="10" s="1"/>
  <c r="H180" i="10"/>
  <c r="J179" i="10"/>
  <c r="L179" i="10" s="1"/>
  <c r="I179" i="10"/>
  <c r="K179" i="10" s="1"/>
  <c r="H741" i="10"/>
  <c r="J740" i="10"/>
  <c r="L740" i="10" s="1"/>
  <c r="I740" i="10"/>
  <c r="H625" i="10"/>
  <c r="J624" i="10"/>
  <c r="L624" i="10" s="1"/>
  <c r="I624" i="10"/>
  <c r="K624" i="10" s="1"/>
  <c r="H473" i="10"/>
  <c r="J472" i="10"/>
  <c r="L472" i="10" s="1"/>
  <c r="I472" i="10"/>
  <c r="K472" i="10" s="1"/>
  <c r="H319" i="10"/>
  <c r="J318" i="10"/>
  <c r="L318" i="10" s="1"/>
  <c r="I318" i="10"/>
  <c r="K318" i="10" s="1"/>
  <c r="H539" i="10"/>
  <c r="J538" i="10"/>
  <c r="L538" i="10" s="1"/>
  <c r="I538" i="10"/>
  <c r="K538" i="10" s="1"/>
  <c r="H228" i="10"/>
  <c r="J227" i="10"/>
  <c r="L227" i="10" s="1"/>
  <c r="I227" i="10"/>
  <c r="K227" i="10" s="1"/>
  <c r="G35" i="9"/>
  <c r="K740" i="10" l="1"/>
  <c r="H320" i="10"/>
  <c r="J319" i="10"/>
  <c r="L319" i="10" s="1"/>
  <c r="I319" i="10"/>
  <c r="K319" i="10" s="1"/>
  <c r="H181" i="10"/>
  <c r="J180" i="10"/>
  <c r="L180" i="10" s="1"/>
  <c r="I180" i="10"/>
  <c r="K180" i="10" s="1"/>
  <c r="H540" i="10"/>
  <c r="J539" i="10"/>
  <c r="L539" i="10" s="1"/>
  <c r="I539" i="10"/>
  <c r="K539" i="10" s="1"/>
  <c r="H742" i="10"/>
  <c r="J741" i="10"/>
  <c r="L741" i="10" s="1"/>
  <c r="I741" i="10"/>
  <c r="K741" i="10" s="1"/>
  <c r="J228" i="10"/>
  <c r="L228" i="10" s="1"/>
  <c r="I228" i="10"/>
  <c r="K228" i="10" s="1"/>
  <c r="H626" i="10"/>
  <c r="J625" i="10"/>
  <c r="L625" i="10" s="1"/>
  <c r="I625" i="10"/>
  <c r="K625" i="10" s="1"/>
  <c r="H415" i="10"/>
  <c r="J414" i="10"/>
  <c r="L414" i="10" s="1"/>
  <c r="I414" i="10"/>
  <c r="K414" i="10" s="1"/>
  <c r="H44" i="10"/>
  <c r="J43" i="10"/>
  <c r="L43" i="10" s="1"/>
  <c r="I43" i="10"/>
  <c r="K43" i="10" s="1"/>
  <c r="H130" i="10"/>
  <c r="J129" i="10"/>
  <c r="L129" i="10" s="1"/>
  <c r="I129" i="10"/>
  <c r="K129" i="10" s="1"/>
  <c r="H474" i="10"/>
  <c r="J473" i="10"/>
  <c r="L473" i="10" s="1"/>
  <c r="I473" i="10"/>
  <c r="K473" i="10" s="1"/>
  <c r="H271" i="10"/>
  <c r="J270" i="10"/>
  <c r="L270" i="10" s="1"/>
  <c r="I270" i="10"/>
  <c r="K270" i="10" s="1"/>
  <c r="H367" i="10"/>
  <c r="J366" i="10"/>
  <c r="L366" i="10" s="1"/>
  <c r="I366" i="10"/>
  <c r="K366" i="10" s="1"/>
  <c r="G36" i="9"/>
  <c r="H131" i="10" l="1"/>
  <c r="J130" i="10"/>
  <c r="L130" i="10" s="1"/>
  <c r="I130" i="10"/>
  <c r="K130" i="10" s="1"/>
  <c r="H182" i="10"/>
  <c r="J181" i="10"/>
  <c r="L181" i="10" s="1"/>
  <c r="I181" i="10"/>
  <c r="K181" i="10" s="1"/>
  <c r="H475" i="10"/>
  <c r="J474" i="10"/>
  <c r="L474" i="10" s="1"/>
  <c r="I474" i="10"/>
  <c r="K474" i="10" s="1"/>
  <c r="H627" i="10"/>
  <c r="J626" i="10"/>
  <c r="L626" i="10" s="1"/>
  <c r="I626" i="10"/>
  <c r="K626" i="10" s="1"/>
  <c r="H541" i="10"/>
  <c r="J540" i="10"/>
  <c r="L540" i="10" s="1"/>
  <c r="I540" i="10"/>
  <c r="K540" i="10" s="1"/>
  <c r="H272" i="10"/>
  <c r="J271" i="10"/>
  <c r="L271" i="10" s="1"/>
  <c r="I271" i="10"/>
  <c r="K271" i="10" s="1"/>
  <c r="H416" i="10"/>
  <c r="J415" i="10"/>
  <c r="L415" i="10" s="1"/>
  <c r="I415" i="10"/>
  <c r="K415" i="10" s="1"/>
  <c r="H743" i="10"/>
  <c r="J742" i="10"/>
  <c r="L742" i="10" s="1"/>
  <c r="I742" i="10"/>
  <c r="K742" i="10" s="1"/>
  <c r="H368" i="10"/>
  <c r="J367" i="10"/>
  <c r="L367" i="10" s="1"/>
  <c r="I367" i="10"/>
  <c r="K367" i="10" s="1"/>
  <c r="H45" i="10"/>
  <c r="J44" i="10"/>
  <c r="L44" i="10" s="1"/>
  <c r="I44" i="10"/>
  <c r="K44" i="10" s="1"/>
  <c r="H321" i="10"/>
  <c r="J320" i="10"/>
  <c r="L320" i="10" s="1"/>
  <c r="I320" i="10"/>
  <c r="K320" i="10" s="1"/>
  <c r="G37" i="9"/>
  <c r="J743" i="10" l="1"/>
  <c r="L743" i="10" s="1"/>
  <c r="I743" i="10"/>
  <c r="K743" i="10" s="1"/>
  <c r="H628" i="10"/>
  <c r="J627" i="10"/>
  <c r="L627" i="10" s="1"/>
  <c r="I627" i="10"/>
  <c r="K627" i="10" s="1"/>
  <c r="H369" i="10"/>
  <c r="J368" i="10"/>
  <c r="L368" i="10" s="1"/>
  <c r="I368" i="10"/>
  <c r="K368" i="10" s="1"/>
  <c r="H542" i="10"/>
  <c r="J541" i="10"/>
  <c r="L541" i="10" s="1"/>
  <c r="I541" i="10"/>
  <c r="K541" i="10" s="1"/>
  <c r="H132" i="10"/>
  <c r="J131" i="10"/>
  <c r="L131" i="10" s="1"/>
  <c r="I131" i="10"/>
  <c r="K131" i="10" s="1"/>
  <c r="H46" i="10"/>
  <c r="J45" i="10"/>
  <c r="L45" i="10" s="1"/>
  <c r="I45" i="10"/>
  <c r="K45" i="10" s="1"/>
  <c r="H273" i="10"/>
  <c r="J272" i="10"/>
  <c r="L272" i="10" s="1"/>
  <c r="I272" i="10"/>
  <c r="K272" i="10" s="1"/>
  <c r="H183" i="10"/>
  <c r="J182" i="10"/>
  <c r="L182" i="10" s="1"/>
  <c r="I182" i="10"/>
  <c r="K182" i="10" s="1"/>
  <c r="H322" i="10"/>
  <c r="J321" i="10"/>
  <c r="L321" i="10" s="1"/>
  <c r="I321" i="10"/>
  <c r="K321" i="10" s="1"/>
  <c r="H417" i="10"/>
  <c r="J416" i="10"/>
  <c r="L416" i="10" s="1"/>
  <c r="I416" i="10"/>
  <c r="K416" i="10" s="1"/>
  <c r="H476" i="10"/>
  <c r="J475" i="10"/>
  <c r="L475" i="10" s="1"/>
  <c r="I475" i="10"/>
  <c r="K475" i="10" s="1"/>
  <c r="G38" i="9"/>
  <c r="H477" i="10" l="1"/>
  <c r="J476" i="10"/>
  <c r="L476" i="10" s="1"/>
  <c r="I476" i="10"/>
  <c r="K476" i="10" s="1"/>
  <c r="H274" i="10"/>
  <c r="J273" i="10"/>
  <c r="L273" i="10" s="1"/>
  <c r="I273" i="10"/>
  <c r="K273" i="10" s="1"/>
  <c r="H370" i="10"/>
  <c r="J369" i="10"/>
  <c r="L369" i="10" s="1"/>
  <c r="I369" i="10"/>
  <c r="K369" i="10" s="1"/>
  <c r="H184" i="10"/>
  <c r="J183" i="10"/>
  <c r="L183" i="10" s="1"/>
  <c r="I183" i="10"/>
  <c r="K183" i="10" s="1"/>
  <c r="H543" i="10"/>
  <c r="J542" i="10"/>
  <c r="L542" i="10" s="1"/>
  <c r="I542" i="10"/>
  <c r="K542" i="10" s="1"/>
  <c r="H323" i="10"/>
  <c r="J322" i="10"/>
  <c r="L322" i="10" s="1"/>
  <c r="I322" i="10"/>
  <c r="K322" i="10" s="1"/>
  <c r="H133" i="10"/>
  <c r="J132" i="10"/>
  <c r="L132" i="10" s="1"/>
  <c r="I132" i="10"/>
  <c r="K132" i="10" s="1"/>
  <c r="H418" i="10"/>
  <c r="J417" i="10"/>
  <c r="L417" i="10" s="1"/>
  <c r="I417" i="10"/>
  <c r="K417" i="10" s="1"/>
  <c r="H47" i="10"/>
  <c r="J46" i="10"/>
  <c r="L46" i="10" s="1"/>
  <c r="I46" i="10"/>
  <c r="K46" i="10" s="1"/>
  <c r="H629" i="10"/>
  <c r="J628" i="10"/>
  <c r="L628" i="10" s="1"/>
  <c r="I628" i="10"/>
  <c r="K628" i="10" s="1"/>
  <c r="G39" i="9"/>
  <c r="H630" i="10" l="1"/>
  <c r="J629" i="10"/>
  <c r="L629" i="10" s="1"/>
  <c r="I629" i="10"/>
  <c r="K629" i="10" s="1"/>
  <c r="H324" i="10"/>
  <c r="J323" i="10"/>
  <c r="L323" i="10" s="1"/>
  <c r="I323" i="10"/>
  <c r="K323" i="10" s="1"/>
  <c r="H275" i="10"/>
  <c r="I274" i="10"/>
  <c r="K274" i="10" s="1"/>
  <c r="J274" i="10"/>
  <c r="L274" i="10" s="1"/>
  <c r="H134" i="10"/>
  <c r="J133" i="10"/>
  <c r="L133" i="10" s="1"/>
  <c r="I133" i="10"/>
  <c r="K133" i="10" s="1"/>
  <c r="H371" i="10"/>
  <c r="J370" i="10"/>
  <c r="L370" i="10" s="1"/>
  <c r="I370" i="10"/>
  <c r="K370" i="10" s="1"/>
  <c r="H419" i="10"/>
  <c r="J418" i="10"/>
  <c r="L418" i="10" s="1"/>
  <c r="I418" i="10"/>
  <c r="K418" i="10" s="1"/>
  <c r="H185" i="10"/>
  <c r="J184" i="10"/>
  <c r="L184" i="10" s="1"/>
  <c r="I184" i="10"/>
  <c r="H48" i="10"/>
  <c r="J47" i="10"/>
  <c r="L47" i="10" s="1"/>
  <c r="I47" i="10"/>
  <c r="K47" i="10" s="1"/>
  <c r="H544" i="10"/>
  <c r="J543" i="10"/>
  <c r="L543" i="10" s="1"/>
  <c r="I543" i="10"/>
  <c r="K543" i="10" s="1"/>
  <c r="H478" i="10"/>
  <c r="J477" i="10"/>
  <c r="L477" i="10" s="1"/>
  <c r="I477" i="10"/>
  <c r="K477" i="10" s="1"/>
  <c r="K184" i="10"/>
  <c r="G40" i="9"/>
  <c r="H135" i="10" l="1"/>
  <c r="J134" i="10"/>
  <c r="L134" i="10" s="1"/>
  <c r="I134" i="10"/>
  <c r="K134" i="10" s="1"/>
  <c r="H545" i="10"/>
  <c r="J544" i="10"/>
  <c r="L544" i="10" s="1"/>
  <c r="I544" i="10"/>
  <c r="K544" i="10" s="1"/>
  <c r="H372" i="10"/>
  <c r="I371" i="10"/>
  <c r="K371" i="10" s="1"/>
  <c r="J371" i="10"/>
  <c r="L371" i="10" s="1"/>
  <c r="H479" i="10"/>
  <c r="J478" i="10"/>
  <c r="L478" i="10" s="1"/>
  <c r="I478" i="10"/>
  <c r="K478" i="10" s="1"/>
  <c r="H420" i="10"/>
  <c r="J419" i="10"/>
  <c r="L419" i="10" s="1"/>
  <c r="I419" i="10"/>
  <c r="K419" i="10" s="1"/>
  <c r="H631" i="10"/>
  <c r="J630" i="10"/>
  <c r="L630" i="10" s="1"/>
  <c r="I630" i="10"/>
  <c r="K630" i="10" s="1"/>
  <c r="H186" i="10"/>
  <c r="J185" i="10"/>
  <c r="L185" i="10" s="1"/>
  <c r="I185" i="10"/>
  <c r="K185" i="10" s="1"/>
  <c r="J324" i="10"/>
  <c r="L324" i="10" s="1"/>
  <c r="I324" i="10"/>
  <c r="K324" i="10" s="1"/>
  <c r="H49" i="10"/>
  <c r="J48" i="10"/>
  <c r="L48" i="10" s="1"/>
  <c r="I48" i="10"/>
  <c r="K48" i="10" s="1"/>
  <c r="H276" i="10"/>
  <c r="J275" i="10"/>
  <c r="L275" i="10" s="1"/>
  <c r="I275" i="10"/>
  <c r="K275" i="10" s="1"/>
  <c r="G41" i="9"/>
  <c r="H50" i="10" l="1"/>
  <c r="J49" i="10"/>
  <c r="L49" i="10" s="1"/>
  <c r="I49" i="10"/>
  <c r="K49" i="10" s="1"/>
  <c r="H546" i="10"/>
  <c r="J545" i="10"/>
  <c r="L545" i="10" s="1"/>
  <c r="I545" i="10"/>
  <c r="K545" i="10" s="1"/>
  <c r="H277" i="10"/>
  <c r="J276" i="10"/>
  <c r="L276" i="10" s="1"/>
  <c r="I276" i="10"/>
  <c r="K276" i="10" s="1"/>
  <c r="J186" i="10"/>
  <c r="L186" i="10" s="1"/>
  <c r="I186" i="10"/>
  <c r="K186" i="10" s="1"/>
  <c r="H480" i="10"/>
  <c r="J479" i="10"/>
  <c r="L479" i="10" s="1"/>
  <c r="I479" i="10"/>
  <c r="K479" i="10" s="1"/>
  <c r="J372" i="10"/>
  <c r="L372" i="10" s="1"/>
  <c r="I372" i="10"/>
  <c r="K372" i="10" s="1"/>
  <c r="H421" i="10"/>
  <c r="J420" i="10"/>
  <c r="L420" i="10" s="1"/>
  <c r="I420" i="10"/>
  <c r="K420" i="10" s="1"/>
  <c r="H632" i="10"/>
  <c r="J631" i="10"/>
  <c r="L631" i="10" s="1"/>
  <c r="I631" i="10"/>
  <c r="K631" i="10" s="1"/>
  <c r="H136" i="10"/>
  <c r="J135" i="10"/>
  <c r="L135" i="10" s="1"/>
  <c r="I135" i="10"/>
  <c r="K135" i="10" s="1"/>
  <c r="H44" i="9"/>
  <c r="H137" i="10" l="1"/>
  <c r="J136" i="10"/>
  <c r="L136" i="10" s="1"/>
  <c r="I136" i="10"/>
  <c r="K136" i="10" s="1"/>
  <c r="H481" i="10"/>
  <c r="J480" i="10"/>
  <c r="L480" i="10" s="1"/>
  <c r="I480" i="10"/>
  <c r="K480" i="10" s="1"/>
  <c r="J277" i="10"/>
  <c r="L277" i="10" s="1"/>
  <c r="I277" i="10"/>
  <c r="K277" i="10" s="1"/>
  <c r="H633" i="10"/>
  <c r="J632" i="10"/>
  <c r="L632" i="10" s="1"/>
  <c r="I632" i="10"/>
  <c r="K632" i="10" s="1"/>
  <c r="H422" i="10"/>
  <c r="J421" i="10"/>
  <c r="L421" i="10" s="1"/>
  <c r="I421" i="10"/>
  <c r="K421" i="10" s="1"/>
  <c r="H547" i="10"/>
  <c r="J546" i="10"/>
  <c r="L546" i="10" s="1"/>
  <c r="I546" i="10"/>
  <c r="K546" i="10" s="1"/>
  <c r="H51" i="10"/>
  <c r="J50" i="10"/>
  <c r="L50" i="10" s="1"/>
  <c r="I50" i="10"/>
  <c r="K50" i="10" s="1"/>
  <c r="H7" i="9"/>
  <c r="I7" i="9" s="1"/>
  <c r="H11" i="9"/>
  <c r="I11" i="9" s="1"/>
  <c r="H15" i="9"/>
  <c r="I15" i="9" s="1"/>
  <c r="M702" i="10" s="1"/>
  <c r="H19" i="9"/>
  <c r="I19" i="9" s="1"/>
  <c r="M90" i="10" s="1"/>
  <c r="H23" i="9"/>
  <c r="I23" i="9" s="1"/>
  <c r="M189" i="10" s="1"/>
  <c r="H27" i="9"/>
  <c r="I27" i="9" s="1"/>
  <c r="H31" i="9"/>
  <c r="I31" i="9" s="1"/>
  <c r="M327" i="10" s="1"/>
  <c r="H35" i="9"/>
  <c r="I35" i="9" s="1"/>
  <c r="H39" i="9"/>
  <c r="I39" i="9" s="1"/>
  <c r="M568" i="10" s="1"/>
  <c r="H8" i="9"/>
  <c r="I8" i="9" s="1"/>
  <c r="H12" i="9"/>
  <c r="I12" i="9" s="1"/>
  <c r="H16" i="9"/>
  <c r="I16" i="9" s="1"/>
  <c r="H20" i="9"/>
  <c r="I20" i="9" s="1"/>
  <c r="M141" i="10" s="1"/>
  <c r="H24" i="9"/>
  <c r="I24" i="9" s="1"/>
  <c r="H28" i="9"/>
  <c r="I28" i="9" s="1"/>
  <c r="M280" i="10" s="1"/>
  <c r="H32" i="9"/>
  <c r="I32" i="9" s="1"/>
  <c r="M375" i="10" s="1"/>
  <c r="H36" i="9"/>
  <c r="I36" i="9" s="1"/>
  <c r="M500" i="10" s="1"/>
  <c r="H40" i="9"/>
  <c r="I40" i="9" s="1"/>
  <c r="H9" i="9"/>
  <c r="I9" i="9" s="1"/>
  <c r="M663" i="10" s="1"/>
  <c r="H13" i="9"/>
  <c r="I13" i="9" s="1"/>
  <c r="H17" i="9"/>
  <c r="I17" i="9" s="1"/>
  <c r="M4" i="10" s="1"/>
  <c r="H21" i="9"/>
  <c r="I21" i="9" s="1"/>
  <c r="H25" i="9"/>
  <c r="I25" i="9" s="1"/>
  <c r="M231" i="10" s="1"/>
  <c r="H29" i="9"/>
  <c r="I29" i="9" s="1"/>
  <c r="H33" i="9"/>
  <c r="I33" i="9" s="1"/>
  <c r="M434" i="10" s="1"/>
  <c r="H37" i="9"/>
  <c r="I37" i="9" s="1"/>
  <c r="H41" i="9"/>
  <c r="I41" i="9" s="1"/>
  <c r="M586" i="10" s="1"/>
  <c r="H6" i="9"/>
  <c r="I6" i="9" s="1"/>
  <c r="H10" i="9"/>
  <c r="I10" i="9" s="1"/>
  <c r="H14" i="9"/>
  <c r="I14" i="9" s="1"/>
  <c r="H18" i="9"/>
  <c r="I18" i="9" s="1"/>
  <c r="H22" i="9"/>
  <c r="I22" i="9" s="1"/>
  <c r="H26" i="9"/>
  <c r="I26" i="9" s="1"/>
  <c r="H30" i="9"/>
  <c r="I30" i="9" s="1"/>
  <c r="H34" i="9"/>
  <c r="I34" i="9" s="1"/>
  <c r="H38" i="9"/>
  <c r="I38" i="9" s="1"/>
  <c r="H5" i="9"/>
  <c r="I5" i="9" s="1"/>
  <c r="M107" i="10" l="1"/>
  <c r="M131" i="10"/>
  <c r="M99" i="10"/>
  <c r="M115" i="10"/>
  <c r="M123" i="10"/>
  <c r="M100" i="10"/>
  <c r="M116" i="10"/>
  <c r="M132" i="10"/>
  <c r="M101" i="10"/>
  <c r="M117" i="10"/>
  <c r="M133" i="10"/>
  <c r="M102" i="10"/>
  <c r="M118" i="10"/>
  <c r="M134" i="10"/>
  <c r="M95" i="10"/>
  <c r="M104" i="10"/>
  <c r="M120" i="10"/>
  <c r="M136" i="10"/>
  <c r="M105" i="10"/>
  <c r="M121" i="10"/>
  <c r="M137" i="10"/>
  <c r="M106" i="10"/>
  <c r="M122" i="10"/>
  <c r="M138" i="10"/>
  <c r="M135" i="10"/>
  <c r="M92" i="10"/>
  <c r="M108" i="10"/>
  <c r="M124" i="10"/>
  <c r="M93" i="10"/>
  <c r="M109" i="10"/>
  <c r="M125" i="10"/>
  <c r="M94" i="10"/>
  <c r="M110" i="10"/>
  <c r="M126" i="10"/>
  <c r="M127" i="10"/>
  <c r="M119" i="10"/>
  <c r="M96" i="10"/>
  <c r="M113" i="10"/>
  <c r="M130" i="10"/>
  <c r="M112" i="10"/>
  <c r="M129" i="10"/>
  <c r="M111" i="10"/>
  <c r="M128" i="10"/>
  <c r="M98" i="10"/>
  <c r="M103" i="10"/>
  <c r="M114" i="10"/>
  <c r="M91" i="10"/>
  <c r="M97" i="10"/>
  <c r="M589" i="10"/>
  <c r="M592" i="10"/>
  <c r="M608" i="10"/>
  <c r="M624" i="10"/>
  <c r="M640" i="10"/>
  <c r="M655" i="10"/>
  <c r="M596" i="10"/>
  <c r="M612" i="10"/>
  <c r="M628" i="10"/>
  <c r="M644" i="10"/>
  <c r="M656" i="10"/>
  <c r="M600" i="10"/>
  <c r="M616" i="10"/>
  <c r="M632" i="10"/>
  <c r="M648" i="10"/>
  <c r="M659" i="10"/>
  <c r="M588" i="10"/>
  <c r="M604" i="10"/>
  <c r="M620" i="10"/>
  <c r="M636" i="10"/>
  <c r="M652" i="10"/>
  <c r="M660" i="10"/>
  <c r="M647" i="10"/>
  <c r="M631" i="10"/>
  <c r="M615" i="10"/>
  <c r="M599" i="10"/>
  <c r="M646" i="10"/>
  <c r="M630" i="10"/>
  <c r="M614" i="10"/>
  <c r="M598" i="10"/>
  <c r="M649" i="10"/>
  <c r="M633" i="10"/>
  <c r="M617" i="10"/>
  <c r="M601" i="10"/>
  <c r="M643" i="10"/>
  <c r="M627" i="10"/>
  <c r="M611" i="10"/>
  <c r="M595" i="10"/>
  <c r="M658" i="10"/>
  <c r="M642" i="10"/>
  <c r="M626" i="10"/>
  <c r="M610" i="10"/>
  <c r="M594" i="10"/>
  <c r="M587" i="10"/>
  <c r="M645" i="10"/>
  <c r="M629" i="10"/>
  <c r="M613" i="10"/>
  <c r="M597" i="10"/>
  <c r="M639" i="10"/>
  <c r="M623" i="10"/>
  <c r="M607" i="10"/>
  <c r="M591" i="10"/>
  <c r="M654" i="10"/>
  <c r="M638" i="10"/>
  <c r="M622" i="10"/>
  <c r="M606" i="10"/>
  <c r="M590" i="10"/>
  <c r="M651" i="10"/>
  <c r="M618" i="10"/>
  <c r="M657" i="10"/>
  <c r="M625" i="10"/>
  <c r="M593" i="10"/>
  <c r="M621" i="10"/>
  <c r="M619" i="10"/>
  <c r="M650" i="10"/>
  <c r="M609" i="10"/>
  <c r="M603" i="10"/>
  <c r="M634" i="10"/>
  <c r="M637" i="10"/>
  <c r="M605" i="10"/>
  <c r="M635" i="10"/>
  <c r="M602" i="10"/>
  <c r="M653" i="10"/>
  <c r="M641" i="10"/>
  <c r="M234" i="10"/>
  <c r="M241" i="10"/>
  <c r="M257" i="10"/>
  <c r="M273" i="10"/>
  <c r="M245" i="10"/>
  <c r="M261" i="10"/>
  <c r="M277" i="10"/>
  <c r="M233" i="10"/>
  <c r="M249" i="10"/>
  <c r="M265" i="10"/>
  <c r="M237" i="10"/>
  <c r="M253" i="10"/>
  <c r="M269" i="10"/>
  <c r="M276" i="10"/>
  <c r="M260" i="10"/>
  <c r="M244" i="10"/>
  <c r="M271" i="10"/>
  <c r="M255" i="10"/>
  <c r="M239" i="10"/>
  <c r="M270" i="10"/>
  <c r="M254" i="10"/>
  <c r="M238" i="10"/>
  <c r="M272" i="10"/>
  <c r="M256" i="10"/>
  <c r="M240" i="10"/>
  <c r="M267" i="10"/>
  <c r="M268" i="10"/>
  <c r="M252" i="10"/>
  <c r="M236" i="10"/>
  <c r="M263" i="10"/>
  <c r="M247" i="10"/>
  <c r="M232" i="10"/>
  <c r="M262" i="10"/>
  <c r="M246" i="10"/>
  <c r="M248" i="10"/>
  <c r="M243" i="10"/>
  <c r="M258" i="10"/>
  <c r="M275" i="10"/>
  <c r="M235" i="10"/>
  <c r="M250" i="10"/>
  <c r="M259" i="10"/>
  <c r="M274" i="10"/>
  <c r="M242" i="10"/>
  <c r="M266" i="10"/>
  <c r="M264" i="10"/>
  <c r="M251" i="10"/>
  <c r="M667" i="10"/>
  <c r="M678" i="10"/>
  <c r="M694" i="10"/>
  <c r="M666" i="10"/>
  <c r="M682" i="10"/>
  <c r="M698" i="10"/>
  <c r="M670" i="10"/>
  <c r="M686" i="10"/>
  <c r="M674" i="10"/>
  <c r="M690" i="10"/>
  <c r="M693" i="10"/>
  <c r="M677" i="10"/>
  <c r="M696" i="10"/>
  <c r="M680" i="10"/>
  <c r="M689" i="10"/>
  <c r="M673" i="10"/>
  <c r="M692" i="10"/>
  <c r="M676" i="10"/>
  <c r="M685" i="10"/>
  <c r="M669" i="10"/>
  <c r="M688" i="10"/>
  <c r="M697" i="10"/>
  <c r="M672" i="10"/>
  <c r="M687" i="10"/>
  <c r="M671" i="10"/>
  <c r="M665" i="10"/>
  <c r="M664" i="10"/>
  <c r="M695" i="10"/>
  <c r="M679" i="10"/>
  <c r="M684" i="10"/>
  <c r="M691" i="10"/>
  <c r="M675" i="10"/>
  <c r="M681" i="10"/>
  <c r="M668" i="10"/>
  <c r="M699" i="10"/>
  <c r="M683" i="10"/>
  <c r="M283" i="10"/>
  <c r="M307" i="10"/>
  <c r="M323" i="10"/>
  <c r="M311" i="10"/>
  <c r="M315" i="10"/>
  <c r="M319" i="10"/>
  <c r="M318" i="10"/>
  <c r="M302" i="10"/>
  <c r="M286" i="10"/>
  <c r="M317" i="10"/>
  <c r="M301" i="10"/>
  <c r="M285" i="10"/>
  <c r="M312" i="10"/>
  <c r="M296" i="10"/>
  <c r="M314" i="10"/>
  <c r="M298" i="10"/>
  <c r="M282" i="10"/>
  <c r="M310" i="10"/>
  <c r="M294" i="10"/>
  <c r="M281" i="10"/>
  <c r="M309" i="10"/>
  <c r="M293" i="10"/>
  <c r="M320" i="10"/>
  <c r="M304" i="10"/>
  <c r="M288" i="10"/>
  <c r="M303" i="10"/>
  <c r="M287" i="10"/>
  <c r="M305" i="10"/>
  <c r="M316" i="10"/>
  <c r="M284" i="10"/>
  <c r="M291" i="10"/>
  <c r="M322" i="10"/>
  <c r="M297" i="10"/>
  <c r="M308" i="10"/>
  <c r="M306" i="10"/>
  <c r="M321" i="10"/>
  <c r="M289" i="10"/>
  <c r="M300" i="10"/>
  <c r="M299" i="10"/>
  <c r="M290" i="10"/>
  <c r="M313" i="10"/>
  <c r="M292" i="10"/>
  <c r="M295" i="10"/>
  <c r="M324" i="10"/>
  <c r="M332" i="10"/>
  <c r="M364" i="10"/>
  <c r="M352" i="10"/>
  <c r="M368" i="10"/>
  <c r="M356" i="10"/>
  <c r="M372" i="10"/>
  <c r="M360" i="10"/>
  <c r="M363" i="10"/>
  <c r="M347" i="10"/>
  <c r="M331" i="10"/>
  <c r="M358" i="10"/>
  <c r="M342" i="10"/>
  <c r="M328" i="10"/>
  <c r="M357" i="10"/>
  <c r="M341" i="10"/>
  <c r="M359" i="10"/>
  <c r="M343" i="10"/>
  <c r="M371" i="10"/>
  <c r="M355" i="10"/>
  <c r="M339" i="10"/>
  <c r="M366" i="10"/>
  <c r="M350" i="10"/>
  <c r="M334" i="10"/>
  <c r="M365" i="10"/>
  <c r="M349" i="10"/>
  <c r="M333" i="10"/>
  <c r="M336" i="10"/>
  <c r="M367" i="10"/>
  <c r="M362" i="10"/>
  <c r="M330" i="10"/>
  <c r="M345" i="10"/>
  <c r="M351" i="10"/>
  <c r="M354" i="10"/>
  <c r="M369" i="10"/>
  <c r="M337" i="10"/>
  <c r="M348" i="10"/>
  <c r="M335" i="10"/>
  <c r="M346" i="10"/>
  <c r="M361" i="10"/>
  <c r="M329" i="10"/>
  <c r="M344" i="10"/>
  <c r="M338" i="10"/>
  <c r="M370" i="10"/>
  <c r="M353" i="10"/>
  <c r="M340" i="10"/>
  <c r="M704" i="10"/>
  <c r="M715" i="10"/>
  <c r="M731" i="10"/>
  <c r="M719" i="10"/>
  <c r="M735" i="10"/>
  <c r="M707" i="10"/>
  <c r="M723" i="10"/>
  <c r="M739" i="10"/>
  <c r="M711" i="10"/>
  <c r="M727" i="10"/>
  <c r="M743" i="10"/>
  <c r="M742" i="10"/>
  <c r="M726" i="10"/>
  <c r="M710" i="10"/>
  <c r="M741" i="10"/>
  <c r="M725" i="10"/>
  <c r="M709" i="10"/>
  <c r="M738" i="10"/>
  <c r="M722" i="10"/>
  <c r="M706" i="10"/>
  <c r="M737" i="10"/>
  <c r="M721" i="10"/>
  <c r="M705" i="10"/>
  <c r="M734" i="10"/>
  <c r="M718" i="10"/>
  <c r="M714" i="10"/>
  <c r="M717" i="10"/>
  <c r="M732" i="10"/>
  <c r="M716" i="10"/>
  <c r="M703" i="10"/>
  <c r="M712" i="10"/>
  <c r="M733" i="10"/>
  <c r="M740" i="10"/>
  <c r="M724" i="10"/>
  <c r="M708" i="10"/>
  <c r="M730" i="10"/>
  <c r="M729" i="10"/>
  <c r="M736" i="10"/>
  <c r="M720" i="10"/>
  <c r="M713" i="10"/>
  <c r="M728" i="10"/>
  <c r="M380" i="10"/>
  <c r="M420" i="10"/>
  <c r="M392" i="10"/>
  <c r="M431" i="10"/>
  <c r="M415" i="10"/>
  <c r="M383" i="10"/>
  <c r="M430" i="10"/>
  <c r="M412" i="10"/>
  <c r="M376" i="10"/>
  <c r="M416" i="10"/>
  <c r="M384" i="10"/>
  <c r="M428" i="10"/>
  <c r="M408" i="10"/>
  <c r="M423" i="10"/>
  <c r="M399" i="10"/>
  <c r="M422" i="10"/>
  <c r="M396" i="10"/>
  <c r="M389" i="10"/>
  <c r="M405" i="10"/>
  <c r="M400" i="10"/>
  <c r="M391" i="10"/>
  <c r="M418" i="10"/>
  <c r="M377" i="10"/>
  <c r="M397" i="10"/>
  <c r="M378" i="10"/>
  <c r="M394" i="10"/>
  <c r="M410" i="10"/>
  <c r="M425" i="10"/>
  <c r="M403" i="10"/>
  <c r="M427" i="10"/>
  <c r="M404" i="10"/>
  <c r="M381" i="10"/>
  <c r="M401" i="10"/>
  <c r="M382" i="10"/>
  <c r="M398" i="10"/>
  <c r="M414" i="10"/>
  <c r="M421" i="10"/>
  <c r="M395" i="10"/>
  <c r="M419" i="10"/>
  <c r="M388" i="10"/>
  <c r="M385" i="10"/>
  <c r="M409" i="10"/>
  <c r="M386" i="10"/>
  <c r="M402" i="10"/>
  <c r="M379" i="10"/>
  <c r="M417" i="10"/>
  <c r="M387" i="10"/>
  <c r="M426" i="10"/>
  <c r="M393" i="10"/>
  <c r="M429" i="10"/>
  <c r="M390" i="10"/>
  <c r="M424" i="10"/>
  <c r="M406" i="10"/>
  <c r="M407" i="10"/>
  <c r="M413" i="10"/>
  <c r="M411" i="10"/>
  <c r="M439" i="10"/>
  <c r="M463" i="10"/>
  <c r="M443" i="10"/>
  <c r="M487" i="10"/>
  <c r="M447" i="10"/>
  <c r="M495" i="10"/>
  <c r="M475" i="10"/>
  <c r="M455" i="10"/>
  <c r="M440" i="10"/>
  <c r="M456" i="10"/>
  <c r="M472" i="10"/>
  <c r="M488" i="10"/>
  <c r="M441" i="10"/>
  <c r="M457" i="10"/>
  <c r="M473" i="10"/>
  <c r="M489" i="10"/>
  <c r="M442" i="10"/>
  <c r="M458" i="10"/>
  <c r="M474" i="10"/>
  <c r="M490" i="10"/>
  <c r="M467" i="10"/>
  <c r="M479" i="10"/>
  <c r="M491" i="10"/>
  <c r="M444" i="10"/>
  <c r="M460" i="10"/>
  <c r="M476" i="10"/>
  <c r="M492" i="10"/>
  <c r="M445" i="10"/>
  <c r="M461" i="10"/>
  <c r="M477" i="10"/>
  <c r="M493" i="10"/>
  <c r="M446" i="10"/>
  <c r="M462" i="10"/>
  <c r="M478" i="10"/>
  <c r="M494" i="10"/>
  <c r="M451" i="10"/>
  <c r="M459" i="10"/>
  <c r="M448" i="10"/>
  <c r="M464" i="10"/>
  <c r="M480" i="10"/>
  <c r="M496" i="10"/>
  <c r="M449" i="10"/>
  <c r="M465" i="10"/>
  <c r="M481" i="10"/>
  <c r="M497" i="10"/>
  <c r="M450" i="10"/>
  <c r="M466" i="10"/>
  <c r="M482" i="10"/>
  <c r="M435" i="10"/>
  <c r="M468" i="10"/>
  <c r="M469" i="10"/>
  <c r="M470" i="10"/>
  <c r="M436" i="10"/>
  <c r="M437" i="10"/>
  <c r="M438" i="10"/>
  <c r="M483" i="10"/>
  <c r="M452" i="10"/>
  <c r="M453" i="10"/>
  <c r="M454" i="10"/>
  <c r="M471" i="10"/>
  <c r="M484" i="10"/>
  <c r="M485" i="10"/>
  <c r="M486" i="10"/>
  <c r="M7" i="10"/>
  <c r="M10" i="10"/>
  <c r="M58" i="10"/>
  <c r="M14" i="10"/>
  <c r="M30" i="10"/>
  <c r="M46" i="10"/>
  <c r="M62" i="10"/>
  <c r="M78" i="10"/>
  <c r="M18" i="10"/>
  <c r="M34" i="10"/>
  <c r="M50" i="10"/>
  <c r="M66" i="10"/>
  <c r="M82" i="10"/>
  <c r="M6" i="10"/>
  <c r="M22" i="10"/>
  <c r="M38" i="10"/>
  <c r="M54" i="10"/>
  <c r="M70" i="10"/>
  <c r="M86" i="10"/>
  <c r="M26" i="10"/>
  <c r="M42" i="10"/>
  <c r="M74" i="10"/>
  <c r="M81" i="10"/>
  <c r="M49" i="10"/>
  <c r="M17" i="10"/>
  <c r="M80" i="10"/>
  <c r="M64" i="10"/>
  <c r="M48" i="10"/>
  <c r="M32" i="10"/>
  <c r="M16" i="10"/>
  <c r="M85" i="10"/>
  <c r="M53" i="10"/>
  <c r="M21" i="10"/>
  <c r="M75" i="10"/>
  <c r="M59" i="10"/>
  <c r="M43" i="10"/>
  <c r="M27" i="10"/>
  <c r="M11" i="10"/>
  <c r="M73" i="10"/>
  <c r="M41" i="10"/>
  <c r="M9" i="10"/>
  <c r="M76" i="10"/>
  <c r="M60" i="10"/>
  <c r="M44" i="10"/>
  <c r="M28" i="10"/>
  <c r="M12" i="10"/>
  <c r="M77" i="10"/>
  <c r="M45" i="10"/>
  <c r="M13" i="10"/>
  <c r="M87" i="10"/>
  <c r="M71" i="10"/>
  <c r="M55" i="10"/>
  <c r="M39" i="10"/>
  <c r="M23" i="10"/>
  <c r="M65" i="10"/>
  <c r="M33" i="10"/>
  <c r="M5" i="10"/>
  <c r="M72" i="10"/>
  <c r="M56" i="10"/>
  <c r="M40" i="10"/>
  <c r="M24" i="10"/>
  <c r="M8" i="10"/>
  <c r="M69" i="10"/>
  <c r="M37" i="10"/>
  <c r="M83" i="10"/>
  <c r="M67" i="10"/>
  <c r="M51" i="10"/>
  <c r="M35" i="10"/>
  <c r="M19" i="10"/>
  <c r="M57" i="10"/>
  <c r="M52" i="10"/>
  <c r="M47" i="10"/>
  <c r="M25" i="10"/>
  <c r="M36" i="10"/>
  <c r="M31" i="10"/>
  <c r="M84" i="10"/>
  <c r="M20" i="10"/>
  <c r="M61" i="10"/>
  <c r="M79" i="10"/>
  <c r="M15" i="10"/>
  <c r="M68" i="10"/>
  <c r="M29" i="10"/>
  <c r="M63" i="10"/>
  <c r="M507" i="10"/>
  <c r="M531" i="10"/>
  <c r="M511" i="10"/>
  <c r="M539" i="10"/>
  <c r="M515" i="10"/>
  <c r="M563" i="10"/>
  <c r="M543" i="10"/>
  <c r="M527" i="10"/>
  <c r="M555" i="10"/>
  <c r="M512" i="10"/>
  <c r="M528" i="10"/>
  <c r="M544" i="10"/>
  <c r="M560" i="10"/>
  <c r="M513" i="10"/>
  <c r="M529" i="10"/>
  <c r="M545" i="10"/>
  <c r="M561" i="10"/>
  <c r="M510" i="10"/>
  <c r="M526" i="10"/>
  <c r="M542" i="10"/>
  <c r="M558" i="10"/>
  <c r="M535" i="10"/>
  <c r="M523" i="10"/>
  <c r="M516" i="10"/>
  <c r="M532" i="10"/>
  <c r="M548" i="10"/>
  <c r="M564" i="10"/>
  <c r="M517" i="10"/>
  <c r="M533" i="10"/>
  <c r="M549" i="10"/>
  <c r="M565" i="10"/>
  <c r="M514" i="10"/>
  <c r="M530" i="10"/>
  <c r="M546" i="10"/>
  <c r="M562" i="10"/>
  <c r="M519" i="10"/>
  <c r="M547" i="10"/>
  <c r="M504" i="10"/>
  <c r="M520" i="10"/>
  <c r="M536" i="10"/>
  <c r="M552" i="10"/>
  <c r="M505" i="10"/>
  <c r="M521" i="10"/>
  <c r="M537" i="10"/>
  <c r="M553" i="10"/>
  <c r="M502" i="10"/>
  <c r="M518" i="10"/>
  <c r="M534" i="10"/>
  <c r="M550" i="10"/>
  <c r="M501" i="10"/>
  <c r="M503" i="10"/>
  <c r="M524" i="10"/>
  <c r="M525" i="10"/>
  <c r="M522" i="10"/>
  <c r="M559" i="10"/>
  <c r="M556" i="10"/>
  <c r="M557" i="10"/>
  <c r="M554" i="10"/>
  <c r="M508" i="10"/>
  <c r="M509" i="10"/>
  <c r="M506" i="10"/>
  <c r="M551" i="10"/>
  <c r="M540" i="10"/>
  <c r="M541" i="10"/>
  <c r="M538" i="10"/>
  <c r="M176" i="10"/>
  <c r="M180" i="10"/>
  <c r="M160" i="10"/>
  <c r="M164" i="10"/>
  <c r="M156" i="10"/>
  <c r="M157" i="10"/>
  <c r="M173" i="10"/>
  <c r="M146" i="10"/>
  <c r="M162" i="10"/>
  <c r="M178" i="10"/>
  <c r="M147" i="10"/>
  <c r="M163" i="10"/>
  <c r="M179" i="10"/>
  <c r="M184" i="10"/>
  <c r="M144" i="10"/>
  <c r="M145" i="10"/>
  <c r="M161" i="10"/>
  <c r="M177" i="10"/>
  <c r="M150" i="10"/>
  <c r="M166" i="10"/>
  <c r="M182" i="10"/>
  <c r="M151" i="10"/>
  <c r="M167" i="10"/>
  <c r="M183" i="10"/>
  <c r="M168" i="10"/>
  <c r="M148" i="10"/>
  <c r="M149" i="10"/>
  <c r="M165" i="10"/>
  <c r="M181" i="10"/>
  <c r="M154" i="10"/>
  <c r="M170" i="10"/>
  <c r="M186" i="10"/>
  <c r="M155" i="10"/>
  <c r="M171" i="10"/>
  <c r="M142" i="10"/>
  <c r="M152" i="10"/>
  <c r="M158" i="10"/>
  <c r="M175" i="10"/>
  <c r="M153" i="10"/>
  <c r="M174" i="10"/>
  <c r="M172" i="10"/>
  <c r="M169" i="10"/>
  <c r="M143" i="10"/>
  <c r="M185" i="10"/>
  <c r="M159" i="10"/>
  <c r="M572" i="10"/>
  <c r="M575" i="10"/>
  <c r="M583" i="10"/>
  <c r="M570" i="10"/>
  <c r="M578" i="10"/>
  <c r="M571" i="10"/>
  <c r="M579" i="10"/>
  <c r="M574" i="10"/>
  <c r="M582" i="10"/>
  <c r="M573" i="10"/>
  <c r="M576" i="10"/>
  <c r="M581" i="10"/>
  <c r="M569" i="10"/>
  <c r="M580" i="10"/>
  <c r="M577" i="10"/>
  <c r="M193" i="10"/>
  <c r="M196" i="10"/>
  <c r="M212" i="10"/>
  <c r="M228" i="10"/>
  <c r="M200" i="10"/>
  <c r="M216" i="10"/>
  <c r="M204" i="10"/>
  <c r="M220" i="10"/>
  <c r="M192" i="10"/>
  <c r="M208" i="10"/>
  <c r="M224" i="10"/>
  <c r="M219" i="10"/>
  <c r="M203" i="10"/>
  <c r="M218" i="10"/>
  <c r="M202" i="10"/>
  <c r="M217" i="10"/>
  <c r="M201" i="10"/>
  <c r="M215" i="10"/>
  <c r="M199" i="10"/>
  <c r="M214" i="10"/>
  <c r="M198" i="10"/>
  <c r="M227" i="10"/>
  <c r="M211" i="10"/>
  <c r="M195" i="10"/>
  <c r="M226" i="10"/>
  <c r="M210" i="10"/>
  <c r="M194" i="10"/>
  <c r="M225" i="10"/>
  <c r="M209" i="10"/>
  <c r="M223" i="10"/>
  <c r="M206" i="10"/>
  <c r="M205" i="10"/>
  <c r="M207" i="10"/>
  <c r="M190" i="10"/>
  <c r="M197" i="10"/>
  <c r="M191" i="10"/>
  <c r="M221" i="10"/>
  <c r="M222" i="10"/>
  <c r="M213" i="10"/>
  <c r="H52" i="10"/>
  <c r="J51" i="10"/>
  <c r="L51" i="10" s="1"/>
  <c r="I51" i="10"/>
  <c r="K51" i="10" s="1"/>
  <c r="H634" i="10"/>
  <c r="J633" i="10"/>
  <c r="L633" i="10" s="1"/>
  <c r="I633" i="10"/>
  <c r="K633" i="10" s="1"/>
  <c r="H138" i="10"/>
  <c r="J137" i="10"/>
  <c r="L137" i="10" s="1"/>
  <c r="I137" i="10"/>
  <c r="K137" i="10" s="1"/>
  <c r="H423" i="10"/>
  <c r="J422" i="10"/>
  <c r="L422" i="10" s="1"/>
  <c r="I422" i="10"/>
  <c r="K422" i="10" s="1"/>
  <c r="H482" i="10"/>
  <c r="I481" i="10"/>
  <c r="K481" i="10" s="1"/>
  <c r="J481" i="10"/>
  <c r="L481" i="10" s="1"/>
  <c r="H548" i="10"/>
  <c r="J547" i="10"/>
  <c r="L547" i="10" s="1"/>
  <c r="I547" i="10"/>
  <c r="K547" i="10" s="1"/>
  <c r="H483" i="10" l="1"/>
  <c r="J482" i="10"/>
  <c r="L482" i="10" s="1"/>
  <c r="I482" i="10"/>
  <c r="H53" i="10"/>
  <c r="J52" i="10"/>
  <c r="L52" i="10" s="1"/>
  <c r="I52" i="10"/>
  <c r="K52" i="10" s="1"/>
  <c r="K482" i="10"/>
  <c r="H549" i="10"/>
  <c r="J548" i="10"/>
  <c r="L548" i="10" s="1"/>
  <c r="I548" i="10"/>
  <c r="K548" i="10" s="1"/>
  <c r="H635" i="10"/>
  <c r="J634" i="10"/>
  <c r="L634" i="10" s="1"/>
  <c r="I634" i="10"/>
  <c r="K634" i="10" s="1"/>
  <c r="J138" i="10"/>
  <c r="L138" i="10" s="1"/>
  <c r="I138" i="10"/>
  <c r="K138" i="10" s="1"/>
  <c r="H424" i="10"/>
  <c r="J423" i="10"/>
  <c r="L423" i="10" s="1"/>
  <c r="I423" i="10"/>
  <c r="K423" i="10" s="1"/>
  <c r="H636" i="10" l="1"/>
  <c r="J635" i="10"/>
  <c r="L635" i="10" s="1"/>
  <c r="I635" i="10"/>
  <c r="H54" i="10"/>
  <c r="J53" i="10"/>
  <c r="L53" i="10" s="1"/>
  <c r="I53" i="10"/>
  <c r="K53" i="10" s="1"/>
  <c r="H425" i="10"/>
  <c r="J424" i="10"/>
  <c r="L424" i="10" s="1"/>
  <c r="I424" i="10"/>
  <c r="K424" i="10" s="1"/>
  <c r="K635" i="10"/>
  <c r="H550" i="10"/>
  <c r="J549" i="10"/>
  <c r="L549" i="10" s="1"/>
  <c r="I549" i="10"/>
  <c r="K549" i="10" s="1"/>
  <c r="H484" i="10"/>
  <c r="J483" i="10"/>
  <c r="L483" i="10" s="1"/>
  <c r="I483" i="10"/>
  <c r="K483" i="10" s="1"/>
  <c r="H637" i="10" l="1"/>
  <c r="J636" i="10"/>
  <c r="L636" i="10" s="1"/>
  <c r="I636" i="10"/>
  <c r="H551" i="10"/>
  <c r="J550" i="10"/>
  <c r="L550" i="10" s="1"/>
  <c r="I550" i="10"/>
  <c r="K550" i="10" s="1"/>
  <c r="H55" i="10"/>
  <c r="J54" i="10"/>
  <c r="L54" i="10" s="1"/>
  <c r="I54" i="10"/>
  <c r="K54" i="10" s="1"/>
  <c r="H426" i="10"/>
  <c r="J425" i="10"/>
  <c r="L425" i="10" s="1"/>
  <c r="I425" i="10"/>
  <c r="K425" i="10" s="1"/>
  <c r="H485" i="10"/>
  <c r="J484" i="10"/>
  <c r="L484" i="10" s="1"/>
  <c r="I484" i="10"/>
  <c r="K484" i="10" s="1"/>
  <c r="K636" i="10"/>
  <c r="H486" i="10" l="1"/>
  <c r="J485" i="10"/>
  <c r="L485" i="10" s="1"/>
  <c r="I485" i="10"/>
  <c r="K485" i="10" s="1"/>
  <c r="H427" i="10"/>
  <c r="J426" i="10"/>
  <c r="L426" i="10" s="1"/>
  <c r="I426" i="10"/>
  <c r="K426" i="10" s="1"/>
  <c r="H638" i="10"/>
  <c r="J637" i="10"/>
  <c r="L637" i="10" s="1"/>
  <c r="I637" i="10"/>
  <c r="K637" i="10" s="1"/>
  <c r="H552" i="10"/>
  <c r="J551" i="10"/>
  <c r="L551" i="10" s="1"/>
  <c r="I551" i="10"/>
  <c r="K551" i="10" s="1"/>
  <c r="H56" i="10"/>
  <c r="J55" i="10"/>
  <c r="L55" i="10" s="1"/>
  <c r="I55" i="10"/>
  <c r="K55" i="10" s="1"/>
  <c r="H639" i="10" l="1"/>
  <c r="J638" i="10"/>
  <c r="L638" i="10" s="1"/>
  <c r="I638" i="10"/>
  <c r="H553" i="10"/>
  <c r="J552" i="10"/>
  <c r="I552" i="10"/>
  <c r="K552" i="10" s="1"/>
  <c r="K638" i="10"/>
  <c r="H487" i="10"/>
  <c r="J486" i="10"/>
  <c r="L486" i="10" s="1"/>
  <c r="I486" i="10"/>
  <c r="K486" i="10" s="1"/>
  <c r="H57" i="10"/>
  <c r="J56" i="10"/>
  <c r="L56" i="10" s="1"/>
  <c r="I56" i="10"/>
  <c r="K56" i="10" s="1"/>
  <c r="H428" i="10"/>
  <c r="J427" i="10"/>
  <c r="L427" i="10" s="1"/>
  <c r="I427" i="10"/>
  <c r="K427" i="10" s="1"/>
  <c r="L552" i="10"/>
  <c r="H488" i="10" l="1"/>
  <c r="J487" i="10"/>
  <c r="L487" i="10" s="1"/>
  <c r="I487" i="10"/>
  <c r="K487" i="10" s="1"/>
  <c r="H640" i="10"/>
  <c r="J639" i="10"/>
  <c r="L639" i="10" s="1"/>
  <c r="I639" i="10"/>
  <c r="H58" i="10"/>
  <c r="J57" i="10"/>
  <c r="L57" i="10" s="1"/>
  <c r="I57" i="10"/>
  <c r="K57" i="10" s="1"/>
  <c r="H554" i="10"/>
  <c r="J553" i="10"/>
  <c r="L553" i="10" s="1"/>
  <c r="I553" i="10"/>
  <c r="K553" i="10" s="1"/>
  <c r="K639" i="10"/>
  <c r="H429" i="10"/>
  <c r="J428" i="10"/>
  <c r="L428" i="10" s="1"/>
  <c r="I428" i="10"/>
  <c r="K428" i="10" s="1"/>
  <c r="H489" i="10" l="1"/>
  <c r="J488" i="10"/>
  <c r="L488" i="10" s="1"/>
  <c r="I488" i="10"/>
  <c r="K488" i="10" s="1"/>
  <c r="H641" i="10"/>
  <c r="J640" i="10"/>
  <c r="L640" i="10" s="1"/>
  <c r="I640" i="10"/>
  <c r="K640" i="10" s="1"/>
  <c r="H59" i="10"/>
  <c r="J58" i="10"/>
  <c r="I58" i="10"/>
  <c r="K58" i="10" s="1"/>
  <c r="L58" i="10"/>
  <c r="H430" i="10"/>
  <c r="J429" i="10"/>
  <c r="L429" i="10" s="1"/>
  <c r="I429" i="10"/>
  <c r="K429" i="10" s="1"/>
  <c r="H555" i="10"/>
  <c r="J554" i="10"/>
  <c r="L554" i="10" s="1"/>
  <c r="I554" i="10"/>
  <c r="K554" i="10" s="1"/>
  <c r="H490" i="10" l="1"/>
  <c r="J489" i="10"/>
  <c r="L489" i="10" s="1"/>
  <c r="I489" i="10"/>
  <c r="K489" i="10" s="1"/>
  <c r="H431" i="10"/>
  <c r="J430" i="10"/>
  <c r="L430" i="10" s="1"/>
  <c r="I430" i="10"/>
  <c r="K430" i="10" s="1"/>
  <c r="H642" i="10"/>
  <c r="J641" i="10"/>
  <c r="L641" i="10" s="1"/>
  <c r="I641" i="10"/>
  <c r="K641" i="10" s="1"/>
  <c r="H556" i="10"/>
  <c r="J555" i="10"/>
  <c r="L555" i="10" s="1"/>
  <c r="I555" i="10"/>
  <c r="K555" i="10" s="1"/>
  <c r="H60" i="10"/>
  <c r="J59" i="10"/>
  <c r="L59" i="10" s="1"/>
  <c r="I59" i="10"/>
  <c r="K59" i="10" s="1"/>
  <c r="H643" i="10" l="1"/>
  <c r="J642" i="10"/>
  <c r="L642" i="10" s="1"/>
  <c r="I642" i="10"/>
  <c r="K642" i="10" s="1"/>
  <c r="H557" i="10"/>
  <c r="J556" i="10"/>
  <c r="L556" i="10" s="1"/>
  <c r="I556" i="10"/>
  <c r="K556" i="10" s="1"/>
  <c r="H61" i="10"/>
  <c r="J60" i="10"/>
  <c r="L60" i="10" s="1"/>
  <c r="I60" i="10"/>
  <c r="K60" i="10" s="1"/>
  <c r="J431" i="10"/>
  <c r="L431" i="10" s="1"/>
  <c r="I431" i="10"/>
  <c r="K431" i="10" s="1"/>
  <c r="H491" i="10"/>
  <c r="J490" i="10"/>
  <c r="L490" i="10" s="1"/>
  <c r="I490" i="10"/>
  <c r="K490" i="10" s="1"/>
  <c r="H644" i="10" l="1"/>
  <c r="J643" i="10"/>
  <c r="L643" i="10" s="1"/>
  <c r="I643" i="10"/>
  <c r="K643" i="10" s="1"/>
  <c r="H492" i="10"/>
  <c r="J491" i="10"/>
  <c r="L491" i="10" s="1"/>
  <c r="I491" i="10"/>
  <c r="K491" i="10" s="1"/>
  <c r="H558" i="10"/>
  <c r="J557" i="10"/>
  <c r="L557" i="10" s="1"/>
  <c r="I557" i="10"/>
  <c r="K557" i="10" s="1"/>
  <c r="H62" i="10"/>
  <c r="J61" i="10"/>
  <c r="L61" i="10" s="1"/>
  <c r="I61" i="10"/>
  <c r="K61" i="10" s="1"/>
  <c r="H493" i="10" l="1"/>
  <c r="J492" i="10"/>
  <c r="L492" i="10" s="1"/>
  <c r="I492" i="10"/>
  <c r="K492" i="10" s="1"/>
  <c r="H63" i="10"/>
  <c r="J62" i="10"/>
  <c r="L62" i="10" s="1"/>
  <c r="I62" i="10"/>
  <c r="K62" i="10" s="1"/>
  <c r="H559" i="10"/>
  <c r="J558" i="10"/>
  <c r="L558" i="10" s="1"/>
  <c r="I558" i="10"/>
  <c r="K558" i="10" s="1"/>
  <c r="H645" i="10"/>
  <c r="J644" i="10"/>
  <c r="L644" i="10" s="1"/>
  <c r="I644" i="10"/>
  <c r="K644" i="10" s="1"/>
  <c r="H64" i="10" l="1"/>
  <c r="J63" i="10"/>
  <c r="L63" i="10" s="1"/>
  <c r="I63" i="10"/>
  <c r="K63" i="10" s="1"/>
  <c r="H646" i="10"/>
  <c r="J645" i="10"/>
  <c r="L645" i="10" s="1"/>
  <c r="I645" i="10"/>
  <c r="K645" i="10" s="1"/>
  <c r="H560" i="10"/>
  <c r="J559" i="10"/>
  <c r="L559" i="10" s="1"/>
  <c r="I559" i="10"/>
  <c r="K559" i="10" s="1"/>
  <c r="H494" i="10"/>
  <c r="J493" i="10"/>
  <c r="L493" i="10" s="1"/>
  <c r="I493" i="10"/>
  <c r="K493" i="10" s="1"/>
  <c r="H647" i="10" l="1"/>
  <c r="J646" i="10"/>
  <c r="L646" i="10" s="1"/>
  <c r="I646" i="10"/>
  <c r="K646" i="10" s="1"/>
  <c r="H561" i="10"/>
  <c r="J560" i="10"/>
  <c r="L560" i="10" s="1"/>
  <c r="I560" i="10"/>
  <c r="K560" i="10" s="1"/>
  <c r="H495" i="10"/>
  <c r="J494" i="10"/>
  <c r="L494" i="10" s="1"/>
  <c r="I494" i="10"/>
  <c r="K494" i="10" s="1"/>
  <c r="H65" i="10"/>
  <c r="J64" i="10"/>
  <c r="L64" i="10" s="1"/>
  <c r="I64" i="10"/>
  <c r="K64" i="10" s="1"/>
  <c r="H496" i="10" l="1"/>
  <c r="J495" i="10"/>
  <c r="L495" i="10" s="1"/>
  <c r="I495" i="10"/>
  <c r="K495" i="10" s="1"/>
  <c r="H562" i="10"/>
  <c r="J561" i="10"/>
  <c r="L561" i="10" s="1"/>
  <c r="I561" i="10"/>
  <c r="K561" i="10" s="1"/>
  <c r="H648" i="10"/>
  <c r="J647" i="10"/>
  <c r="L647" i="10" s="1"/>
  <c r="I647" i="10"/>
  <c r="K647" i="10" s="1"/>
  <c r="H66" i="10"/>
  <c r="J65" i="10"/>
  <c r="L65" i="10" s="1"/>
  <c r="I65" i="10"/>
  <c r="K65" i="10" s="1"/>
  <c r="H563" i="10" l="1"/>
  <c r="J562" i="10"/>
  <c r="L562" i="10" s="1"/>
  <c r="I562" i="10"/>
  <c r="K562" i="10" s="1"/>
  <c r="H649" i="10"/>
  <c r="J648" i="10"/>
  <c r="L648" i="10" s="1"/>
  <c r="I648" i="10"/>
  <c r="K648" i="10" s="1"/>
  <c r="H67" i="10"/>
  <c r="J66" i="10"/>
  <c r="L66" i="10" s="1"/>
  <c r="I66" i="10"/>
  <c r="K66" i="10" s="1"/>
  <c r="H497" i="10"/>
  <c r="J496" i="10"/>
  <c r="L496" i="10" s="1"/>
  <c r="I496" i="10"/>
  <c r="K496" i="10" s="1"/>
  <c r="H650" i="10" l="1"/>
  <c r="J649" i="10"/>
  <c r="L649" i="10" s="1"/>
  <c r="I649" i="10"/>
  <c r="K649" i="10" s="1"/>
  <c r="H68" i="10"/>
  <c r="J67" i="10"/>
  <c r="L67" i="10" s="1"/>
  <c r="I67" i="10"/>
  <c r="K67" i="10" s="1"/>
  <c r="J497" i="10"/>
  <c r="L497" i="10" s="1"/>
  <c r="I497" i="10"/>
  <c r="K497" i="10" s="1"/>
  <c r="H564" i="10"/>
  <c r="J563" i="10"/>
  <c r="L563" i="10" s="1"/>
  <c r="I563" i="10"/>
  <c r="K563" i="10" s="1"/>
  <c r="H565" i="10" l="1"/>
  <c r="J564" i="10"/>
  <c r="L564" i="10" s="1"/>
  <c r="I564" i="10"/>
  <c r="K564" i="10" s="1"/>
  <c r="H69" i="10"/>
  <c r="J68" i="10"/>
  <c r="L68" i="10" s="1"/>
  <c r="I68" i="10"/>
  <c r="K68" i="10" s="1"/>
  <c r="H651" i="10"/>
  <c r="J650" i="10"/>
  <c r="L650" i="10" s="1"/>
  <c r="I650" i="10"/>
  <c r="K650" i="10" s="1"/>
  <c r="H652" i="10" l="1"/>
  <c r="J651" i="10"/>
  <c r="L651" i="10" s="1"/>
  <c r="I651" i="10"/>
  <c r="K651" i="10" s="1"/>
  <c r="H70" i="10"/>
  <c r="J69" i="10"/>
  <c r="L69" i="10" s="1"/>
  <c r="I69" i="10"/>
  <c r="K69" i="10" s="1"/>
  <c r="J565" i="10"/>
  <c r="L565" i="10" s="1"/>
  <c r="I565" i="10"/>
  <c r="K565" i="10" s="1"/>
  <c r="H653" i="10" l="1"/>
  <c r="J652" i="10"/>
  <c r="L652" i="10" s="1"/>
  <c r="I652" i="10"/>
  <c r="K652" i="10" s="1"/>
  <c r="H71" i="10"/>
  <c r="J70" i="10"/>
  <c r="L70" i="10" s="1"/>
  <c r="I70" i="10"/>
  <c r="K70" i="10" s="1"/>
  <c r="H654" i="10" l="1"/>
  <c r="J653" i="10"/>
  <c r="L653" i="10" s="1"/>
  <c r="I653" i="10"/>
  <c r="H72" i="10"/>
  <c r="J71" i="10"/>
  <c r="L71" i="10" s="1"/>
  <c r="I71" i="10"/>
  <c r="K71" i="10" s="1"/>
  <c r="K653" i="10"/>
  <c r="H655" i="10" l="1"/>
  <c r="J654" i="10"/>
  <c r="L654" i="10" s="1"/>
  <c r="I654" i="10"/>
  <c r="K654" i="10" s="1"/>
  <c r="H73" i="10"/>
  <c r="J72" i="10"/>
  <c r="L72" i="10" s="1"/>
  <c r="I72" i="10"/>
  <c r="K72" i="10" s="1"/>
  <c r="H656" i="10" l="1"/>
  <c r="J655" i="10"/>
  <c r="L655" i="10" s="1"/>
  <c r="I655" i="10"/>
  <c r="H74" i="10"/>
  <c r="J73" i="10"/>
  <c r="L73" i="10" s="1"/>
  <c r="I73" i="10"/>
  <c r="K73" i="10" s="1"/>
  <c r="K655" i="10"/>
  <c r="H657" i="10" l="1"/>
  <c r="J656" i="10"/>
  <c r="L656" i="10" s="1"/>
  <c r="I656" i="10"/>
  <c r="K656" i="10" s="1"/>
  <c r="H75" i="10"/>
  <c r="J74" i="10"/>
  <c r="L74" i="10" s="1"/>
  <c r="I74" i="10"/>
  <c r="K74" i="10" s="1"/>
  <c r="H658" i="10" l="1"/>
  <c r="J657" i="10"/>
  <c r="L657" i="10" s="1"/>
  <c r="I657" i="10"/>
  <c r="K657" i="10" s="1"/>
  <c r="H76" i="10"/>
  <c r="J75" i="10"/>
  <c r="L75" i="10" s="1"/>
  <c r="I75" i="10"/>
  <c r="K75" i="10" s="1"/>
  <c r="H659" i="10" l="1"/>
  <c r="J658" i="10"/>
  <c r="L658" i="10" s="1"/>
  <c r="I658" i="10"/>
  <c r="H77" i="10"/>
  <c r="J76" i="10"/>
  <c r="L76" i="10" s="1"/>
  <c r="I76" i="10"/>
  <c r="K76" i="10" s="1"/>
  <c r="K658" i="10"/>
  <c r="H660" i="10" l="1"/>
  <c r="J659" i="10"/>
  <c r="L659" i="10" s="1"/>
  <c r="I659" i="10"/>
  <c r="K659" i="10" s="1"/>
  <c r="H78" i="10"/>
  <c r="J77" i="10"/>
  <c r="L77" i="10" s="1"/>
  <c r="I77" i="10"/>
  <c r="K77" i="10" s="1"/>
  <c r="J660" i="10" l="1"/>
  <c r="L660" i="10" s="1"/>
  <c r="I660" i="10"/>
  <c r="K660" i="10" s="1"/>
  <c r="H79" i="10"/>
  <c r="J78" i="10"/>
  <c r="L78" i="10" s="1"/>
  <c r="I78" i="10"/>
  <c r="K78" i="10" s="1"/>
  <c r="H80" i="10" l="1"/>
  <c r="J79" i="10"/>
  <c r="L79" i="10" s="1"/>
  <c r="I79" i="10"/>
  <c r="K79" i="10" s="1"/>
  <c r="H81" i="10" l="1"/>
  <c r="J80" i="10"/>
  <c r="L80" i="10" s="1"/>
  <c r="I80" i="10"/>
  <c r="K80" i="10" s="1"/>
  <c r="H82" i="10" l="1"/>
  <c r="J81" i="10"/>
  <c r="L81" i="10" s="1"/>
  <c r="I81" i="10"/>
  <c r="K81" i="10" s="1"/>
  <c r="H83" i="10" l="1"/>
  <c r="J82" i="10"/>
  <c r="L82" i="10" s="1"/>
  <c r="I82" i="10"/>
  <c r="K82" i="10" s="1"/>
  <c r="H84" i="10" l="1"/>
  <c r="J83" i="10"/>
  <c r="L83" i="10" s="1"/>
  <c r="I83" i="10"/>
  <c r="K83" i="10" s="1"/>
  <c r="H85" i="10" l="1"/>
  <c r="J84" i="10"/>
  <c r="L84" i="10" s="1"/>
  <c r="I84" i="10"/>
  <c r="K84" i="10" s="1"/>
  <c r="H86" i="10" l="1"/>
  <c r="J85" i="10"/>
  <c r="L85" i="10" s="1"/>
  <c r="I85" i="10"/>
  <c r="K85" i="10" s="1"/>
  <c r="H87" i="10" l="1"/>
  <c r="J86" i="10"/>
  <c r="L86" i="10" s="1"/>
  <c r="I86" i="10"/>
  <c r="K86" i="10" s="1"/>
  <c r="J87" i="10" l="1"/>
  <c r="L87" i="10" s="1"/>
  <c r="I87" i="10"/>
  <c r="K8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Pragyan Shrestha</author>
  </authors>
  <commentList>
    <comment ref="E27" authorId="0" shapeId="0" xr:uid="{52C18D75-F65A-4F2F-99F2-B712D26A4740}">
      <text>
        <r>
          <rPr>
            <b/>
            <sz val="9"/>
            <color indexed="81"/>
            <rFont val="Tahoma"/>
            <family val="2"/>
          </rPr>
          <t>Pragyan Shrestha:</t>
        </r>
        <r>
          <rPr>
            <sz val="9"/>
            <color indexed="81"/>
            <rFont val="Tahoma"/>
            <family val="2"/>
          </rPr>
          <t xml:space="preserve">
POSITIVE</t>
        </r>
      </text>
    </comment>
  </commentList>
</comments>
</file>

<file path=xl/sharedStrings.xml><?xml version="1.0" encoding="utf-8"?>
<sst xmlns="http://schemas.openxmlformats.org/spreadsheetml/2006/main" count="476" uniqueCount="185">
  <si>
    <t>CP2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</si>
  <si>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</si>
  <si>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</si>
  <si>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</si>
  <si>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</si>
  <si>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</si>
  <si>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</si>
  <si>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</si>
  <si>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</si>
  <si>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</si>
  <si>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</si>
  <si>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</si>
  <si>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</si>
  <si>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</si>
  <si>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</si>
  <si>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</si>
  <si>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CP1</t>
  </si>
  <si>
    <t>M1</t>
  </si>
  <si>
    <t>M2</t>
  </si>
  <si>
    <t>From</t>
  </si>
  <si>
    <t>To</t>
  </si>
  <si>
    <t>H. Angle</t>
  </si>
  <si>
    <t>HCR; Set-I</t>
  </si>
  <si>
    <t>HCR; Set-II</t>
  </si>
  <si>
    <t>Mean H. Angle</t>
  </si>
  <si>
    <t>V. Distance</t>
  </si>
  <si>
    <t>H. Distance Precision</t>
  </si>
  <si>
    <t>H. Distance</t>
  </si>
  <si>
    <t>Pole Ht.</t>
  </si>
  <si>
    <t>Mean</t>
  </si>
  <si>
    <t>Station</t>
  </si>
  <si>
    <t>Leg</t>
  </si>
  <si>
    <t>Distance</t>
  </si>
  <si>
    <t>Observed Angles</t>
  </si>
  <si>
    <t>Correction</t>
  </si>
  <si>
    <t>Corrected angles</t>
  </si>
  <si>
    <t>Computed WCB</t>
  </si>
  <si>
    <t>Consecutive Coordinate</t>
  </si>
  <si>
    <t>Corrected Consecutive Coordinate</t>
  </si>
  <si>
    <t>Independent coordinate</t>
  </si>
  <si>
    <t>Adjusted length</t>
  </si>
  <si>
    <t>Adjusted Bearing</t>
  </si>
  <si>
    <t>Latitude</t>
  </si>
  <si>
    <t>Departure</t>
  </si>
  <si>
    <t>BEARING CP1-CP2</t>
  </si>
  <si>
    <t>Northing</t>
  </si>
  <si>
    <t>Easting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</si>
  <si>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</si>
  <si>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</si>
  <si>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</si>
  <si>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</si>
  <si>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</si>
  <si>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</si>
  <si>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</si>
  <si>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</si>
  <si>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</si>
  <si>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</si>
  <si>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Conversion to Radians</t>
  </si>
  <si>
    <t>Back Bearing</t>
  </si>
  <si>
    <t>Gale's Table: Major Traverse</t>
  </si>
  <si>
    <t>Gale's Table: Minor Traverse</t>
  </si>
  <si>
    <t>Corrected WCB</t>
  </si>
  <si>
    <t>Corrected Independent Coordinate</t>
  </si>
  <si>
    <t>Original M14</t>
  </si>
  <si>
    <t>Two Peg Test</t>
  </si>
  <si>
    <t>When instrument is at midway of two pegs:</t>
  </si>
  <si>
    <t>Instrument</t>
  </si>
  <si>
    <t>Staff Readings (m)</t>
  </si>
  <si>
    <t>Sighted 
to</t>
  </si>
  <si>
    <t>True Height
Difference</t>
  </si>
  <si>
    <t>Top</t>
  </si>
  <si>
    <t>Mid</t>
  </si>
  <si>
    <t>Bottom</t>
  </si>
  <si>
    <t>P</t>
  </si>
  <si>
    <t>Q</t>
  </si>
  <si>
    <t>A</t>
  </si>
  <si>
    <t>B</t>
  </si>
  <si>
    <t>Level Transfer</t>
  </si>
  <si>
    <t>Stations
Chainage</t>
  </si>
  <si>
    <t>BS</t>
  </si>
  <si>
    <t>Mean 
BS</t>
  </si>
  <si>
    <t>FS</t>
  </si>
  <si>
    <t>Mean
FS</t>
  </si>
  <si>
    <t>Rise</t>
  </si>
  <si>
    <t>Fall</t>
  </si>
  <si>
    <t>Elevation</t>
  </si>
  <si>
    <t>Stadia
Interval</t>
  </si>
  <si>
    <t>Horizontal
Distance</t>
  </si>
  <si>
    <t>TBM3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</si>
  <si>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</si>
  <si>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</si>
  <si>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</si>
  <si>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</si>
  <si>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</si>
  <si>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</si>
  <si>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</si>
  <si>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</si>
  <si>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</si>
  <si>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</si>
  <si>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</si>
  <si>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</si>
  <si>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</si>
  <si>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</si>
  <si>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</si>
  <si>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</si>
  <si>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TBM5</t>
  </si>
  <si>
    <r>
      <t>S</t>
    </r>
    <r>
      <rPr>
        <vertAlign val="subscript"/>
        <sz val="11"/>
        <color theme="0"/>
        <rFont val="Calibri"/>
        <family val="2"/>
        <scheme val="minor"/>
      </rPr>
      <t>1</t>
    </r>
  </si>
  <si>
    <r>
      <t>S</t>
    </r>
    <r>
      <rPr>
        <vertAlign val="subscript"/>
        <sz val="11"/>
        <color theme="0"/>
        <rFont val="Calibri"/>
        <family val="2"/>
        <scheme val="minor"/>
      </rPr>
      <t>2</t>
    </r>
  </si>
  <si>
    <t>TP17</t>
  </si>
  <si>
    <t>TP18</t>
  </si>
  <si>
    <t>TP19</t>
  </si>
  <si>
    <t>TP20</t>
  </si>
  <si>
    <t>TP7[M17]</t>
  </si>
  <si>
    <t>Minor Traverse Levelling</t>
  </si>
  <si>
    <t>TP21</t>
  </si>
  <si>
    <t>TP22</t>
  </si>
  <si>
    <t>TP23</t>
  </si>
  <si>
    <t>TP24</t>
  </si>
  <si>
    <t>TP25</t>
  </si>
  <si>
    <t>TP26</t>
  </si>
  <si>
    <t>TP27</t>
  </si>
  <si>
    <t>TP28</t>
  </si>
  <si>
    <t>TP29</t>
  </si>
  <si>
    <t>TP30</t>
  </si>
  <si>
    <t>TP31</t>
  </si>
  <si>
    <t>TP32</t>
  </si>
  <si>
    <t>TP33</t>
  </si>
  <si>
    <t>TP34</t>
  </si>
  <si>
    <t>TP35</t>
  </si>
  <si>
    <t>TP36</t>
  </si>
  <si>
    <t>Corrected Elevation</t>
  </si>
  <si>
    <t>WCB</t>
  </si>
  <si>
    <t>Independent Coordinate</t>
  </si>
  <si>
    <t>True Height Difference</t>
  </si>
  <si>
    <t>Collimation Error =</t>
  </si>
  <si>
    <t>Precision =</t>
  </si>
  <si>
    <r>
      <t xml:space="preserve">When instrument is at near one peg </t>
    </r>
    <r>
      <rPr>
        <i/>
        <sz val="11"/>
        <color theme="1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>:</t>
    </r>
  </si>
  <si>
    <t>Distance Between A &amp; B =</t>
  </si>
  <si>
    <t>40m</t>
  </si>
  <si>
    <r>
      <t>S</t>
    </r>
    <r>
      <rPr>
        <vertAlign val="subscript"/>
        <sz val="11"/>
        <rFont val="Calibri"/>
        <family val="2"/>
        <scheme val="minor"/>
      </rPr>
      <t>1</t>
    </r>
  </si>
  <si>
    <r>
      <t>S</t>
    </r>
    <r>
      <rPr>
        <vertAlign val="subscript"/>
        <sz val="11"/>
        <rFont val="Calibri"/>
        <family val="2"/>
        <scheme val="minor"/>
      </rPr>
      <t>2</t>
    </r>
  </si>
  <si>
    <t>TBM3 to TBM5 [Forward]</t>
  </si>
  <si>
    <t>∑</t>
  </si>
  <si>
    <t>∑BS - ∑FS =</t>
  </si>
  <si>
    <t>∑Rise - ∑Fall =</t>
  </si>
  <si>
    <t>Mean Height Difference =</t>
  </si>
  <si>
    <t>Discrepancy =</t>
  </si>
  <si>
    <t>Required Precision =</t>
  </si>
  <si>
    <t>∴ RL(TBM5) =</t>
  </si>
  <si>
    <t>=</t>
  </si>
  <si>
    <t>RL(TBM3) +</t>
  </si>
  <si>
    <t>1331.314 +</t>
  </si>
  <si>
    <t>TBM5 to TBM3 [Backward]</t>
  </si>
  <si>
    <t>TBM5 to M17 [Forward]</t>
  </si>
  <si>
    <t>M17 to TBM5 [Backward]</t>
  </si>
  <si>
    <t>∴ RL(M17) =</t>
  </si>
  <si>
    <t>RL(TBM5)</t>
  </si>
  <si>
    <t>Horizontal Distance</t>
  </si>
  <si>
    <t>Arithmetic Check:</t>
  </si>
  <si>
    <t>Loop Perimeter =</t>
  </si>
  <si>
    <t>959.590 m</t>
  </si>
  <si>
    <t>Station/
Chainage</t>
  </si>
  <si>
    <t>Turning
Point</t>
  </si>
  <si>
    <t>Sighted to</t>
  </si>
  <si>
    <t>Signal Ht.</t>
  </si>
  <si>
    <t>HCR Observation</t>
  </si>
  <si>
    <t>Vert. Distance</t>
  </si>
  <si>
    <t>Bearing</t>
  </si>
  <si>
    <t>Remarks</t>
  </si>
  <si>
    <t>Degree</t>
  </si>
  <si>
    <t xml:space="preserve">min </t>
  </si>
  <si>
    <t>sec</t>
  </si>
  <si>
    <t>M 14</t>
  </si>
  <si>
    <t>m 1</t>
  </si>
  <si>
    <t>Hz. Distance</t>
  </si>
  <si>
    <t>Independent Coordinates</t>
  </si>
  <si>
    <t>Consecutive Coordinates</t>
  </si>
  <si>
    <t>g</t>
  </si>
  <si>
    <t>V. Distance Precision</t>
  </si>
  <si>
    <t>Ins. St 
&amp; HI</t>
  </si>
  <si>
    <t>HCR 
Observation</t>
  </si>
  <si>
    <t>Reduced 
Level</t>
  </si>
  <si>
    <t>HCR &amp; Distance Observation</t>
  </si>
  <si>
    <t>Leg/ Line</t>
  </si>
  <si>
    <t>Relative Precision = e/P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</si>
</sst>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hh]\°mm\'ss\'\'"/>
    <numFmt numFmtId="165" formatCode="0.000"/>
    <numFmt numFmtId="166" formatCode="0.0"/>
    <numFmt numFmtId="171" formatCode="0.0000"/>
    <numFmt numFmtId="179" formatCode="ss\'\'"/>
    <numFmt numFmtId="180" formatCode="0.0E+00"/>
    <numFmt numFmtId="185" formatCode="mm\'ss\'\'"/>
  </numFmts>
  <fonts count="2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36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8">
    <border>
      <left/>
      <right/>
      <top/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16" applyNumberFormat="0" applyAlignment="0" applyProtection="0"/>
  </cellStyleXfs>
  <cellXfs count="203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Fill="1"/>
    <xf numFmtId="164" fontId="0" fillId="0" borderId="1" xfId="0" applyNumberFormat="1" applyFill="1" applyBorder="1"/>
    <xf numFmtId="165" fontId="0" fillId="0" borderId="1" xfId="0" applyNumberFormat="1" applyFill="1" applyBorder="1"/>
    <xf numFmtId="2" fontId="0" fillId="0" borderId="0" xfId="0" applyNumberFormat="1" applyFill="1"/>
    <xf numFmtId="0" fontId="7" fillId="0" borderId="0" xfId="0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Fill="1" applyAlignment="1"/>
    <xf numFmtId="166" fontId="0" fillId="0" borderId="0" xfId="0" applyNumberFormat="1"/>
    <xf numFmtId="166" fontId="0" fillId="0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/>
    <xf numFmtId="0" fontId="0" fillId="0" borderId="0" xfId="0" applyAlignment="1">
      <alignment horizontal="left"/>
    </xf>
    <xf numFmtId="0" fontId="0" fillId="0" borderId="0" xfId="0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13" fillId="0" borderId="0" xfId="0" applyFont="1" applyFill="1"/>
    <xf numFmtId="0" fontId="0" fillId="0" borderId="0" xfId="0" applyBorder="1"/>
    <xf numFmtId="0" fontId="0" fillId="0" borderId="2" xfId="0" applyBorder="1"/>
    <xf numFmtId="0" fontId="7" fillId="0" borderId="0" xfId="0" applyFont="1" applyBorder="1" applyAlignment="1">
      <alignment horizontal="center" wrapText="1"/>
    </xf>
    <xf numFmtId="165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Fill="1" applyBorder="1"/>
    <xf numFmtId="0" fontId="8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165" fontId="0" fillId="2" borderId="2" xfId="0" applyNumberFormat="1" applyFill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165" fontId="0" fillId="0" borderId="2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2" fontId="0" fillId="0" borderId="2" xfId="0" applyNumberFormat="1" applyFill="1" applyBorder="1"/>
    <xf numFmtId="165" fontId="0" fillId="0" borderId="2" xfId="0" applyNumberForma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1" fillId="0" borderId="0" xfId="0" applyFont="1"/>
    <xf numFmtId="166" fontId="11" fillId="0" borderId="0" xfId="0" applyNumberFormat="1" applyFont="1"/>
    <xf numFmtId="0" fontId="11" fillId="0" borderId="2" xfId="0" applyFont="1" applyFill="1" applyBorder="1"/>
    <xf numFmtId="165" fontId="11" fillId="0" borderId="2" xfId="0" applyNumberFormat="1" applyFont="1" applyFill="1" applyBorder="1"/>
    <xf numFmtId="166" fontId="11" fillId="0" borderId="2" xfId="0" applyNumberFormat="1" applyFont="1" applyFill="1" applyBorder="1"/>
    <xf numFmtId="0" fontId="11" fillId="0" borderId="2" xfId="0" applyNumberFormat="1" applyFont="1" applyFill="1" applyBorder="1"/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165" fontId="0" fillId="0" borderId="0" xfId="0" applyNumberFormat="1" applyFill="1" applyAlignment="1">
      <alignment horizontal="center"/>
    </xf>
    <xf numFmtId="165" fontId="0" fillId="0" borderId="3" xfId="0" applyNumberFormat="1" applyBorder="1" applyAlignment="1"/>
    <xf numFmtId="165" fontId="0" fillId="0" borderId="5" xfId="0" applyNumberFormat="1" applyBorder="1" applyAlignment="1">
      <alignment horizontal="left"/>
    </xf>
    <xf numFmtId="0" fontId="0" fillId="0" borderId="15" xfId="0" applyBorder="1"/>
    <xf numFmtId="165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6" xfId="0" applyNumberFormat="1" applyFill="1" applyBorder="1" applyAlignment="1"/>
    <xf numFmtId="165" fontId="0" fillId="0" borderId="7" xfId="0" applyNumberFormat="1" applyBorder="1" applyAlignment="1">
      <alignment horizontal="right"/>
    </xf>
    <xf numFmtId="165" fontId="0" fillId="0" borderId="7" xfId="0" applyNumberFormat="1" applyFill="1" applyBorder="1" applyAlignment="1">
      <alignment horizontal="left"/>
    </xf>
    <xf numFmtId="0" fontId="0" fillId="0" borderId="8" xfId="0" applyBorder="1"/>
    <xf numFmtId="165" fontId="0" fillId="0" borderId="13" xfId="0" applyNumberFormat="1" applyBorder="1" applyAlignment="1">
      <alignment horizontal="left"/>
    </xf>
    <xf numFmtId="0" fontId="15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3" fillId="0" borderId="2" xfId="0" applyFont="1" applyBorder="1"/>
    <xf numFmtId="165" fontId="3" fillId="0" borderId="2" xfId="0" applyNumberFormat="1" applyFont="1" applyBorder="1"/>
    <xf numFmtId="165" fontId="11" fillId="0" borderId="2" xfId="0" applyNumberFormat="1" applyFont="1" applyFill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9" fillId="0" borderId="7" xfId="0" applyFon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11" fillId="3" borderId="11" xfId="0" applyNumberFormat="1" applyFont="1" applyFill="1" applyBorder="1" applyAlignment="1">
      <alignment horizontal="center"/>
    </xf>
    <xf numFmtId="165" fontId="11" fillId="3" borderId="12" xfId="0" applyNumberFormat="1" applyFont="1" applyFill="1" applyBorder="1" applyAlignment="1">
      <alignment horizontal="center"/>
    </xf>
    <xf numFmtId="165" fontId="11" fillId="3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166" fontId="11" fillId="0" borderId="2" xfId="0" applyNumberFormat="1" applyFont="1" applyFill="1" applyBorder="1" applyAlignment="1">
      <alignment horizontal="center" vertical="center" wrapText="1"/>
    </xf>
    <xf numFmtId="166" fontId="11" fillId="0" borderId="2" xfId="0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0" xfId="2" applyFont="1" applyFill="1"/>
    <xf numFmtId="165" fontId="11" fillId="0" borderId="0" xfId="2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0" fontId="3" fillId="0" borderId="0" xfId="0" applyFont="1"/>
    <xf numFmtId="165" fontId="11" fillId="0" borderId="0" xfId="0" applyNumberFormat="1" applyFont="1"/>
    <xf numFmtId="0" fontId="11" fillId="0" borderId="0" xfId="0" applyFont="1" applyFill="1"/>
    <xf numFmtId="0" fontId="3" fillId="0" borderId="0" xfId="0" applyFont="1" applyFill="1"/>
    <xf numFmtId="165" fontId="11" fillId="0" borderId="0" xfId="0" applyNumberFormat="1" applyFont="1" applyFill="1"/>
    <xf numFmtId="0" fontId="19" fillId="0" borderId="0" xfId="0" applyFont="1" applyFill="1"/>
    <xf numFmtId="0" fontId="19" fillId="0" borderId="0" xfId="1" applyFont="1" applyFill="1"/>
    <xf numFmtId="0" fontId="19" fillId="0" borderId="2" xfId="3" applyFont="1" applyFill="1" applyBorder="1"/>
    <xf numFmtId="0" fontId="19" fillId="0" borderId="2" xfId="3" applyFont="1" applyFill="1" applyBorder="1" applyAlignment="1">
      <alignment horizontal="center"/>
    </xf>
    <xf numFmtId="0" fontId="19" fillId="0" borderId="2" xfId="3" applyFont="1" applyFill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/>
    <xf numFmtId="0" fontId="11" fillId="0" borderId="2" xfId="1" applyFont="1" applyFill="1" applyBorder="1"/>
    <xf numFmtId="165" fontId="11" fillId="0" borderId="2" xfId="1" applyNumberFormat="1" applyFont="1" applyFill="1" applyBorder="1"/>
    <xf numFmtId="164" fontId="11" fillId="0" borderId="2" xfId="1" applyNumberFormat="1" applyFont="1" applyFill="1" applyBorder="1"/>
    <xf numFmtId="0" fontId="11" fillId="0" borderId="2" xfId="2" applyFont="1" applyFill="1" applyBorder="1"/>
    <xf numFmtId="165" fontId="11" fillId="0" borderId="2" xfId="2" applyNumberFormat="1" applyFont="1" applyFill="1" applyBorder="1"/>
    <xf numFmtId="0" fontId="19" fillId="0" borderId="2" xfId="3" applyFont="1" applyFill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165" fontId="11" fillId="0" borderId="2" xfId="1" applyNumberFormat="1" applyFont="1" applyFill="1" applyBorder="1" applyAlignment="1">
      <alignment horizontal="right"/>
    </xf>
    <xf numFmtId="0" fontId="19" fillId="0" borderId="2" xfId="3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2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164" fontId="19" fillId="0" borderId="2" xfId="0" applyNumberFormat="1" applyFont="1" applyFill="1" applyBorder="1" applyAlignment="1">
      <alignment horizontal="right" vertical="center" wrapText="1"/>
    </xf>
    <xf numFmtId="164" fontId="11" fillId="0" borderId="2" xfId="0" applyNumberFormat="1" applyFont="1" applyFill="1" applyBorder="1" applyAlignment="1">
      <alignment horizontal="right" vertical="center"/>
    </xf>
    <xf numFmtId="164" fontId="11" fillId="0" borderId="2" xfId="0" applyNumberFormat="1" applyFont="1" applyFill="1" applyBorder="1" applyAlignment="1">
      <alignment horizontal="right"/>
    </xf>
    <xf numFmtId="164" fontId="11" fillId="0" borderId="2" xfId="2" applyNumberFormat="1" applyFont="1" applyFill="1" applyBorder="1" applyAlignment="1">
      <alignment horizontal="right"/>
    </xf>
    <xf numFmtId="164" fontId="11" fillId="0" borderId="0" xfId="0" applyNumberFormat="1" applyFont="1" applyFill="1" applyAlignment="1">
      <alignment horizontal="right"/>
    </xf>
    <xf numFmtId="164" fontId="11" fillId="0" borderId="0" xfId="2" applyNumberFormat="1" applyFont="1" applyFill="1" applyAlignment="1">
      <alignment horizontal="right"/>
    </xf>
    <xf numFmtId="0" fontId="23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 wrapText="1"/>
    </xf>
    <xf numFmtId="1" fontId="0" fillId="0" borderId="2" xfId="0" applyNumberFormat="1" applyBorder="1" applyAlignment="1">
      <alignment horizontal="center" vertical="top"/>
    </xf>
    <xf numFmtId="1" fontId="0" fillId="0" borderId="0" xfId="0" applyNumberFormat="1" applyAlignment="1">
      <alignment vertical="top"/>
    </xf>
    <xf numFmtId="0" fontId="1" fillId="0" borderId="2" xfId="0" applyFont="1" applyBorder="1" applyAlignment="1">
      <alignment horizontal="center" vertical="top" wrapText="1"/>
    </xf>
    <xf numFmtId="165" fontId="0" fillId="0" borderId="2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65" fontId="0" fillId="0" borderId="2" xfId="0" applyNumberFormat="1" applyFont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2" xfId="0" applyFont="1" applyBorder="1" applyAlignment="1">
      <alignment vertical="center" wrapText="1"/>
    </xf>
    <xf numFmtId="179" fontId="0" fillId="0" borderId="1" xfId="0" applyNumberFormat="1" applyFill="1" applyBorder="1"/>
    <xf numFmtId="179" fontId="0" fillId="0" borderId="0" xfId="0" applyNumberFormat="1" applyFill="1" applyBorder="1"/>
    <xf numFmtId="179" fontId="7" fillId="0" borderId="0" xfId="0" applyNumberFormat="1" applyFont="1" applyAlignment="1">
      <alignment horizontal="center" wrapText="1"/>
    </xf>
    <xf numFmtId="179" fontId="0" fillId="0" borderId="2" xfId="0" applyNumberFormat="1" applyFont="1" applyBorder="1" applyAlignment="1">
      <alignment horizontal="center" vertical="center" textRotation="90" wrapText="1"/>
    </xf>
    <xf numFmtId="179" fontId="8" fillId="0" borderId="2" xfId="0" applyNumberFormat="1" applyFont="1" applyBorder="1" applyAlignment="1">
      <alignment horizontal="center" vertical="center" wrapText="1"/>
    </xf>
    <xf numFmtId="179" fontId="0" fillId="0" borderId="2" xfId="0" applyNumberFormat="1" applyFill="1" applyBorder="1"/>
    <xf numFmtId="179" fontId="0" fillId="0" borderId="2" xfId="0" applyNumberFormat="1" applyBorder="1"/>
    <xf numFmtId="179" fontId="0" fillId="0" borderId="0" xfId="0" applyNumberFormat="1"/>
    <xf numFmtId="164" fontId="3" fillId="0" borderId="2" xfId="0" applyNumberFormat="1" applyFont="1" applyBorder="1"/>
    <xf numFmtId="179" fontId="3" fillId="0" borderId="2" xfId="0" applyNumberFormat="1" applyFont="1" applyBorder="1"/>
    <xf numFmtId="165" fontId="3" fillId="0" borderId="2" xfId="0" applyNumberFormat="1" applyFont="1" applyFill="1" applyBorder="1"/>
    <xf numFmtId="0" fontId="0" fillId="0" borderId="11" xfId="0" applyBorder="1"/>
    <xf numFmtId="179" fontId="0" fillId="0" borderId="12" xfId="0" applyNumberFormat="1" applyBorder="1"/>
    <xf numFmtId="171" fontId="0" fillId="0" borderId="13" xfId="0" applyNumberFormat="1" applyBorder="1" applyAlignment="1">
      <alignment horizontal="left"/>
    </xf>
    <xf numFmtId="180" fontId="0" fillId="0" borderId="13" xfId="0" applyNumberFormat="1" applyFill="1" applyBorder="1" applyAlignment="1">
      <alignment horizontal="left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/>
    <xf numFmtId="165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1" xfId="0" applyFill="1" applyBorder="1"/>
    <xf numFmtId="0" fontId="0" fillId="0" borderId="12" xfId="0" applyFill="1" applyBorder="1"/>
    <xf numFmtId="0" fontId="3" fillId="0" borderId="2" xfId="0" applyFont="1" applyFill="1" applyBorder="1"/>
    <xf numFmtId="164" fontId="3" fillId="0" borderId="2" xfId="0" applyNumberFormat="1" applyFont="1" applyFill="1" applyBorder="1"/>
    <xf numFmtId="2" fontId="3" fillId="0" borderId="2" xfId="0" applyNumberFormat="1" applyFont="1" applyFill="1" applyBorder="1"/>
    <xf numFmtId="185" fontId="0" fillId="0" borderId="0" xfId="0" applyNumberFormat="1" applyFill="1"/>
    <xf numFmtId="185" fontId="7" fillId="0" borderId="0" xfId="0" applyNumberFormat="1" applyFont="1" applyAlignment="1">
      <alignment horizontal="center" wrapText="1"/>
    </xf>
    <xf numFmtId="185" fontId="0" fillId="0" borderId="2" xfId="0" applyNumberFormat="1" applyFont="1" applyFill="1" applyBorder="1" applyAlignment="1">
      <alignment horizontal="center" vertical="center" wrapText="1"/>
    </xf>
    <xf numFmtId="185" fontId="0" fillId="0" borderId="2" xfId="0" applyNumberFormat="1" applyFill="1" applyBorder="1"/>
    <xf numFmtId="185" fontId="3" fillId="0" borderId="2" xfId="0" applyNumberFormat="1" applyFont="1" applyBorder="1"/>
    <xf numFmtId="185" fontId="0" fillId="0" borderId="13" xfId="0" applyNumberFormat="1" applyFill="1" applyBorder="1"/>
    <xf numFmtId="185" fontId="12" fillId="0" borderId="0" xfId="0" applyNumberFormat="1" applyFont="1" applyFill="1"/>
    <xf numFmtId="0" fontId="0" fillId="0" borderId="7" xfId="0" applyBorder="1" applyAlignment="1">
      <alignment horizontal="left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269843</xdr:colOff>
      <xdr:row>28</xdr:row>
      <xdr:rowOff>22701</xdr:rowOff>
    </xdr:from>
    <xdr:ext cx="1301782" cy="2162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74CAE4-35D4-457D-8AEC-277545E32E4F}"/>
                </a:ext>
              </a:extLst>
            </xdr:cNvPr>
            <xdr:cNvSpPr txBox="1"/>
          </xdr:nvSpPr>
          <xdr:spPr>
            <a:xfrm>
              <a:off x="1469993" y="6337776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b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74CAE4-35D4-457D-8AEC-277545E32E4F}"/>
                </a:ext>
              </a:extLst>
            </xdr:cNvPr>
            <xdr:cNvSpPr txBox="1"/>
          </xdr:nvSpPr>
          <xdr:spPr>
            <a:xfrm>
              <a:off x="1469993" y="6337776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𝑒=√(Δ𝐿^2+Δ𝐷^2 )=</a:t>
              </a:r>
              <a:endParaRPr lang="en-GB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134711</xdr:colOff>
      <xdr:row>23</xdr:row>
      <xdr:rowOff>61230</xdr:rowOff>
    </xdr:from>
    <xdr:ext cx="1301782" cy="2162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9D4C7A-3F6F-4BF1-90F6-C6A95483980D}"/>
                </a:ext>
              </a:extLst>
            </xdr:cNvPr>
            <xdr:cNvSpPr txBox="1"/>
          </xdr:nvSpPr>
          <xdr:spPr>
            <a:xfrm>
              <a:off x="2658836" y="5766705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b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9D4C7A-3F6F-4BF1-90F6-C6A95483980D}"/>
                </a:ext>
              </a:extLst>
            </xdr:cNvPr>
            <xdr:cNvSpPr txBox="1"/>
          </xdr:nvSpPr>
          <xdr:spPr>
            <a:xfrm>
              <a:off x="2658836" y="5766705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𝑒=√(Δ𝐿^2+Δ𝐷^2 )=</a:t>
              </a:r>
              <a:endParaRPr lang="en-GB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EC86-7ADB-4BB0-92D1-2E80C6BB168F}">
  <dimension ref="A1:N79"/>
  <sheetViews>
    <sheetView view="pageBreakPreview" zoomScaleNormal="85" zoomScaleSheetLayoutView="100" zoomScalePageLayoutView="85" workbookViewId="0">
      <selection activeCell="F12" sqref="F12:F15"/>
    </sheetView>
  </sheetViews>
  <sheetFormatPr defaultRowHeight="15" x14ac:dyDescent="0.25"/>
  <cols>
    <col min="1" max="1" width="7.140625" bestFit="1" customWidth="1"/>
    <col min="2" max="2" width="9.140625" customWidth="1"/>
    <col min="3" max="3" width="12.5703125" bestFit="1" customWidth="1"/>
    <col min="4" max="4" width="11.140625" bestFit="1" customWidth="1"/>
    <col min="5" max="5" width="13.42578125" bestFit="1" customWidth="1"/>
    <col min="6" max="6" width="11.140625" bestFit="1" customWidth="1"/>
    <col min="7" max="7" width="18.28515625" bestFit="1" customWidth="1"/>
    <col min="8" max="8" width="11.85546875" customWidth="1"/>
    <col min="9" max="9" width="11.85546875" style="162" customWidth="1"/>
    <col min="10" max="10" width="14.28515625" style="159" bestFit="1" customWidth="1"/>
    <col min="11" max="11" width="11.5703125" customWidth="1"/>
    <col min="12" max="12" width="11.5703125" hidden="1" customWidth="1"/>
    <col min="13" max="13" width="15" hidden="1" customWidth="1"/>
  </cols>
  <sheetData>
    <row r="1" spans="1:14" ht="43.5" customHeight="1" x14ac:dyDescent="0.25">
      <c r="A1" s="155" t="s">
        <v>182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ht="21.75" customHeight="1" x14ac:dyDescent="0.5">
      <c r="A2" s="48"/>
      <c r="B2" s="48"/>
      <c r="C2" s="48"/>
      <c r="D2" s="48"/>
      <c r="E2" s="48"/>
      <c r="F2" s="48"/>
      <c r="G2" s="48"/>
      <c r="H2" s="48"/>
      <c r="I2" s="156"/>
      <c r="J2" s="156"/>
      <c r="K2" s="48"/>
      <c r="L2" s="48"/>
      <c r="M2" s="48"/>
      <c r="N2" s="48"/>
    </row>
    <row r="3" spans="1:14" ht="37.5" x14ac:dyDescent="0.25">
      <c r="A3" s="45" t="s">
        <v>19</v>
      </c>
      <c r="B3" s="45" t="s">
        <v>20</v>
      </c>
      <c r="C3" s="45" t="s">
        <v>22</v>
      </c>
      <c r="D3" s="45" t="s">
        <v>21</v>
      </c>
      <c r="E3" s="45" t="s">
        <v>23</v>
      </c>
      <c r="F3" s="45" t="s">
        <v>21</v>
      </c>
      <c r="G3" s="45" t="s">
        <v>24</v>
      </c>
      <c r="H3" s="46" t="s">
        <v>27</v>
      </c>
      <c r="I3" s="160" t="s">
        <v>29</v>
      </c>
      <c r="J3" s="157" t="s">
        <v>26</v>
      </c>
      <c r="K3" s="46" t="s">
        <v>25</v>
      </c>
      <c r="L3" s="46" t="s">
        <v>29</v>
      </c>
      <c r="M3" s="47" t="s">
        <v>178</v>
      </c>
      <c r="N3" s="46" t="s">
        <v>28</v>
      </c>
    </row>
    <row r="4" spans="1:14" x14ac:dyDescent="0.25">
      <c r="A4" s="79" t="s">
        <v>1</v>
      </c>
      <c r="B4" s="79" t="s">
        <v>18</v>
      </c>
      <c r="C4" s="140">
        <v>0</v>
      </c>
      <c r="D4" s="80">
        <f t="shared" ref="D4" si="0">(C6-C4+C7-C5)/2</f>
        <v>8.3938078703703702</v>
      </c>
      <c r="E4" s="140">
        <v>3.75</v>
      </c>
      <c r="F4" s="80">
        <f>(E6-E4+E7-E5)/2</f>
        <v>8.3938194444444463</v>
      </c>
      <c r="G4" s="81">
        <f>(D4+F4)/2</f>
        <v>8.3938136574074083</v>
      </c>
      <c r="H4" s="78">
        <v>105.98099999999999</v>
      </c>
      <c r="I4" s="161">
        <f>AVERAGE(H4,H78)</f>
        <v>105.9735</v>
      </c>
      <c r="J4" s="158">
        <f>I4/ABS(H4-H78)</f>
        <v>7064.8999999997322</v>
      </c>
      <c r="K4" s="78">
        <v>3.67</v>
      </c>
      <c r="L4" s="78">
        <f>AVERAGE(K4,-K78)</f>
        <v>3.5169999999999999</v>
      </c>
      <c r="M4" s="137">
        <f>L4/ABS(K4+K78)</f>
        <v>11.49346405228758</v>
      </c>
      <c r="N4" s="78">
        <v>1.4</v>
      </c>
    </row>
    <row r="5" spans="1:14" x14ac:dyDescent="0.25">
      <c r="A5" s="79"/>
      <c r="B5" s="79"/>
      <c r="C5" s="140">
        <v>7.5</v>
      </c>
      <c r="D5" s="79"/>
      <c r="E5" s="140">
        <v>11.250023148148147</v>
      </c>
      <c r="F5" s="79"/>
      <c r="G5" s="82"/>
      <c r="H5" s="78"/>
      <c r="I5" s="161"/>
      <c r="J5" s="158"/>
      <c r="K5" s="78"/>
      <c r="L5" s="78"/>
      <c r="M5" s="139"/>
      <c r="N5" s="78"/>
    </row>
    <row r="6" spans="1:14" x14ac:dyDescent="0.25">
      <c r="A6" s="79"/>
      <c r="B6" s="79" t="s">
        <v>2</v>
      </c>
      <c r="C6" s="140">
        <v>8.3937847222222217</v>
      </c>
      <c r="D6" s="79"/>
      <c r="E6" s="140">
        <v>12.143819444444444</v>
      </c>
      <c r="F6" s="79"/>
      <c r="G6" s="82"/>
      <c r="H6" s="78">
        <v>113.554</v>
      </c>
      <c r="I6" s="161">
        <f>(H6+H8)/2</f>
        <v>113.545</v>
      </c>
      <c r="J6" s="158">
        <f>I6/ABS(H8-H6)</f>
        <v>6308.0555555553165</v>
      </c>
      <c r="K6" s="78">
        <v>-3.5289999999999999</v>
      </c>
      <c r="L6" s="78">
        <f>(-K6+K8)/2</f>
        <v>3.6375000000000002</v>
      </c>
      <c r="M6" s="137">
        <f>ABS(L6/ABS(K8+K6))</f>
        <v>16.762672811059904</v>
      </c>
      <c r="N6" s="78">
        <v>1.2849999999999999</v>
      </c>
    </row>
    <row r="7" spans="1:14" x14ac:dyDescent="0.25">
      <c r="A7" s="79"/>
      <c r="B7" s="79"/>
      <c r="C7" s="140">
        <v>15.893831018518519</v>
      </c>
      <c r="D7" s="79"/>
      <c r="E7" s="140">
        <v>19.643842592592595</v>
      </c>
      <c r="F7" s="79"/>
      <c r="G7" s="82"/>
      <c r="H7" s="78"/>
      <c r="I7" s="161"/>
      <c r="J7" s="158"/>
      <c r="K7" s="78"/>
      <c r="L7" s="78"/>
      <c r="M7" s="138"/>
      <c r="N7" s="78"/>
    </row>
    <row r="8" spans="1:14" x14ac:dyDescent="0.25">
      <c r="A8" s="79" t="s">
        <v>2</v>
      </c>
      <c r="B8" s="79" t="s">
        <v>1</v>
      </c>
      <c r="C8" s="140">
        <v>0</v>
      </c>
      <c r="D8" s="80">
        <f t="shared" ref="D8" si="1">(C10-C8+C11-C9)/2</f>
        <v>6.5883159722222242</v>
      </c>
      <c r="E8" s="140">
        <v>3.75</v>
      </c>
      <c r="F8" s="80">
        <f t="shared" ref="F8" si="2">(E10-E8+E11-E9)/2</f>
        <v>6.5883680555555557</v>
      </c>
      <c r="G8" s="81">
        <f t="shared" ref="G8" si="3">(D8+F8)/2</f>
        <v>6.58834201388889</v>
      </c>
      <c r="H8" s="78">
        <v>113.536</v>
      </c>
      <c r="I8" s="161"/>
      <c r="J8" s="158"/>
      <c r="K8" s="78">
        <v>3.746</v>
      </c>
      <c r="L8" s="78"/>
      <c r="M8" s="138"/>
      <c r="N8" s="78">
        <v>1.4</v>
      </c>
    </row>
    <row r="9" spans="1:14" x14ac:dyDescent="0.25">
      <c r="A9" s="79"/>
      <c r="B9" s="79"/>
      <c r="C9" s="140">
        <v>7.5001388888888885</v>
      </c>
      <c r="D9" s="79"/>
      <c r="E9" s="140">
        <v>11.250046296296297</v>
      </c>
      <c r="F9" s="79"/>
      <c r="G9" s="82"/>
      <c r="H9" s="78"/>
      <c r="I9" s="161"/>
      <c r="J9" s="158"/>
      <c r="K9" s="78"/>
      <c r="L9" s="78"/>
      <c r="M9" s="139"/>
      <c r="N9" s="78"/>
    </row>
    <row r="10" spans="1:14" x14ac:dyDescent="0.25">
      <c r="A10" s="79"/>
      <c r="B10" s="79" t="s">
        <v>3</v>
      </c>
      <c r="C10" s="140">
        <v>6.5884722222222223</v>
      </c>
      <c r="D10" s="79"/>
      <c r="E10" s="140">
        <v>10.338402777777778</v>
      </c>
      <c r="F10" s="79"/>
      <c r="G10" s="82"/>
      <c r="H10" s="78">
        <v>121.376</v>
      </c>
      <c r="I10" s="161">
        <f t="shared" ref="I10" si="4">(H10+H12)/2</f>
        <v>121.381</v>
      </c>
      <c r="J10" s="158">
        <f t="shared" ref="J10" si="5">I10/ABS(H12-H10)</f>
        <v>12138.10000001104</v>
      </c>
      <c r="K10" s="78">
        <v>-4.9420000000000002</v>
      </c>
      <c r="L10" s="78">
        <f>(-K10+K12)/2</f>
        <v>5.0455000000000005</v>
      </c>
      <c r="M10" s="137">
        <f t="shared" ref="M10" si="6">ABS(L10/ABS(K12+K10))</f>
        <v>24.374396135265719</v>
      </c>
      <c r="N10" s="78">
        <v>1.6</v>
      </c>
    </row>
    <row r="11" spans="1:14" x14ac:dyDescent="0.25">
      <c r="A11" s="79"/>
      <c r="B11" s="79"/>
      <c r="C11" s="140">
        <v>14.088298611111112</v>
      </c>
      <c r="D11" s="79"/>
      <c r="E11" s="140">
        <v>17.838379629629632</v>
      </c>
      <c r="F11" s="79"/>
      <c r="G11" s="82"/>
      <c r="H11" s="78"/>
      <c r="I11" s="161"/>
      <c r="J11" s="158"/>
      <c r="K11" s="78"/>
      <c r="L11" s="78"/>
      <c r="M11" s="138"/>
      <c r="N11" s="78"/>
    </row>
    <row r="12" spans="1:14" x14ac:dyDescent="0.25">
      <c r="A12" s="79" t="s">
        <v>3</v>
      </c>
      <c r="B12" s="79" t="s">
        <v>2</v>
      </c>
      <c r="C12" s="140">
        <v>0</v>
      </c>
      <c r="D12" s="80">
        <f t="shared" ref="D12" si="7">(C14-C12+C15-C13)/2</f>
        <v>5.7337326388888883</v>
      </c>
      <c r="E12" s="140">
        <v>3.75</v>
      </c>
      <c r="F12" s="80">
        <f t="shared" ref="F12" si="8">(E14-E12+E15-E13)/2</f>
        <v>5.7336168981481492</v>
      </c>
      <c r="G12" s="81">
        <f t="shared" ref="G12" si="9">(D12+F12)/2</f>
        <v>5.7336747685185188</v>
      </c>
      <c r="H12" s="78">
        <v>121.386</v>
      </c>
      <c r="I12" s="161"/>
      <c r="J12" s="158"/>
      <c r="K12" s="78">
        <v>5.149</v>
      </c>
      <c r="L12" s="78"/>
      <c r="M12" s="138"/>
      <c r="N12" s="78">
        <v>1.4</v>
      </c>
    </row>
    <row r="13" spans="1:14" x14ac:dyDescent="0.25">
      <c r="A13" s="79"/>
      <c r="B13" s="79"/>
      <c r="C13" s="140">
        <v>7.5000347222222219</v>
      </c>
      <c r="D13" s="79"/>
      <c r="E13" s="140">
        <v>7.5000115740740734</v>
      </c>
      <c r="F13" s="79"/>
      <c r="G13" s="82"/>
      <c r="H13" s="78"/>
      <c r="I13" s="161"/>
      <c r="J13" s="158"/>
      <c r="K13" s="78"/>
      <c r="L13" s="78"/>
      <c r="M13" s="139"/>
      <c r="N13" s="78"/>
    </row>
    <row r="14" spans="1:14" x14ac:dyDescent="0.25">
      <c r="A14" s="79"/>
      <c r="B14" s="79" t="s">
        <v>4</v>
      </c>
      <c r="C14" s="140">
        <v>5.733842592592592</v>
      </c>
      <c r="D14" s="79"/>
      <c r="E14" s="140">
        <v>9.4835879629629627</v>
      </c>
      <c r="F14" s="79"/>
      <c r="G14" s="82"/>
      <c r="H14" s="78">
        <v>78.108000000000004</v>
      </c>
      <c r="I14" s="161">
        <f t="shared" ref="I14" si="10">(H14+H16)/2</f>
        <v>78.103499999999997</v>
      </c>
      <c r="J14" s="158">
        <f t="shared" ref="J14" si="11">I14/ABS(H16-H14)</f>
        <v>8678.1666666663368</v>
      </c>
      <c r="K14" s="78">
        <v>-7.7629999999999999</v>
      </c>
      <c r="L14" s="78">
        <f t="shared" ref="L14" si="12">(-K14+K16)/2</f>
        <v>7.6574999999999998</v>
      </c>
      <c r="M14" s="137">
        <f t="shared" ref="M14" si="13">ABS(L14/ABS(K16+K14))</f>
        <v>36.291469194312747</v>
      </c>
      <c r="N14" s="78">
        <v>1.3</v>
      </c>
    </row>
    <row r="15" spans="1:14" x14ac:dyDescent="0.25">
      <c r="A15" s="79"/>
      <c r="B15" s="79"/>
      <c r="C15" s="140">
        <v>13.233657407407406</v>
      </c>
      <c r="D15" s="79"/>
      <c r="E15" s="140">
        <v>13.233657407407406</v>
      </c>
      <c r="F15" s="79"/>
      <c r="G15" s="82"/>
      <c r="H15" s="78"/>
      <c r="I15" s="161"/>
      <c r="J15" s="158"/>
      <c r="K15" s="78"/>
      <c r="L15" s="78"/>
      <c r="M15" s="138"/>
      <c r="N15" s="78"/>
    </row>
    <row r="16" spans="1:14" x14ac:dyDescent="0.25">
      <c r="A16" s="79" t="s">
        <v>4</v>
      </c>
      <c r="B16" s="79" t="s">
        <v>3</v>
      </c>
      <c r="C16" s="140">
        <v>0</v>
      </c>
      <c r="D16" s="80">
        <f t="shared" ref="D16" si="14">(C18-C16+C19-C17)/2</f>
        <v>6.2031944444444456</v>
      </c>
      <c r="E16" s="140">
        <v>3.75</v>
      </c>
      <c r="F16" s="80">
        <f t="shared" ref="F16" si="15">(E18-E16+E19-E17)/2</f>
        <v>6.2032002314814818</v>
      </c>
      <c r="G16" s="81">
        <f t="shared" ref="G16" si="16">(D16+F16)/2</f>
        <v>6.2031973379629637</v>
      </c>
      <c r="H16" s="78">
        <v>78.099000000000004</v>
      </c>
      <c r="I16" s="161"/>
      <c r="J16" s="158"/>
      <c r="K16" s="78">
        <v>7.5519999999999996</v>
      </c>
      <c r="L16" s="78"/>
      <c r="M16" s="138"/>
      <c r="N16" s="78">
        <v>1.3</v>
      </c>
    </row>
    <row r="17" spans="1:14" x14ac:dyDescent="0.25">
      <c r="A17" s="79"/>
      <c r="B17" s="79"/>
      <c r="C17" s="140">
        <v>7.4999537037037038</v>
      </c>
      <c r="D17" s="79"/>
      <c r="E17" s="140">
        <v>11.250046296296297</v>
      </c>
      <c r="F17" s="79"/>
      <c r="G17" s="82"/>
      <c r="H17" s="78"/>
      <c r="I17" s="161"/>
      <c r="J17" s="158"/>
      <c r="K17" s="78"/>
      <c r="L17" s="78"/>
      <c r="M17" s="139"/>
      <c r="N17" s="78"/>
    </row>
    <row r="18" spans="1:14" x14ac:dyDescent="0.25">
      <c r="A18" s="79"/>
      <c r="B18" s="79" t="s">
        <v>5</v>
      </c>
      <c r="C18" s="140">
        <v>6.2032407407407399</v>
      </c>
      <c r="D18" s="79"/>
      <c r="E18" s="140">
        <v>9.9531828703703713</v>
      </c>
      <c r="F18" s="79"/>
      <c r="G18" s="82"/>
      <c r="H18" s="78">
        <v>61.79</v>
      </c>
      <c r="I18" s="161">
        <f t="shared" ref="I18" si="17">(H18+H20)/2</f>
        <v>61.789500000000004</v>
      </c>
      <c r="J18" s="158">
        <f t="shared" ref="J18" si="18">I18/ABS(H20-H18)</f>
        <v>61789.500000144006</v>
      </c>
      <c r="K18" s="78">
        <v>-3.87</v>
      </c>
      <c r="L18" s="78">
        <f t="shared" ref="L18" si="19">(-K18+K20)/2</f>
        <v>3.81</v>
      </c>
      <c r="M18" s="137">
        <f t="shared" ref="M18" si="20">ABS(L18/ABS(K20+K18))</f>
        <v>31.749999999999972</v>
      </c>
      <c r="N18" s="78">
        <v>1.3</v>
      </c>
    </row>
    <row r="19" spans="1:14" x14ac:dyDescent="0.25">
      <c r="A19" s="79"/>
      <c r="B19" s="79"/>
      <c r="C19" s="140">
        <v>13.703101851851853</v>
      </c>
      <c r="D19" s="79"/>
      <c r="E19" s="140">
        <v>17.453263888888888</v>
      </c>
      <c r="F19" s="79"/>
      <c r="G19" s="82"/>
      <c r="H19" s="78"/>
      <c r="I19" s="161"/>
      <c r="J19" s="158"/>
      <c r="K19" s="78"/>
      <c r="L19" s="78"/>
      <c r="M19" s="138"/>
      <c r="N19" s="78"/>
    </row>
    <row r="20" spans="1:14" x14ac:dyDescent="0.25">
      <c r="A20" s="79" t="s">
        <v>5</v>
      </c>
      <c r="B20" s="79" t="s">
        <v>4</v>
      </c>
      <c r="C20" s="140">
        <v>0</v>
      </c>
      <c r="D20" s="80">
        <f t="shared" ref="D20" si="21">(C22-C20+C23-C21)/2</f>
        <v>6.7329282407407423</v>
      </c>
      <c r="E20" s="140">
        <v>3.75</v>
      </c>
      <c r="F20" s="80">
        <f t="shared" ref="F20" si="22">(E22-E20+E23-E21)/2</f>
        <v>6.732945601851851</v>
      </c>
      <c r="G20" s="81">
        <f t="shared" ref="G20" si="23">(D20+F20)/2</f>
        <v>6.7329369212962966</v>
      </c>
      <c r="H20" s="78">
        <v>61.789000000000001</v>
      </c>
      <c r="I20" s="161"/>
      <c r="J20" s="158"/>
      <c r="K20" s="78">
        <v>3.75</v>
      </c>
      <c r="L20" s="78"/>
      <c r="M20" s="138"/>
      <c r="N20" s="78">
        <v>1.35</v>
      </c>
    </row>
    <row r="21" spans="1:14" x14ac:dyDescent="0.25">
      <c r="A21" s="79"/>
      <c r="B21" s="79"/>
      <c r="C21" s="140">
        <v>7.4999537037037038</v>
      </c>
      <c r="D21" s="79"/>
      <c r="E21" s="140">
        <v>11.250046296296297</v>
      </c>
      <c r="F21" s="79"/>
      <c r="G21" s="82"/>
      <c r="H21" s="78"/>
      <c r="I21" s="161"/>
      <c r="J21" s="158"/>
      <c r="K21" s="78"/>
      <c r="L21" s="78"/>
      <c r="M21" s="139"/>
      <c r="N21" s="78"/>
    </row>
    <row r="22" spans="1:14" x14ac:dyDescent="0.25">
      <c r="A22" s="79"/>
      <c r="B22" s="79" t="s">
        <v>6</v>
      </c>
      <c r="C22" s="140">
        <v>6.7329398148148156</v>
      </c>
      <c r="D22" s="79"/>
      <c r="E22" s="140">
        <v>10.48292824074074</v>
      </c>
      <c r="F22" s="79"/>
      <c r="G22" s="82"/>
      <c r="H22" s="78">
        <v>102.34</v>
      </c>
      <c r="I22" s="161">
        <f t="shared" ref="I22" si="24">(H22+H24)/2</f>
        <v>102.3415</v>
      </c>
      <c r="J22" s="158">
        <f t="shared" ref="J22" si="25">I22/ABS(H24-H22)</f>
        <v>34113.833333332041</v>
      </c>
      <c r="K22" s="78">
        <v>3.6360000000000001</v>
      </c>
      <c r="L22" s="78">
        <f t="shared" ref="L22" si="26">(-K22+K24)/2</f>
        <v>-3.51</v>
      </c>
      <c r="M22" s="137">
        <f t="shared" ref="M22" si="27">ABS(L22/ABS(K24+K22))</f>
        <v>13.928571428571415</v>
      </c>
      <c r="N22" s="78">
        <v>1.3049999999999999</v>
      </c>
    </row>
    <row r="23" spans="1:14" x14ac:dyDescent="0.25">
      <c r="A23" s="79"/>
      <c r="B23" s="79"/>
      <c r="C23" s="140">
        <v>14.232870370370371</v>
      </c>
      <c r="D23" s="79"/>
      <c r="E23" s="140">
        <v>17.983009259259259</v>
      </c>
      <c r="F23" s="79"/>
      <c r="G23" s="82"/>
      <c r="H23" s="78"/>
      <c r="I23" s="161"/>
      <c r="J23" s="158"/>
      <c r="K23" s="78"/>
      <c r="L23" s="78"/>
      <c r="M23" s="138"/>
      <c r="N23" s="78"/>
    </row>
    <row r="24" spans="1:14" x14ac:dyDescent="0.25">
      <c r="A24" s="79" t="s">
        <v>6</v>
      </c>
      <c r="B24" s="79" t="s">
        <v>5</v>
      </c>
      <c r="C24" s="140">
        <v>0</v>
      </c>
      <c r="D24" s="80">
        <f t="shared" ref="D24" si="28">(C26-C24+C27-C25)/2</f>
        <v>10.772997685185187</v>
      </c>
      <c r="E24" s="140">
        <v>3.75</v>
      </c>
      <c r="F24" s="80">
        <f t="shared" ref="F24" si="29">(E26-E24+E27-E25)/2</f>
        <v>10.773032407407406</v>
      </c>
      <c r="G24" s="81">
        <f t="shared" ref="G24" si="30">(D24+F24)/2</f>
        <v>10.773015046296297</v>
      </c>
      <c r="H24" s="78">
        <v>102.343</v>
      </c>
      <c r="I24" s="161"/>
      <c r="J24" s="158"/>
      <c r="K24" s="78">
        <v>-3.3839999999999999</v>
      </c>
      <c r="L24" s="78"/>
      <c r="M24" s="138"/>
      <c r="N24" s="78">
        <v>1.33</v>
      </c>
    </row>
    <row r="25" spans="1:14" x14ac:dyDescent="0.25">
      <c r="A25" s="79"/>
      <c r="B25" s="79"/>
      <c r="C25" s="140">
        <v>7.5001388888888885</v>
      </c>
      <c r="D25" s="79"/>
      <c r="E25" s="140">
        <v>11.250092592592592</v>
      </c>
      <c r="F25" s="79"/>
      <c r="G25" s="82"/>
      <c r="H25" s="78"/>
      <c r="I25" s="161"/>
      <c r="J25" s="158"/>
      <c r="K25" s="78"/>
      <c r="L25" s="78"/>
      <c r="M25" s="139"/>
      <c r="N25" s="78"/>
    </row>
    <row r="26" spans="1:14" x14ac:dyDescent="0.25">
      <c r="A26" s="79"/>
      <c r="B26" s="79" t="s">
        <v>7</v>
      </c>
      <c r="C26" s="140">
        <v>10.773159722222223</v>
      </c>
      <c r="D26" s="79"/>
      <c r="E26" s="140">
        <v>14.523055555555556</v>
      </c>
      <c r="F26" s="79"/>
      <c r="G26" s="82"/>
      <c r="H26" s="78">
        <v>88.995999999999995</v>
      </c>
      <c r="I26" s="161">
        <f t="shared" ref="I26" si="31">(H26+H28)/2</f>
        <v>88.996499999999997</v>
      </c>
      <c r="J26" s="158">
        <f t="shared" ref="J26" si="32">I26/ABS(H28-H26)</f>
        <v>88996.499999575055</v>
      </c>
      <c r="K26" s="78">
        <v>1.8260000000000001</v>
      </c>
      <c r="L26" s="78">
        <f t="shared" ref="L26" si="33">(-K26+K28)/2</f>
        <v>-1.8315000000000001</v>
      </c>
      <c r="M26" s="137">
        <f t="shared" ref="M26" si="34">ABS(L26/ABS(K28+K26))</f>
        <v>166.50000000000153</v>
      </c>
      <c r="N26" s="78">
        <v>1.3</v>
      </c>
    </row>
    <row r="27" spans="1:14" x14ac:dyDescent="0.25">
      <c r="A27" s="79"/>
      <c r="B27" s="79"/>
      <c r="C27" s="140">
        <v>18.272974537037037</v>
      </c>
      <c r="D27" s="79"/>
      <c r="E27" s="140">
        <v>22.023101851851852</v>
      </c>
      <c r="F27" s="79"/>
      <c r="G27" s="82"/>
      <c r="H27" s="78"/>
      <c r="I27" s="161"/>
      <c r="J27" s="158"/>
      <c r="K27" s="78"/>
      <c r="L27" s="78"/>
      <c r="M27" s="138"/>
      <c r="N27" s="78"/>
    </row>
    <row r="28" spans="1:14" x14ac:dyDescent="0.25">
      <c r="A28" s="79" t="s">
        <v>7</v>
      </c>
      <c r="B28" s="79" t="s">
        <v>6</v>
      </c>
      <c r="C28" s="140">
        <v>0</v>
      </c>
      <c r="D28" s="80">
        <f t="shared" ref="D28" si="35">(C30-C28+C31-C29)/2</f>
        <v>5.9927488425925937</v>
      </c>
      <c r="E28" s="140">
        <v>3.75</v>
      </c>
      <c r="F28" s="80">
        <f t="shared" ref="F28" si="36">(E30-E28+E31-E29)/2</f>
        <v>5.9927199074074062</v>
      </c>
      <c r="G28" s="81">
        <f t="shared" ref="G28" si="37">(D28+F28)/2</f>
        <v>5.9927343749999995</v>
      </c>
      <c r="H28" s="78">
        <v>88.997</v>
      </c>
      <c r="I28" s="161"/>
      <c r="J28" s="158"/>
      <c r="K28" s="78">
        <v>-1.837</v>
      </c>
      <c r="L28" s="78"/>
      <c r="M28" s="138"/>
      <c r="N28" s="78">
        <v>1.4</v>
      </c>
    </row>
    <row r="29" spans="1:14" x14ac:dyDescent="0.25">
      <c r="A29" s="79"/>
      <c r="B29" s="79"/>
      <c r="C29" s="140">
        <v>7.4999305555555553</v>
      </c>
      <c r="D29" s="79"/>
      <c r="E29" s="140">
        <v>11.249976851851853</v>
      </c>
      <c r="F29" s="79"/>
      <c r="G29" s="82"/>
      <c r="H29" s="78"/>
      <c r="I29" s="161"/>
      <c r="J29" s="158"/>
      <c r="K29" s="78"/>
      <c r="L29" s="78"/>
      <c r="M29" s="139"/>
      <c r="N29" s="78"/>
    </row>
    <row r="30" spans="1:14" x14ac:dyDescent="0.25">
      <c r="A30" s="79"/>
      <c r="B30" s="79" t="s">
        <v>8</v>
      </c>
      <c r="C30" s="140">
        <v>5.992719907407408</v>
      </c>
      <c r="D30" s="79"/>
      <c r="E30" s="140">
        <v>9.7427314814814814</v>
      </c>
      <c r="F30" s="79"/>
      <c r="G30" s="82"/>
      <c r="H30" s="78">
        <v>64.725999999999999</v>
      </c>
      <c r="I30" s="161">
        <f t="shared" ref="I30" si="38">(H30+H32)/2</f>
        <v>64.722000000000008</v>
      </c>
      <c r="J30" s="158">
        <f t="shared" ref="J30" si="39">I30/ABS(H32-H30)</f>
        <v>8090.2500000044847</v>
      </c>
      <c r="K30" s="78">
        <v>2.16</v>
      </c>
      <c r="L30" s="78">
        <f t="shared" ref="L30" si="40">(-K30+K32)/2</f>
        <v>-1.661</v>
      </c>
      <c r="M30" s="137">
        <f t="shared" ref="M30" si="41">ABS(L30/ABS(K32+K30))</f>
        <v>1.664328657314629</v>
      </c>
      <c r="N30" s="78">
        <v>1.53</v>
      </c>
    </row>
    <row r="31" spans="1:14" x14ac:dyDescent="0.25">
      <c r="A31" s="79"/>
      <c r="B31" s="79"/>
      <c r="C31" s="140">
        <v>13.492708333333333</v>
      </c>
      <c r="D31" s="79"/>
      <c r="E31" s="140">
        <v>17.242685185185184</v>
      </c>
      <c r="F31" s="79"/>
      <c r="G31" s="82"/>
      <c r="H31" s="78"/>
      <c r="I31" s="161"/>
      <c r="J31" s="158"/>
      <c r="K31" s="78"/>
      <c r="L31" s="78"/>
      <c r="M31" s="138"/>
      <c r="N31" s="78"/>
    </row>
    <row r="32" spans="1:14" x14ac:dyDescent="0.25">
      <c r="A32" s="79" t="s">
        <v>8</v>
      </c>
      <c r="B32" s="79" t="s">
        <v>7</v>
      </c>
      <c r="C32" s="140">
        <v>0</v>
      </c>
      <c r="D32" s="80">
        <f t="shared" ref="D32" si="42">(C34-C32+C35-C33)/2</f>
        <v>5.3045543981481487</v>
      </c>
      <c r="E32" s="140">
        <v>3.75</v>
      </c>
      <c r="F32" s="80">
        <f t="shared" ref="F32" si="43">(E34-E32+E35-E33)/2</f>
        <v>5.3045370370370355</v>
      </c>
      <c r="G32" s="81">
        <f t="shared" ref="G32" si="44">(D32+F32)/2</f>
        <v>5.3045457175925925</v>
      </c>
      <c r="H32" s="78">
        <v>64.718000000000004</v>
      </c>
      <c r="I32" s="161"/>
      <c r="J32" s="158"/>
      <c r="K32" s="78">
        <v>-1.1619999999999999</v>
      </c>
      <c r="L32" s="78"/>
      <c r="M32" s="138"/>
      <c r="N32" s="78">
        <v>2.15</v>
      </c>
    </row>
    <row r="33" spans="1:14" x14ac:dyDescent="0.25">
      <c r="A33" s="79"/>
      <c r="B33" s="79"/>
      <c r="C33" s="140">
        <v>7.5001388888888885</v>
      </c>
      <c r="D33" s="79"/>
      <c r="E33" s="140">
        <v>11.250011574074074</v>
      </c>
      <c r="F33" s="79"/>
      <c r="G33" s="82"/>
      <c r="H33" s="78"/>
      <c r="I33" s="161"/>
      <c r="J33" s="158"/>
      <c r="K33" s="78"/>
      <c r="L33" s="78"/>
      <c r="M33" s="139"/>
      <c r="N33" s="78"/>
    </row>
    <row r="34" spans="1:14" x14ac:dyDescent="0.25">
      <c r="A34" s="79"/>
      <c r="B34" s="79" t="s">
        <v>9</v>
      </c>
      <c r="C34" s="140">
        <v>5.3047106481481476</v>
      </c>
      <c r="D34" s="79"/>
      <c r="E34" s="140">
        <v>9.0545717592592592</v>
      </c>
      <c r="F34" s="79"/>
      <c r="G34" s="82"/>
      <c r="H34" s="78">
        <v>69.39</v>
      </c>
      <c r="I34" s="161">
        <f t="shared" ref="I34" si="45">(H34+H36)/2</f>
        <v>69.385999999999996</v>
      </c>
      <c r="J34" s="158">
        <f t="shared" ref="J34" si="46">I34/ABS(H36-H34)</f>
        <v>8673.2500000048058</v>
      </c>
      <c r="K34" s="78">
        <v>-1.853</v>
      </c>
      <c r="L34" s="78">
        <f t="shared" ref="L34" si="47">(-K34+K36)/2</f>
        <v>1.9274999999999998</v>
      </c>
      <c r="M34" s="137">
        <f t="shared" ref="M34" si="48">ABS(L34/ABS(K36+K34))</f>
        <v>12.936241610738271</v>
      </c>
      <c r="N34" s="78">
        <v>1.35</v>
      </c>
    </row>
    <row r="35" spans="1:14" x14ac:dyDescent="0.25">
      <c r="A35" s="79"/>
      <c r="B35" s="79"/>
      <c r="C35" s="140">
        <v>12.804537037037036</v>
      </c>
      <c r="D35" s="79"/>
      <c r="E35" s="140">
        <v>16.554513888888888</v>
      </c>
      <c r="F35" s="79"/>
      <c r="G35" s="82"/>
      <c r="H35" s="78"/>
      <c r="I35" s="161"/>
      <c r="J35" s="158"/>
      <c r="K35" s="78"/>
      <c r="L35" s="78"/>
      <c r="M35" s="138"/>
      <c r="N35" s="78"/>
    </row>
    <row r="36" spans="1:14" x14ac:dyDescent="0.25">
      <c r="A36" s="79" t="s">
        <v>9</v>
      </c>
      <c r="B36" s="79" t="s">
        <v>8</v>
      </c>
      <c r="C36" s="140">
        <v>0</v>
      </c>
      <c r="D36" s="80">
        <f t="shared" ref="D36" si="49">(C38-C36+C39-C37)/2</f>
        <v>5.8596527777777769</v>
      </c>
      <c r="E36" s="140">
        <v>3.75</v>
      </c>
      <c r="F36" s="80">
        <f t="shared" ref="F36" si="50">(E38-E36+E39-E37)/2</f>
        <v>5.859652777777776</v>
      </c>
      <c r="G36" s="81">
        <f t="shared" ref="G36" si="51">(D36+F36)/2</f>
        <v>5.8596527777777769</v>
      </c>
      <c r="H36" s="78">
        <v>69.382000000000005</v>
      </c>
      <c r="I36" s="161"/>
      <c r="J36" s="158"/>
      <c r="K36" s="78">
        <v>2.0019999999999998</v>
      </c>
      <c r="L36" s="78"/>
      <c r="M36" s="138"/>
      <c r="N36" s="78">
        <v>1.31</v>
      </c>
    </row>
    <row r="37" spans="1:14" x14ac:dyDescent="0.25">
      <c r="A37" s="79"/>
      <c r="B37" s="79"/>
      <c r="C37" s="140">
        <v>7.5</v>
      </c>
      <c r="D37" s="79"/>
      <c r="E37" s="140">
        <v>11.25008101851852</v>
      </c>
      <c r="F37" s="79"/>
      <c r="G37" s="82"/>
      <c r="H37" s="78"/>
      <c r="I37" s="161"/>
      <c r="J37" s="158"/>
      <c r="K37" s="78"/>
      <c r="L37" s="78"/>
      <c r="M37" s="139"/>
      <c r="N37" s="78"/>
    </row>
    <row r="38" spans="1:14" x14ac:dyDescent="0.25">
      <c r="A38" s="79"/>
      <c r="B38" s="79" t="s">
        <v>10</v>
      </c>
      <c r="C38" s="140">
        <v>5.8597222222222216</v>
      </c>
      <c r="D38" s="79"/>
      <c r="E38" s="140">
        <v>9.6096759259259255</v>
      </c>
      <c r="F38" s="79"/>
      <c r="G38" s="82"/>
      <c r="H38" s="78">
        <v>96.554000000000002</v>
      </c>
      <c r="I38" s="161">
        <f t="shared" ref="I38" si="52">(H38+H40)/2</f>
        <v>96.5565</v>
      </c>
      <c r="J38" s="158">
        <f t="shared" ref="J38" si="53">I38/ABS(H40-H38)</f>
        <v>19311.300000017563</v>
      </c>
      <c r="K38" s="78">
        <v>10.016999999999999</v>
      </c>
      <c r="L38" s="78">
        <f t="shared" ref="L38" si="54">(-K38+K40)/2</f>
        <v>-9.2074999999999996</v>
      </c>
      <c r="M38" s="137">
        <f t="shared" ref="M38" si="55">ABS(L38/ABS(K40+K38))</f>
        <v>5.6871525633106863</v>
      </c>
      <c r="N38" s="78">
        <v>2.1</v>
      </c>
    </row>
    <row r="39" spans="1:14" x14ac:dyDescent="0.25">
      <c r="A39" s="79"/>
      <c r="B39" s="79"/>
      <c r="C39" s="140">
        <v>13.359583333333333</v>
      </c>
      <c r="D39" s="79"/>
      <c r="E39" s="140">
        <v>17.109710648148148</v>
      </c>
      <c r="F39" s="79"/>
      <c r="G39" s="82"/>
      <c r="H39" s="78"/>
      <c r="I39" s="161"/>
      <c r="J39" s="158"/>
      <c r="K39" s="78"/>
      <c r="L39" s="78"/>
      <c r="M39" s="138"/>
      <c r="N39" s="78"/>
    </row>
    <row r="40" spans="1:14" x14ac:dyDescent="0.25">
      <c r="A40" s="79" t="s">
        <v>10</v>
      </c>
      <c r="B40" s="79" t="s">
        <v>9</v>
      </c>
      <c r="C40" s="140">
        <v>0</v>
      </c>
      <c r="D40" s="80">
        <f t="shared" ref="D40" si="56">(C42-C40+C43-C41)/2</f>
        <v>7.2605208333333344</v>
      </c>
      <c r="E40" s="140">
        <v>3.75</v>
      </c>
      <c r="F40" s="80">
        <f t="shared" ref="F40" si="57">(E42-E40+E43-E41)/2</f>
        <v>7.2605439814814803</v>
      </c>
      <c r="G40" s="81">
        <f t="shared" ref="G40" si="58">(D40+F40)/2</f>
        <v>7.2605324074074069</v>
      </c>
      <c r="H40" s="78">
        <v>96.558999999999997</v>
      </c>
      <c r="I40" s="161"/>
      <c r="J40" s="158"/>
      <c r="K40" s="78">
        <v>-8.3979999999999997</v>
      </c>
      <c r="L40" s="78"/>
      <c r="M40" s="138"/>
      <c r="N40" s="78">
        <v>2.15</v>
      </c>
    </row>
    <row r="41" spans="1:14" x14ac:dyDescent="0.25">
      <c r="A41" s="79"/>
      <c r="B41" s="79"/>
      <c r="C41" s="140">
        <v>7.500162037037037</v>
      </c>
      <c r="D41" s="79"/>
      <c r="E41" s="140">
        <v>11.249976851851853</v>
      </c>
      <c r="F41" s="79"/>
      <c r="G41" s="82"/>
      <c r="H41" s="78"/>
      <c r="I41" s="161"/>
      <c r="J41" s="158"/>
      <c r="K41" s="78"/>
      <c r="L41" s="78"/>
      <c r="M41" s="139"/>
      <c r="N41" s="78"/>
    </row>
    <row r="42" spans="1:14" x14ac:dyDescent="0.25">
      <c r="A42" s="79"/>
      <c r="B42" s="79" t="s">
        <v>11</v>
      </c>
      <c r="C42" s="140">
        <v>7.2605439814814821</v>
      </c>
      <c r="D42" s="79"/>
      <c r="E42" s="140">
        <v>11.010509259259258</v>
      </c>
      <c r="F42" s="79"/>
      <c r="G42" s="82"/>
      <c r="H42" s="78">
        <v>71.870999999999995</v>
      </c>
      <c r="I42" s="161">
        <f t="shared" ref="I42" si="59">(H42+H44)/2</f>
        <v>71.872</v>
      </c>
      <c r="J42" s="158">
        <f t="shared" ref="J42" si="60">I42/ABS(H44-H42)</f>
        <v>35935.999999828411</v>
      </c>
      <c r="K42" s="78">
        <v>0.81200000000000006</v>
      </c>
      <c r="L42" s="78">
        <f t="shared" ref="L42" si="61">(-K42+K44)/2</f>
        <v>-0.76300000000000001</v>
      </c>
      <c r="M42" s="137">
        <f t="shared" ref="M42" si="62">ABS(L42/ABS(K44+K42))</f>
        <v>7.7857142857142785</v>
      </c>
      <c r="N42" s="78">
        <v>2.1</v>
      </c>
    </row>
    <row r="43" spans="1:14" x14ac:dyDescent="0.25">
      <c r="A43" s="79"/>
      <c r="B43" s="79"/>
      <c r="C43" s="140">
        <v>14.760659722222222</v>
      </c>
      <c r="D43" s="79"/>
      <c r="E43" s="140">
        <v>18.510555555555555</v>
      </c>
      <c r="F43" s="79"/>
      <c r="G43" s="82"/>
      <c r="H43" s="78"/>
      <c r="I43" s="161"/>
      <c r="J43" s="158"/>
      <c r="K43" s="78"/>
      <c r="L43" s="78"/>
      <c r="M43" s="138"/>
      <c r="N43" s="78"/>
    </row>
    <row r="44" spans="1:14" x14ac:dyDescent="0.25">
      <c r="A44" s="79" t="s">
        <v>11</v>
      </c>
      <c r="B44" s="79" t="s">
        <v>10</v>
      </c>
      <c r="C44" s="140">
        <v>0</v>
      </c>
      <c r="D44" s="80">
        <f t="shared" ref="D44" si="63">(C46-C44+C47-C45)/2</f>
        <v>4.1051620370370383</v>
      </c>
      <c r="E44" s="140">
        <v>3.75</v>
      </c>
      <c r="F44" s="80">
        <f t="shared" ref="F44" si="64">(E46-E44+E47-E45)/2</f>
        <v>4.1050115740740738</v>
      </c>
      <c r="G44" s="81">
        <f t="shared" ref="G44" si="65">(D44+F44)/2</f>
        <v>4.1050868055555565</v>
      </c>
      <c r="H44" s="78">
        <v>71.873000000000005</v>
      </c>
      <c r="I44" s="161"/>
      <c r="J44" s="158"/>
      <c r="K44" s="78">
        <v>-0.71399999999999997</v>
      </c>
      <c r="L44" s="78"/>
      <c r="M44" s="138"/>
      <c r="N44" s="78">
        <v>2.1</v>
      </c>
    </row>
    <row r="45" spans="1:14" x14ac:dyDescent="0.25">
      <c r="A45" s="79"/>
      <c r="B45" s="79"/>
      <c r="C45" s="140">
        <v>7.4999305555555553</v>
      </c>
      <c r="D45" s="79"/>
      <c r="E45" s="140">
        <v>11.250127314814813</v>
      </c>
      <c r="F45" s="79"/>
      <c r="G45" s="82"/>
      <c r="H45" s="78"/>
      <c r="I45" s="161"/>
      <c r="J45" s="158"/>
      <c r="K45" s="78"/>
      <c r="L45" s="78"/>
      <c r="M45" s="139"/>
      <c r="N45" s="78"/>
    </row>
    <row r="46" spans="1:14" x14ac:dyDescent="0.25">
      <c r="A46" s="79"/>
      <c r="B46" s="79" t="s">
        <v>12</v>
      </c>
      <c r="C46" s="140">
        <v>4.1051388888888889</v>
      </c>
      <c r="D46" s="79"/>
      <c r="E46" s="140">
        <v>7.8551504629629632</v>
      </c>
      <c r="F46" s="79"/>
      <c r="G46" s="82"/>
      <c r="H46" s="78">
        <v>78.024000000000001</v>
      </c>
      <c r="I46" s="161">
        <f t="shared" ref="I46" si="66">(H46+H48)/2</f>
        <v>78.020499999999998</v>
      </c>
      <c r="J46" s="158">
        <f t="shared" ref="J46" si="67">I46/ABS(H48-H46)</f>
        <v>11145.785714277748</v>
      </c>
      <c r="K46" s="78">
        <v>1.214</v>
      </c>
      <c r="L46" s="78">
        <f t="shared" ref="L46" si="68">(-K46+K48)/2</f>
        <v>-1.014</v>
      </c>
      <c r="M46" s="137">
        <f t="shared" ref="M46" si="69">ABS(L46/ABS(K48+K46))</f>
        <v>2.5349999999999997</v>
      </c>
      <c r="N46" s="78">
        <v>1.7</v>
      </c>
    </row>
    <row r="47" spans="1:14" x14ac:dyDescent="0.25">
      <c r="A47" s="79"/>
      <c r="B47" s="79"/>
      <c r="C47" s="140">
        <v>11.605115740740741</v>
      </c>
      <c r="D47" s="79"/>
      <c r="E47" s="140">
        <v>15.354999999999999</v>
      </c>
      <c r="F47" s="79"/>
      <c r="G47" s="82"/>
      <c r="H47" s="78"/>
      <c r="I47" s="161"/>
      <c r="J47" s="158"/>
      <c r="K47" s="78"/>
      <c r="L47" s="78"/>
      <c r="M47" s="138"/>
      <c r="N47" s="78"/>
    </row>
    <row r="48" spans="1:14" x14ac:dyDescent="0.25">
      <c r="A48" s="79" t="s">
        <v>12</v>
      </c>
      <c r="B48" s="79" t="s">
        <v>11</v>
      </c>
      <c r="C48" s="140">
        <v>0</v>
      </c>
      <c r="D48" s="80">
        <f t="shared" ref="D48" si="70">(C50-C48+C51-C49)/2</f>
        <v>10.859108796296297</v>
      </c>
      <c r="E48" s="140">
        <v>3.75</v>
      </c>
      <c r="F48" s="80">
        <f t="shared" ref="F48" si="71">(E50-E48+E51-E49)/2</f>
        <v>10.859021990740739</v>
      </c>
      <c r="G48" s="81">
        <f t="shared" ref="G48" si="72">(D48+F48)/2</f>
        <v>10.859065393518518</v>
      </c>
      <c r="H48" s="78">
        <v>78.016999999999996</v>
      </c>
      <c r="I48" s="161"/>
      <c r="J48" s="158"/>
      <c r="K48" s="78">
        <v>-0.81399999999999995</v>
      </c>
      <c r="L48" s="78"/>
      <c r="M48" s="138"/>
      <c r="N48" s="78">
        <v>1.4</v>
      </c>
    </row>
    <row r="49" spans="1:14" x14ac:dyDescent="0.25">
      <c r="A49" s="79"/>
      <c r="B49" s="79"/>
      <c r="C49" s="140">
        <v>7.4999884259259266</v>
      </c>
      <c r="D49" s="79"/>
      <c r="E49" s="140">
        <v>11.25005787037037</v>
      </c>
      <c r="F49" s="79"/>
      <c r="G49" s="82"/>
      <c r="H49" s="78"/>
      <c r="I49" s="161"/>
      <c r="J49" s="158"/>
      <c r="K49" s="78"/>
      <c r="L49" s="78"/>
      <c r="M49" s="139"/>
      <c r="N49" s="78"/>
    </row>
    <row r="50" spans="1:14" x14ac:dyDescent="0.25">
      <c r="A50" s="79"/>
      <c r="B50" s="79" t="s">
        <v>13</v>
      </c>
      <c r="C50" s="140">
        <v>10.859131944444444</v>
      </c>
      <c r="D50" s="79"/>
      <c r="E50" s="140">
        <v>14.609097222222223</v>
      </c>
      <c r="F50" s="79"/>
      <c r="G50" s="82"/>
      <c r="H50" s="78">
        <v>88.8</v>
      </c>
      <c r="I50" s="161">
        <f t="shared" ref="I50" si="73">(H50+H52)/2</f>
        <v>88.795500000000004</v>
      </c>
      <c r="J50" s="158">
        <f t="shared" ref="J50" si="74">I50/ABS(H52-H50)</f>
        <v>9866.1666666662932</v>
      </c>
      <c r="K50" s="78">
        <v>1.127</v>
      </c>
      <c r="L50" s="78">
        <f t="shared" ref="L50" si="75">(-K50+K52)/2</f>
        <v>-1.1924999999999999</v>
      </c>
      <c r="M50" s="137">
        <f t="shared" ref="M50" si="76">ABS(L50/ABS(K52+K50))</f>
        <v>9.1030534351145018</v>
      </c>
      <c r="N50" s="78">
        <v>1.3</v>
      </c>
    </row>
    <row r="51" spans="1:14" x14ac:dyDescent="0.25">
      <c r="A51" s="79"/>
      <c r="B51" s="79"/>
      <c r="C51" s="140">
        <v>18.359074074074076</v>
      </c>
      <c r="D51" s="79"/>
      <c r="E51" s="140">
        <v>22.109004629629627</v>
      </c>
      <c r="F51" s="79"/>
      <c r="G51" s="82"/>
      <c r="H51" s="78"/>
      <c r="I51" s="161"/>
      <c r="J51" s="158"/>
      <c r="K51" s="78"/>
      <c r="L51" s="78"/>
      <c r="M51" s="138"/>
      <c r="N51" s="78"/>
    </row>
    <row r="52" spans="1:14" x14ac:dyDescent="0.25">
      <c r="A52" s="79" t="s">
        <v>13</v>
      </c>
      <c r="B52" s="79" t="s">
        <v>12</v>
      </c>
      <c r="C52" s="140">
        <v>0</v>
      </c>
      <c r="D52" s="80">
        <f t="shared" ref="D52" si="77">(C54-C52+C55-C53)/2</f>
        <v>6.7550000000000008</v>
      </c>
      <c r="E52" s="140">
        <v>3.75</v>
      </c>
      <c r="F52" s="80">
        <f t="shared" ref="F52" si="78">(E54-E52+E55-E53)/2</f>
        <v>6.7549826388888894</v>
      </c>
      <c r="G52" s="81">
        <f t="shared" ref="G52" si="79">(D52+F52)/2</f>
        <v>6.7549913194444446</v>
      </c>
      <c r="H52" s="78">
        <v>88.790999999999997</v>
      </c>
      <c r="I52" s="161"/>
      <c r="J52" s="158"/>
      <c r="K52" s="78">
        <v>-1.258</v>
      </c>
      <c r="L52" s="78"/>
      <c r="M52" s="138"/>
      <c r="N52" s="78">
        <v>1.3</v>
      </c>
    </row>
    <row r="53" spans="1:14" x14ac:dyDescent="0.25">
      <c r="A53" s="79"/>
      <c r="B53" s="79"/>
      <c r="C53" s="140">
        <v>7.499837962962963</v>
      </c>
      <c r="D53" s="79"/>
      <c r="E53" s="140">
        <v>11.249965277777777</v>
      </c>
      <c r="F53" s="79"/>
      <c r="G53" s="82"/>
      <c r="H53" s="78"/>
      <c r="I53" s="161"/>
      <c r="J53" s="158"/>
      <c r="K53" s="78"/>
      <c r="L53" s="78"/>
      <c r="M53" s="139"/>
      <c r="N53" s="78"/>
    </row>
    <row r="54" spans="1:14" x14ac:dyDescent="0.25">
      <c r="A54" s="79"/>
      <c r="B54" s="79" t="s">
        <v>14</v>
      </c>
      <c r="C54" s="140">
        <v>6.7549305555555561</v>
      </c>
      <c r="D54" s="79"/>
      <c r="E54" s="140">
        <v>10.504976851851852</v>
      </c>
      <c r="F54" s="79"/>
      <c r="G54" s="82"/>
      <c r="H54" s="78">
        <v>112.032</v>
      </c>
      <c r="I54" s="161">
        <f t="shared" ref="I54" si="80">(H54+H56)/2</f>
        <v>112.0325</v>
      </c>
      <c r="J54" s="158">
        <f t="shared" ref="J54" si="81">I54/ABS(H56-H54)</f>
        <v>112032.49999946506</v>
      </c>
      <c r="K54" s="78">
        <v>5.5339999999999998</v>
      </c>
      <c r="L54" s="78">
        <f t="shared" ref="L54" si="82">(-K54+K56)/2</f>
        <v>-5.6129999999999995</v>
      </c>
      <c r="M54" s="137">
        <f t="shared" ref="M54" si="83">ABS(L54/ABS(K56+K54))</f>
        <v>35.525316455696121</v>
      </c>
      <c r="N54" s="78">
        <v>1.35</v>
      </c>
    </row>
    <row r="55" spans="1:14" x14ac:dyDescent="0.25">
      <c r="A55" s="79"/>
      <c r="B55" s="79"/>
      <c r="C55" s="140">
        <v>14.254907407407408</v>
      </c>
      <c r="D55" s="79"/>
      <c r="E55" s="140">
        <v>18.004953703703702</v>
      </c>
      <c r="F55" s="79"/>
      <c r="G55" s="82"/>
      <c r="H55" s="78"/>
      <c r="I55" s="161"/>
      <c r="J55" s="158"/>
      <c r="K55" s="78"/>
      <c r="L55" s="78"/>
      <c r="M55" s="138"/>
      <c r="N55" s="78"/>
    </row>
    <row r="56" spans="1:14" x14ac:dyDescent="0.25">
      <c r="A56" s="79" t="s">
        <v>14</v>
      </c>
      <c r="B56" s="79" t="s">
        <v>13</v>
      </c>
      <c r="C56" s="140">
        <v>0</v>
      </c>
      <c r="D56" s="80">
        <f t="shared" ref="D56" si="84">(C58-C56+C59-C57)/2</f>
        <v>5.059942129629631</v>
      </c>
      <c r="E56" s="140">
        <v>3.75</v>
      </c>
      <c r="F56" s="80">
        <f t="shared" ref="F56" si="85">(E58-E56+E59-E57)/2</f>
        <v>5.0599768518518511</v>
      </c>
      <c r="G56" s="81">
        <f t="shared" ref="G56" si="86">(D56+F56)/2</f>
        <v>5.0599594907407415</v>
      </c>
      <c r="H56" s="78">
        <v>112.033</v>
      </c>
      <c r="I56" s="161"/>
      <c r="J56" s="158"/>
      <c r="K56" s="78">
        <v>-5.6920000000000002</v>
      </c>
      <c r="L56" s="78"/>
      <c r="M56" s="138"/>
      <c r="N56" s="78">
        <v>1.3</v>
      </c>
    </row>
    <row r="57" spans="1:14" x14ac:dyDescent="0.25">
      <c r="A57" s="79"/>
      <c r="B57" s="79"/>
      <c r="C57" s="140">
        <v>7.5000115740740734</v>
      </c>
      <c r="D57" s="79"/>
      <c r="E57" s="140">
        <v>11.250034722222223</v>
      </c>
      <c r="F57" s="79"/>
      <c r="G57" s="82"/>
      <c r="H57" s="78"/>
      <c r="I57" s="161"/>
      <c r="J57" s="158"/>
      <c r="K57" s="78"/>
      <c r="L57" s="78"/>
      <c r="M57" s="139"/>
      <c r="N57" s="78"/>
    </row>
    <row r="58" spans="1:14" x14ac:dyDescent="0.25">
      <c r="A58" s="79"/>
      <c r="B58" s="79" t="s">
        <v>15</v>
      </c>
      <c r="C58" s="140">
        <v>5.0599305555555558</v>
      </c>
      <c r="D58" s="79"/>
      <c r="E58" s="140">
        <v>8.809976851851852</v>
      </c>
      <c r="F58" s="79"/>
      <c r="G58" s="82"/>
      <c r="H58" s="78">
        <v>115.65600000000001</v>
      </c>
      <c r="I58" s="161">
        <f t="shared" ref="I58" si="87">(H58+H60)/2</f>
        <v>115.652</v>
      </c>
      <c r="J58" s="158">
        <f t="shared" ref="J58" si="88">I58/ABS(H60-H58)</f>
        <v>14456.499999982332</v>
      </c>
      <c r="K58" s="78">
        <v>2.5419999999999998</v>
      </c>
      <c r="L58" s="78">
        <f t="shared" ref="L58" si="89">(-K58+K60)/2</f>
        <v>-2.6745000000000001</v>
      </c>
      <c r="M58" s="137">
        <f t="shared" ref="M58" si="90">ABS(L58/ABS(K60+K58))</f>
        <v>10.092452830188675</v>
      </c>
      <c r="N58" s="78">
        <v>1.35</v>
      </c>
    </row>
    <row r="59" spans="1:14" x14ac:dyDescent="0.25">
      <c r="A59" s="79"/>
      <c r="B59" s="79"/>
      <c r="C59" s="140">
        <v>12.559965277777778</v>
      </c>
      <c r="D59" s="79"/>
      <c r="E59" s="140">
        <v>16.310011574074075</v>
      </c>
      <c r="F59" s="79"/>
      <c r="G59" s="82"/>
      <c r="H59" s="78"/>
      <c r="I59" s="161"/>
      <c r="J59" s="158"/>
      <c r="K59" s="78"/>
      <c r="L59" s="78"/>
      <c r="M59" s="138"/>
      <c r="N59" s="78"/>
    </row>
    <row r="60" spans="1:14" x14ac:dyDescent="0.25">
      <c r="A60" s="79" t="s">
        <v>15</v>
      </c>
      <c r="B60" s="79" t="s">
        <v>14</v>
      </c>
      <c r="C60" s="140">
        <v>0</v>
      </c>
      <c r="D60" s="80">
        <f>(C62-C60+C63-C61)/2</f>
        <v>8.3021469907407397</v>
      </c>
      <c r="E60" s="140">
        <v>3.75</v>
      </c>
      <c r="F60" s="80">
        <f t="shared" ref="F60" si="91">(E62-E60+E63-E61)/2</f>
        <v>8.3020833333333321</v>
      </c>
      <c r="G60" s="81">
        <f t="shared" ref="G60" si="92">(D60+F60)/2</f>
        <v>8.3021151620370368</v>
      </c>
      <c r="H60" s="78">
        <v>115.648</v>
      </c>
      <c r="I60" s="161"/>
      <c r="J60" s="158"/>
      <c r="K60" s="78">
        <v>-2.8069999999999999</v>
      </c>
      <c r="L60" s="78"/>
      <c r="M60" s="138"/>
      <c r="N60" s="78">
        <v>1.3</v>
      </c>
    </row>
    <row r="61" spans="1:14" x14ac:dyDescent="0.25">
      <c r="A61" s="79"/>
      <c r="B61" s="79"/>
      <c r="C61" s="140">
        <v>7.5000925925925932</v>
      </c>
      <c r="D61" s="79"/>
      <c r="E61" s="140">
        <v>11.250150462962964</v>
      </c>
      <c r="F61" s="79"/>
      <c r="G61" s="82"/>
      <c r="H61" s="78"/>
      <c r="I61" s="161"/>
      <c r="J61" s="158"/>
      <c r="K61" s="78"/>
      <c r="L61" s="78"/>
      <c r="M61" s="139"/>
      <c r="N61" s="78"/>
    </row>
    <row r="62" spans="1:14" x14ac:dyDescent="0.25">
      <c r="A62" s="79"/>
      <c r="B62" s="79" t="s">
        <v>16</v>
      </c>
      <c r="C62" s="140">
        <v>8.3021296296296292</v>
      </c>
      <c r="D62" s="79"/>
      <c r="E62" s="140">
        <v>12.052175925925924</v>
      </c>
      <c r="F62" s="79"/>
      <c r="G62" s="82"/>
      <c r="H62" s="78">
        <v>88.119</v>
      </c>
      <c r="I62" s="161">
        <f t="shared" ref="I62" si="93">(H62+H64)/2</f>
        <v>88.111999999999995</v>
      </c>
      <c r="J62" s="158">
        <f t="shared" ref="J62" si="94">I62/ABS(H64-H62)</f>
        <v>6293.7142857161762</v>
      </c>
      <c r="K62" s="78">
        <v>5.22</v>
      </c>
      <c r="L62" s="78">
        <f t="shared" ref="L62" si="95">(-K62+K64)/2</f>
        <v>-5.0724999999999998</v>
      </c>
      <c r="M62" s="137">
        <f t="shared" ref="M62" si="96">ABS(L62/ABS(K64+K62))</f>
        <v>17.194915254237291</v>
      </c>
      <c r="N62" s="78">
        <v>1.8</v>
      </c>
    </row>
    <row r="63" spans="1:14" x14ac:dyDescent="0.25">
      <c r="A63" s="79"/>
      <c r="B63" s="79"/>
      <c r="C63" s="140">
        <v>15.802256944444444</v>
      </c>
      <c r="D63" s="79"/>
      <c r="E63" s="140">
        <v>19.552141203703702</v>
      </c>
      <c r="F63" s="79"/>
      <c r="G63" s="82"/>
      <c r="H63" s="78"/>
      <c r="I63" s="161"/>
      <c r="J63" s="158"/>
      <c r="K63" s="78"/>
      <c r="L63" s="78"/>
      <c r="M63" s="138"/>
      <c r="N63" s="78"/>
    </row>
    <row r="64" spans="1:14" x14ac:dyDescent="0.25">
      <c r="A64" s="79" t="s">
        <v>16</v>
      </c>
      <c r="B64" s="79" t="s">
        <v>15</v>
      </c>
      <c r="C64" s="140">
        <v>0</v>
      </c>
      <c r="D64" s="80">
        <f>(C66-C64+C67-C65)/2</f>
        <v>4.7881134259259266</v>
      </c>
      <c r="E64" s="140">
        <v>3.75</v>
      </c>
      <c r="F64" s="80">
        <f t="shared" ref="F64" si="97">(E66-E64+E67-E65)/2</f>
        <v>4.7881597222222219</v>
      </c>
      <c r="G64" s="81">
        <f t="shared" ref="G64" si="98">(D64+F64)/2</f>
        <v>4.7881365740740742</v>
      </c>
      <c r="H64" s="78">
        <v>88.105000000000004</v>
      </c>
      <c r="I64" s="161"/>
      <c r="J64" s="158"/>
      <c r="K64" s="78">
        <v>-4.9249999999999998</v>
      </c>
      <c r="L64" s="78"/>
      <c r="M64" s="138"/>
      <c r="N64" s="78">
        <v>1.4</v>
      </c>
    </row>
    <row r="65" spans="1:14" x14ac:dyDescent="0.25">
      <c r="A65" s="79"/>
      <c r="B65" s="79"/>
      <c r="C65" s="140">
        <v>7.5001157407407399</v>
      </c>
      <c r="D65" s="79"/>
      <c r="E65" s="140">
        <v>11.25005787037037</v>
      </c>
      <c r="F65" s="79"/>
      <c r="G65" s="82"/>
      <c r="H65" s="78"/>
      <c r="I65" s="161"/>
      <c r="J65" s="158"/>
      <c r="K65" s="78"/>
      <c r="L65" s="78"/>
      <c r="M65" s="139"/>
      <c r="N65" s="78"/>
    </row>
    <row r="66" spans="1:14" x14ac:dyDescent="0.25">
      <c r="A66" s="79"/>
      <c r="B66" s="79" t="s">
        <v>0</v>
      </c>
      <c r="C66" s="140">
        <v>4.7882175925925923</v>
      </c>
      <c r="D66" s="79"/>
      <c r="E66" s="140">
        <v>8.5381481481481476</v>
      </c>
      <c r="F66" s="79"/>
      <c r="G66" s="82"/>
      <c r="H66" s="78">
        <v>126.755</v>
      </c>
      <c r="I66" s="161">
        <f t="shared" ref="I66" si="99">(H66+H68)/2</f>
        <v>126.747</v>
      </c>
      <c r="J66" s="158">
        <f t="shared" ref="J66" si="100">I66/ABS(H68-H66)</f>
        <v>7921.6875000043901</v>
      </c>
      <c r="K66" s="78">
        <v>-2.7429999999999999</v>
      </c>
      <c r="L66" s="78">
        <f t="shared" ref="L66" si="101">(-K66+K68)/2</f>
        <v>3.0934999999999997</v>
      </c>
      <c r="M66" s="137">
        <f t="shared" ref="M66" si="102">ABS(L66/ABS(K68+K66))</f>
        <v>4.4129814550641928</v>
      </c>
      <c r="N66" s="78">
        <v>1.55</v>
      </c>
    </row>
    <row r="67" spans="1:14" x14ac:dyDescent="0.25">
      <c r="A67" s="79"/>
      <c r="B67" s="79"/>
      <c r="C67" s="140">
        <v>12.288125000000001</v>
      </c>
      <c r="D67" s="79"/>
      <c r="E67" s="140">
        <v>16.038229166666667</v>
      </c>
      <c r="F67" s="79"/>
      <c r="G67" s="82"/>
      <c r="H67" s="78"/>
      <c r="I67" s="161"/>
      <c r="J67" s="158"/>
      <c r="K67" s="78"/>
      <c r="L67" s="78"/>
      <c r="M67" s="138"/>
      <c r="N67" s="78"/>
    </row>
    <row r="68" spans="1:14" x14ac:dyDescent="0.25">
      <c r="A68" s="79" t="s">
        <v>0</v>
      </c>
      <c r="B68" s="79" t="s">
        <v>16</v>
      </c>
      <c r="C68" s="140">
        <v>0</v>
      </c>
      <c r="D68" s="80">
        <f>(C70-C68+C71-C69)/2</f>
        <v>7.9803587962962954</v>
      </c>
      <c r="E68" s="140">
        <v>3.75</v>
      </c>
      <c r="F68" s="80">
        <f t="shared" ref="F68" si="103">(E70-E68+E71-E69)/2</f>
        <v>7.9802256944444441</v>
      </c>
      <c r="G68" s="81">
        <f t="shared" ref="G68" si="104">(D68+F68)/2</f>
        <v>7.9802922453703697</v>
      </c>
      <c r="H68" s="78">
        <v>126.739</v>
      </c>
      <c r="I68" s="161"/>
      <c r="J68" s="158"/>
      <c r="K68" s="78">
        <v>3.444</v>
      </c>
      <c r="L68" s="78"/>
      <c r="M68" s="138"/>
      <c r="N68" s="78">
        <v>2</v>
      </c>
    </row>
    <row r="69" spans="1:14" x14ac:dyDescent="0.25">
      <c r="A69" s="79"/>
      <c r="B69" s="79"/>
      <c r="C69" s="140">
        <v>7.4998611111111115</v>
      </c>
      <c r="D69" s="79"/>
      <c r="E69" s="140">
        <v>11.24994212962963</v>
      </c>
      <c r="F69" s="79"/>
      <c r="G69" s="82"/>
      <c r="H69" s="78"/>
      <c r="I69" s="161"/>
      <c r="J69" s="158"/>
      <c r="K69" s="78"/>
      <c r="L69" s="78"/>
      <c r="M69" s="139"/>
      <c r="N69" s="78"/>
    </row>
    <row r="70" spans="1:14" x14ac:dyDescent="0.25">
      <c r="A70" s="79"/>
      <c r="B70" s="79" t="s">
        <v>17</v>
      </c>
      <c r="C70" s="140">
        <v>7.9803935185185182</v>
      </c>
      <c r="D70" s="79"/>
      <c r="E70" s="140">
        <v>11.730243055555555</v>
      </c>
      <c r="F70" s="79"/>
      <c r="G70" s="82"/>
      <c r="H70" s="78">
        <v>91.695999999999998</v>
      </c>
      <c r="I70" s="161">
        <f t="shared" ref="I70" si="105">(H70+H72)/2</f>
        <v>91.6875</v>
      </c>
      <c r="J70" s="158">
        <f t="shared" ref="J70" si="106">I70/ABS(H72-H70)</f>
        <v>5393.3823529424753</v>
      </c>
      <c r="K70" s="78">
        <v>-1.6160000000000001</v>
      </c>
      <c r="L70" s="78">
        <f t="shared" ref="L70" si="107">(-K70+K72)/2</f>
        <v>1.702</v>
      </c>
      <c r="M70" s="137">
        <f t="shared" ref="M70" si="108">ABS(L70/ABS(K72+K70))</f>
        <v>9.8953488372093066</v>
      </c>
      <c r="N70" s="78">
        <v>1.3</v>
      </c>
    </row>
    <row r="71" spans="1:14" x14ac:dyDescent="0.25">
      <c r="A71" s="79"/>
      <c r="B71" s="79"/>
      <c r="C71" s="140">
        <v>15.480185185185185</v>
      </c>
      <c r="D71" s="79"/>
      <c r="E71" s="140">
        <v>19.230150462962964</v>
      </c>
      <c r="F71" s="79"/>
      <c r="G71" s="82"/>
      <c r="H71" s="78"/>
      <c r="I71" s="161"/>
      <c r="J71" s="158"/>
      <c r="K71" s="78"/>
      <c r="L71" s="78"/>
      <c r="M71" s="138"/>
      <c r="N71" s="78"/>
    </row>
    <row r="72" spans="1:14" x14ac:dyDescent="0.25">
      <c r="A72" s="79" t="s">
        <v>17</v>
      </c>
      <c r="B72" s="79" t="s">
        <v>0</v>
      </c>
      <c r="C72" s="140">
        <v>0</v>
      </c>
      <c r="D72" s="80">
        <f>(C74-C72+C75-C73)/2</f>
        <v>6.2006828703703718</v>
      </c>
      <c r="E72" s="140">
        <v>3.75</v>
      </c>
      <c r="F72" s="80">
        <f t="shared" ref="F72" si="109">(E74-E72+E75-E73)/2</f>
        <v>6.2007118055555557</v>
      </c>
      <c r="G72" s="81">
        <f t="shared" ref="G72" si="110">(D72+F72)/2</f>
        <v>6.2006973379629642</v>
      </c>
      <c r="H72" s="78">
        <v>91.679000000000002</v>
      </c>
      <c r="I72" s="161"/>
      <c r="J72" s="158"/>
      <c r="K72" s="78">
        <v>1.788</v>
      </c>
      <c r="L72" s="78"/>
      <c r="M72" s="138"/>
      <c r="N72" s="78">
        <v>1.6</v>
      </c>
    </row>
    <row r="73" spans="1:14" x14ac:dyDescent="0.25">
      <c r="A73" s="79"/>
      <c r="B73" s="79"/>
      <c r="C73" s="140">
        <v>7.4999074074074068</v>
      </c>
      <c r="D73" s="79"/>
      <c r="E73" s="140">
        <v>11.250069444444444</v>
      </c>
      <c r="F73" s="79"/>
      <c r="G73" s="82"/>
      <c r="H73" s="78"/>
      <c r="I73" s="161"/>
      <c r="J73" s="158"/>
      <c r="K73" s="78"/>
      <c r="L73" s="78"/>
      <c r="M73" s="139"/>
      <c r="N73" s="78"/>
    </row>
    <row r="74" spans="1:14" x14ac:dyDescent="0.25">
      <c r="A74" s="79"/>
      <c r="B74" s="79" t="s">
        <v>18</v>
      </c>
      <c r="C74" s="140">
        <v>6.2005787037037043</v>
      </c>
      <c r="D74" s="79"/>
      <c r="E74" s="140">
        <v>9.9507291666666671</v>
      </c>
      <c r="F74" s="79"/>
      <c r="G74" s="82"/>
      <c r="H74" s="78">
        <v>92.477000000000004</v>
      </c>
      <c r="I74" s="161">
        <f t="shared" ref="I74" si="111">(H74+H76)/2</f>
        <v>92.484499999999997</v>
      </c>
      <c r="J74" s="158">
        <f t="shared" ref="J74" si="112">I74/ABS(H76-H74)</f>
        <v>6165.6333333330995</v>
      </c>
      <c r="K74" s="78">
        <v>-0.90200000000000002</v>
      </c>
      <c r="L74" s="78">
        <f t="shared" ref="L74" si="113">(-K74+K76)/2</f>
        <v>1.044</v>
      </c>
      <c r="M74" s="137">
        <f t="shared" ref="M74" si="114">ABS(L74/ABS(K76+K74))</f>
        <v>3.6760563380281703</v>
      </c>
      <c r="N74" s="78">
        <v>1.75</v>
      </c>
    </row>
    <row r="75" spans="1:14" x14ac:dyDescent="0.25">
      <c r="A75" s="79"/>
      <c r="B75" s="79"/>
      <c r="C75" s="140">
        <v>13.700694444444444</v>
      </c>
      <c r="D75" s="79"/>
      <c r="E75" s="140">
        <v>17.45076388888889</v>
      </c>
      <c r="F75" s="79"/>
      <c r="G75" s="82"/>
      <c r="H75" s="78"/>
      <c r="I75" s="161"/>
      <c r="J75" s="158"/>
      <c r="K75" s="78"/>
      <c r="L75" s="78"/>
      <c r="M75" s="138"/>
      <c r="N75" s="78"/>
    </row>
    <row r="76" spans="1:14" x14ac:dyDescent="0.25">
      <c r="A76" s="79" t="s">
        <v>18</v>
      </c>
      <c r="B76" s="79" t="s">
        <v>17</v>
      </c>
      <c r="C76" s="140">
        <v>0</v>
      </c>
      <c r="D76" s="80">
        <f>(C78-C76+C79-C77)/2</f>
        <v>4.6066724537037054</v>
      </c>
      <c r="E76" s="140">
        <v>3.75</v>
      </c>
      <c r="F76" s="80">
        <f t="shared" ref="F76" si="115">(E78-E76+E79-E77)/2</f>
        <v>4.6066666666666682</v>
      </c>
      <c r="G76" s="81">
        <f t="shared" ref="G76" si="116">(D76+F76)/2</f>
        <v>4.6066695601851873</v>
      </c>
      <c r="H76" s="78">
        <v>92.492000000000004</v>
      </c>
      <c r="I76" s="161"/>
      <c r="J76" s="158"/>
      <c r="K76" s="78">
        <v>1.1859999999999999</v>
      </c>
      <c r="L76" s="78"/>
      <c r="M76" s="138"/>
      <c r="N76" s="78">
        <v>1.6</v>
      </c>
    </row>
    <row r="77" spans="1:14" x14ac:dyDescent="0.25">
      <c r="A77" s="79"/>
      <c r="B77" s="79"/>
      <c r="C77" s="140">
        <v>7.5000115740740734</v>
      </c>
      <c r="D77" s="79"/>
      <c r="E77" s="140">
        <v>11.250023148148147</v>
      </c>
      <c r="F77" s="79"/>
      <c r="G77" s="82"/>
      <c r="H77" s="78"/>
      <c r="I77" s="161"/>
      <c r="J77" s="158"/>
      <c r="K77" s="78"/>
      <c r="L77" s="78"/>
      <c r="M77" s="139"/>
      <c r="N77" s="78"/>
    </row>
    <row r="78" spans="1:14" x14ac:dyDescent="0.25">
      <c r="A78" s="79"/>
      <c r="B78" s="79" t="s">
        <v>1</v>
      </c>
      <c r="C78" s="140">
        <v>4.6067129629629635</v>
      </c>
      <c r="D78" s="79"/>
      <c r="E78" s="140">
        <v>8.3566666666666674</v>
      </c>
      <c r="F78" s="79"/>
      <c r="G78" s="82"/>
      <c r="H78" s="78">
        <v>105.96599999999999</v>
      </c>
      <c r="I78" s="161">
        <f>I4</f>
        <v>105.9735</v>
      </c>
      <c r="J78" s="158">
        <f>J4</f>
        <v>7064.8999999997322</v>
      </c>
      <c r="K78" s="78">
        <v>-3.3639999999999999</v>
      </c>
      <c r="L78" s="78">
        <f>L4</f>
        <v>3.5169999999999999</v>
      </c>
      <c r="M78" s="141">
        <f>M4</f>
        <v>11.49346405228758</v>
      </c>
      <c r="N78" s="78">
        <v>1.65</v>
      </c>
    </row>
    <row r="79" spans="1:14" x14ac:dyDescent="0.25">
      <c r="A79" s="79"/>
      <c r="B79" s="79"/>
      <c r="C79" s="140">
        <v>12.106643518518519</v>
      </c>
      <c r="D79" s="79"/>
      <c r="E79" s="140">
        <v>15.856689814814814</v>
      </c>
      <c r="F79" s="79"/>
      <c r="G79" s="82"/>
      <c r="H79" s="78"/>
      <c r="I79" s="161"/>
      <c r="J79" s="158"/>
      <c r="K79" s="78"/>
      <c r="L79" s="78"/>
      <c r="M79" s="141"/>
      <c r="N79" s="78"/>
    </row>
  </sheetData>
  <mergeCells count="309">
    <mergeCell ref="M58:M61"/>
    <mergeCell ref="M54:M57"/>
    <mergeCell ref="M50:M53"/>
    <mergeCell ref="M46:M49"/>
    <mergeCell ref="M42:M45"/>
    <mergeCell ref="M78:M79"/>
    <mergeCell ref="M74:M77"/>
    <mergeCell ref="M70:M73"/>
    <mergeCell ref="M66:M69"/>
    <mergeCell ref="M62:M65"/>
    <mergeCell ref="M18:M21"/>
    <mergeCell ref="M14:M17"/>
    <mergeCell ref="M10:M13"/>
    <mergeCell ref="M6:M9"/>
    <mergeCell ref="M4:M5"/>
    <mergeCell ref="M38:M41"/>
    <mergeCell ref="M34:M37"/>
    <mergeCell ref="M30:M33"/>
    <mergeCell ref="M26:M29"/>
    <mergeCell ref="M22:M25"/>
    <mergeCell ref="L62:L65"/>
    <mergeCell ref="L66:L69"/>
    <mergeCell ref="L70:L73"/>
    <mergeCell ref="L74:L77"/>
    <mergeCell ref="L78:L79"/>
    <mergeCell ref="L42:L45"/>
    <mergeCell ref="L46:L49"/>
    <mergeCell ref="L50:L53"/>
    <mergeCell ref="L54:L57"/>
    <mergeCell ref="L58:L61"/>
    <mergeCell ref="L22:L25"/>
    <mergeCell ref="L26:L29"/>
    <mergeCell ref="L30:L33"/>
    <mergeCell ref="L34:L37"/>
    <mergeCell ref="L38:L41"/>
    <mergeCell ref="L4:L5"/>
    <mergeCell ref="L6:L9"/>
    <mergeCell ref="L10:L13"/>
    <mergeCell ref="L14:L17"/>
    <mergeCell ref="L18:L21"/>
    <mergeCell ref="N20:N21"/>
    <mergeCell ref="D4:D7"/>
    <mergeCell ref="D8:D11"/>
    <mergeCell ref="D12:D15"/>
    <mergeCell ref="D16:D19"/>
    <mergeCell ref="D20:D23"/>
    <mergeCell ref="A1:N1"/>
    <mergeCell ref="J78:J79"/>
    <mergeCell ref="J6:J9"/>
    <mergeCell ref="J10:J13"/>
    <mergeCell ref="J14:J17"/>
    <mergeCell ref="J18:J21"/>
    <mergeCell ref="J22:J25"/>
    <mergeCell ref="J26:J29"/>
    <mergeCell ref="J30:J33"/>
    <mergeCell ref="J34:J37"/>
    <mergeCell ref="J38:J41"/>
    <mergeCell ref="J62:J65"/>
    <mergeCell ref="J66:J69"/>
    <mergeCell ref="J70:J73"/>
    <mergeCell ref="J74:J77"/>
    <mergeCell ref="J42:J45"/>
    <mergeCell ref="J46:J49"/>
    <mergeCell ref="H54:H55"/>
    <mergeCell ref="H56:H57"/>
    <mergeCell ref="N4:N5"/>
    <mergeCell ref="H6:H7"/>
    <mergeCell ref="K6:K7"/>
    <mergeCell ref="N6:N7"/>
    <mergeCell ref="J4:J5"/>
    <mergeCell ref="N44:N45"/>
    <mergeCell ref="N46:N47"/>
    <mergeCell ref="N48:N49"/>
    <mergeCell ref="N50:N51"/>
    <mergeCell ref="N22:N23"/>
    <mergeCell ref="N24:N25"/>
    <mergeCell ref="N26:N27"/>
    <mergeCell ref="N28:N29"/>
    <mergeCell ref="N30:N31"/>
    <mergeCell ref="K34:K35"/>
    <mergeCell ref="K50:K51"/>
    <mergeCell ref="H30:H31"/>
    <mergeCell ref="H32:H33"/>
    <mergeCell ref="H34:H35"/>
    <mergeCell ref="H24:H25"/>
    <mergeCell ref="H26:H27"/>
    <mergeCell ref="H46:H47"/>
    <mergeCell ref="H28:H29"/>
    <mergeCell ref="N74:N75"/>
    <mergeCell ref="N76:N77"/>
    <mergeCell ref="H4:H5"/>
    <mergeCell ref="K4:K5"/>
    <mergeCell ref="H36:H37"/>
    <mergeCell ref="A12:A15"/>
    <mergeCell ref="B12:B13"/>
    <mergeCell ref="B14:B15"/>
    <mergeCell ref="A16:A19"/>
    <mergeCell ref="B16:B17"/>
    <mergeCell ref="B18:B19"/>
    <mergeCell ref="A4:A7"/>
    <mergeCell ref="B4:B5"/>
    <mergeCell ref="B6:B7"/>
    <mergeCell ref="A8:A11"/>
    <mergeCell ref="B8:B9"/>
    <mergeCell ref="B10:B11"/>
    <mergeCell ref="H18:H19"/>
    <mergeCell ref="K18:K19"/>
    <mergeCell ref="K32:K33"/>
    <mergeCell ref="H12:H13"/>
    <mergeCell ref="K12:K13"/>
    <mergeCell ref="H14:H15"/>
    <mergeCell ref="K14:K15"/>
    <mergeCell ref="H70:H71"/>
    <mergeCell ref="K68:K69"/>
    <mergeCell ref="H68:H69"/>
    <mergeCell ref="K60:K61"/>
    <mergeCell ref="K62:K63"/>
    <mergeCell ref="K64:K65"/>
    <mergeCell ref="K58:K59"/>
    <mergeCell ref="J58:J61"/>
    <mergeCell ref="I66:I69"/>
    <mergeCell ref="I70:I73"/>
    <mergeCell ref="N52:N53"/>
    <mergeCell ref="N54:N55"/>
    <mergeCell ref="N32:N33"/>
    <mergeCell ref="N34:N35"/>
    <mergeCell ref="N36:N37"/>
    <mergeCell ref="N38:N39"/>
    <mergeCell ref="N40:N41"/>
    <mergeCell ref="N42:N43"/>
    <mergeCell ref="H78:H79"/>
    <mergeCell ref="K78:K79"/>
    <mergeCell ref="H76:H77"/>
    <mergeCell ref="K76:K77"/>
    <mergeCell ref="K42:K43"/>
    <mergeCell ref="K44:K45"/>
    <mergeCell ref="K54:K55"/>
    <mergeCell ref="J50:J53"/>
    <mergeCell ref="N78:N79"/>
    <mergeCell ref="N56:N57"/>
    <mergeCell ref="N58:N59"/>
    <mergeCell ref="N60:N61"/>
    <mergeCell ref="N62:N63"/>
    <mergeCell ref="N64:N65"/>
    <mergeCell ref="N66:N67"/>
    <mergeCell ref="K70:K71"/>
    <mergeCell ref="N8:N9"/>
    <mergeCell ref="N10:N11"/>
    <mergeCell ref="N12:N13"/>
    <mergeCell ref="N14:N15"/>
    <mergeCell ref="N16:N17"/>
    <mergeCell ref="N18:N19"/>
    <mergeCell ref="H72:H73"/>
    <mergeCell ref="K72:K73"/>
    <mergeCell ref="H74:H75"/>
    <mergeCell ref="K74:K75"/>
    <mergeCell ref="H66:H67"/>
    <mergeCell ref="K66:K67"/>
    <mergeCell ref="H60:H61"/>
    <mergeCell ref="H62:H63"/>
    <mergeCell ref="H64:H65"/>
    <mergeCell ref="H58:H59"/>
    <mergeCell ref="K48:K49"/>
    <mergeCell ref="N68:N69"/>
    <mergeCell ref="N70:N71"/>
    <mergeCell ref="N72:N73"/>
    <mergeCell ref="K26:K27"/>
    <mergeCell ref="K16:K17"/>
    <mergeCell ref="K56:K57"/>
    <mergeCell ref="J54:J57"/>
    <mergeCell ref="K30:K31"/>
    <mergeCell ref="K46:K47"/>
    <mergeCell ref="K20:K21"/>
    <mergeCell ref="K36:K37"/>
    <mergeCell ref="K22:K23"/>
    <mergeCell ref="K38:K39"/>
    <mergeCell ref="K24:K25"/>
    <mergeCell ref="K40:K41"/>
    <mergeCell ref="K52:K53"/>
    <mergeCell ref="K28:K29"/>
    <mergeCell ref="H8:H9"/>
    <mergeCell ref="K8:K9"/>
    <mergeCell ref="H10:H11"/>
    <mergeCell ref="K10:K11"/>
    <mergeCell ref="I6:I9"/>
    <mergeCell ref="I10:I13"/>
    <mergeCell ref="I14:I17"/>
    <mergeCell ref="I18:I21"/>
    <mergeCell ref="I22:I25"/>
    <mergeCell ref="H20:H21"/>
    <mergeCell ref="H22:H23"/>
    <mergeCell ref="H16:H17"/>
    <mergeCell ref="G32:G35"/>
    <mergeCell ref="G36:G39"/>
    <mergeCell ref="G40:G43"/>
    <mergeCell ref="G44:G47"/>
    <mergeCell ref="H52:H53"/>
    <mergeCell ref="H38:H39"/>
    <mergeCell ref="H40:H41"/>
    <mergeCell ref="H42:H43"/>
    <mergeCell ref="H44:H45"/>
    <mergeCell ref="H48:H49"/>
    <mergeCell ref="H50:H51"/>
    <mergeCell ref="F68:F71"/>
    <mergeCell ref="F72:F75"/>
    <mergeCell ref="F76:F79"/>
    <mergeCell ref="G4:G7"/>
    <mergeCell ref="G8:G11"/>
    <mergeCell ref="G12:G15"/>
    <mergeCell ref="G16:G19"/>
    <mergeCell ref="G20:G23"/>
    <mergeCell ref="F36:F39"/>
    <mergeCell ref="F40:F43"/>
    <mergeCell ref="F44:F47"/>
    <mergeCell ref="F48:F51"/>
    <mergeCell ref="F52:F55"/>
    <mergeCell ref="F56:F59"/>
    <mergeCell ref="G72:G75"/>
    <mergeCell ref="G76:G79"/>
    <mergeCell ref="G68:G71"/>
    <mergeCell ref="G48:G51"/>
    <mergeCell ref="G52:G55"/>
    <mergeCell ref="G56:G59"/>
    <mergeCell ref="G60:G63"/>
    <mergeCell ref="G64:G67"/>
    <mergeCell ref="G24:G27"/>
    <mergeCell ref="G28:G31"/>
    <mergeCell ref="D72:D75"/>
    <mergeCell ref="D76:D79"/>
    <mergeCell ref="F4:F7"/>
    <mergeCell ref="F8:F11"/>
    <mergeCell ref="F12:F15"/>
    <mergeCell ref="F16:F19"/>
    <mergeCell ref="F20:F23"/>
    <mergeCell ref="F24:F27"/>
    <mergeCell ref="F28:F31"/>
    <mergeCell ref="F32:F35"/>
    <mergeCell ref="D48:D51"/>
    <mergeCell ref="D52:D55"/>
    <mergeCell ref="D56:D59"/>
    <mergeCell ref="D60:D63"/>
    <mergeCell ref="D64:D67"/>
    <mergeCell ref="D24:D27"/>
    <mergeCell ref="D28:D31"/>
    <mergeCell ref="D32:D35"/>
    <mergeCell ref="D36:D39"/>
    <mergeCell ref="D40:D43"/>
    <mergeCell ref="D44:D47"/>
    <mergeCell ref="D68:D71"/>
    <mergeCell ref="F60:F63"/>
    <mergeCell ref="F64:F67"/>
    <mergeCell ref="B20:B21"/>
    <mergeCell ref="B22:B23"/>
    <mergeCell ref="B24:B25"/>
    <mergeCell ref="B26:B27"/>
    <mergeCell ref="B28:B29"/>
    <mergeCell ref="B38:B39"/>
    <mergeCell ref="B40:B41"/>
    <mergeCell ref="B42:B43"/>
    <mergeCell ref="B44:B45"/>
    <mergeCell ref="B64:B65"/>
    <mergeCell ref="B66:B67"/>
    <mergeCell ref="B36:B37"/>
    <mergeCell ref="B68:B69"/>
    <mergeCell ref="B70:B71"/>
    <mergeCell ref="B72:B73"/>
    <mergeCell ref="B30:B31"/>
    <mergeCell ref="B32:B33"/>
    <mergeCell ref="B34:B35"/>
    <mergeCell ref="B50:B51"/>
    <mergeCell ref="B46:B47"/>
    <mergeCell ref="B48:B49"/>
    <mergeCell ref="A20:A23"/>
    <mergeCell ref="A68:A71"/>
    <mergeCell ref="A72:A75"/>
    <mergeCell ref="A76:A79"/>
    <mergeCell ref="A52:A55"/>
    <mergeCell ref="A56:A59"/>
    <mergeCell ref="A60:A63"/>
    <mergeCell ref="B74:B75"/>
    <mergeCell ref="B76:B77"/>
    <mergeCell ref="B78:B79"/>
    <mergeCell ref="B52:B53"/>
    <mergeCell ref="B54:B55"/>
    <mergeCell ref="B56:B57"/>
    <mergeCell ref="A24:A27"/>
    <mergeCell ref="A28:A31"/>
    <mergeCell ref="A32:A35"/>
    <mergeCell ref="A64:A67"/>
    <mergeCell ref="A36:A39"/>
    <mergeCell ref="A40:A43"/>
    <mergeCell ref="A44:A47"/>
    <mergeCell ref="A48:A51"/>
    <mergeCell ref="B58:B59"/>
    <mergeCell ref="B60:B61"/>
    <mergeCell ref="B62:B63"/>
    <mergeCell ref="I4:I5"/>
    <mergeCell ref="I78:I79"/>
    <mergeCell ref="I30:I33"/>
    <mergeCell ref="I34:I37"/>
    <mergeCell ref="I38:I41"/>
    <mergeCell ref="I42:I45"/>
    <mergeCell ref="I46:I49"/>
    <mergeCell ref="I50:I53"/>
    <mergeCell ref="I54:I57"/>
    <mergeCell ref="I58:I61"/>
    <mergeCell ref="I62:I65"/>
    <mergeCell ref="I26:I29"/>
    <mergeCell ref="I74:I77"/>
  </mergeCells>
  <conditionalFormatting sqref="J4:J79">
    <cfRule type="cellIs" dxfId="1" priority="5" operator="lessThan">
      <formula>5000</formula>
    </cfRule>
  </conditionalFormatting>
  <printOptions horizontalCentered="1" verticalCentered="1"/>
  <pageMargins left="0.70866141732283472" right="0.70866141732283472" top="1.3779527559055118" bottom="0.74803149606299213" header="0.31496062992125984" footer="0.31496062992125984"/>
  <pageSetup paperSize="9" scale="87" fitToHeight="3" orientation="landscape" r:id="rId1"/>
  <headerFooter>
    <oddHeader>&amp;CTribhuwan University
&amp;16Institute of Engineering&amp;11
Central Campus, Pulchowk
Department of Civil Engineering
Survey Instruction Committee</oddHeader>
    <oddFooter>&amp;RSurvey Group: 29-074</oddFooter>
  </headerFooter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A7A3-0CC8-40A6-A895-647545441C7E}">
  <dimension ref="A1:W31"/>
  <sheetViews>
    <sheetView topLeftCell="A11" zoomScaleNormal="100" zoomScaleSheetLayoutView="55" workbookViewId="0">
      <selection activeCell="A27" sqref="A27"/>
    </sheetView>
  </sheetViews>
  <sheetFormatPr defaultRowHeight="15" x14ac:dyDescent="0.25"/>
  <cols>
    <col min="1" max="2" width="4.7109375" bestFit="1" customWidth="1"/>
    <col min="3" max="3" width="8.5703125" bestFit="1" customWidth="1"/>
    <col min="4" max="4" width="16.140625" customWidth="1"/>
    <col min="5" max="5" width="6.5703125" style="177" bestFit="1" customWidth="1"/>
    <col min="6" max="6" width="11.85546875" customWidth="1"/>
    <col min="7" max="7" width="10.42578125" hidden="1" customWidth="1"/>
    <col min="8" max="8" width="10.42578125" customWidth="1"/>
    <col min="9" max="9" width="10.42578125" hidden="1" customWidth="1"/>
    <col min="10" max="10" width="5.85546875" hidden="1" customWidth="1"/>
    <col min="11" max="11" width="6.85546875" hidden="1" customWidth="1"/>
    <col min="12" max="12" width="5.85546875" hidden="1" customWidth="1"/>
    <col min="13" max="13" width="8.42578125" style="2" customWidth="1"/>
    <col min="14" max="14" width="10" customWidth="1"/>
    <col min="15" max="15" width="8.28515625" customWidth="1"/>
    <col min="16" max="16" width="10" customWidth="1"/>
    <col min="17" max="17" width="8.85546875" style="4" customWidth="1"/>
    <col min="18" max="18" width="10" style="4" customWidth="1"/>
    <col min="19" max="19" width="12.42578125" customWidth="1"/>
    <col min="20" max="20" width="11.42578125" customWidth="1"/>
    <col min="21" max="21" width="9" customWidth="1"/>
    <col min="22" max="22" width="10.42578125" bestFit="1" customWidth="1"/>
    <col min="25" max="25" width="9.140625" customWidth="1"/>
  </cols>
  <sheetData>
    <row r="1" spans="1:23" x14ac:dyDescent="0.25">
      <c r="A1" s="84" t="s">
        <v>44</v>
      </c>
      <c r="B1" s="84"/>
      <c r="C1" s="84"/>
      <c r="D1" s="8">
        <v>6.8352546296296302</v>
      </c>
      <c r="E1" s="170"/>
      <c r="F1" s="8">
        <v>7.5</v>
      </c>
      <c r="G1" s="8">
        <v>15</v>
      </c>
    </row>
    <row r="2" spans="1:23" ht="32.25" customHeight="1" x14ac:dyDescent="0.25">
      <c r="A2" s="12"/>
      <c r="B2" s="12"/>
      <c r="C2" s="12"/>
      <c r="D2" s="6"/>
      <c r="E2" s="171"/>
      <c r="F2" s="6"/>
      <c r="G2" s="6"/>
    </row>
    <row r="3" spans="1:23" ht="46.5" x14ac:dyDescent="0.7">
      <c r="A3" s="83" t="s">
        <v>59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</row>
    <row r="4" spans="1:23" ht="16.5" customHeight="1" x14ac:dyDescent="1.35">
      <c r="A4" s="11"/>
      <c r="B4" s="11"/>
      <c r="C4" s="11"/>
      <c r="D4" s="11"/>
      <c r="E4" s="172"/>
      <c r="F4" s="2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3" ht="42" customHeight="1" x14ac:dyDescent="0.25">
      <c r="A5" s="163" t="s">
        <v>30</v>
      </c>
      <c r="B5" s="163" t="s">
        <v>183</v>
      </c>
      <c r="C5" s="163" t="s">
        <v>32</v>
      </c>
      <c r="D5" s="164" t="s">
        <v>33</v>
      </c>
      <c r="E5" s="173" t="s">
        <v>34</v>
      </c>
      <c r="F5" s="164" t="s">
        <v>35</v>
      </c>
      <c r="G5" s="164" t="s">
        <v>36</v>
      </c>
      <c r="H5" s="164"/>
      <c r="I5" s="164" t="s">
        <v>58</v>
      </c>
      <c r="J5" s="165" t="s">
        <v>57</v>
      </c>
      <c r="K5" s="165"/>
      <c r="L5" s="165"/>
      <c r="M5" s="164" t="s">
        <v>37</v>
      </c>
      <c r="N5" s="164"/>
      <c r="O5" s="164" t="s">
        <v>34</v>
      </c>
      <c r="P5" s="164"/>
      <c r="Q5" s="164" t="s">
        <v>38</v>
      </c>
      <c r="R5" s="164"/>
      <c r="S5" s="164" t="s">
        <v>39</v>
      </c>
      <c r="T5" s="164"/>
      <c r="U5" s="164" t="s">
        <v>40</v>
      </c>
      <c r="V5" s="164" t="s">
        <v>41</v>
      </c>
      <c r="W5" s="1"/>
    </row>
    <row r="6" spans="1:23" x14ac:dyDescent="0.25">
      <c r="A6" s="163"/>
      <c r="B6" s="163"/>
      <c r="C6" s="163"/>
      <c r="D6" s="164"/>
      <c r="E6" s="173"/>
      <c r="F6" s="164"/>
      <c r="G6" s="164"/>
      <c r="H6" s="164"/>
      <c r="I6" s="164"/>
      <c r="J6" s="165"/>
      <c r="K6" s="165"/>
      <c r="L6" s="165"/>
      <c r="M6" s="166" t="s">
        <v>42</v>
      </c>
      <c r="N6" s="167" t="s">
        <v>43</v>
      </c>
      <c r="O6" s="167" t="s">
        <v>42</v>
      </c>
      <c r="P6" s="167" t="s">
        <v>43</v>
      </c>
      <c r="Q6" s="168" t="s">
        <v>42</v>
      </c>
      <c r="R6" s="168" t="s">
        <v>43</v>
      </c>
      <c r="S6" s="169" t="s">
        <v>45</v>
      </c>
      <c r="T6" s="169" t="s">
        <v>46</v>
      </c>
      <c r="U6" s="164"/>
      <c r="V6" s="164"/>
    </row>
    <row r="7" spans="1:23" x14ac:dyDescent="0.25">
      <c r="A7" s="32"/>
      <c r="B7" s="33" t="s">
        <v>16</v>
      </c>
      <c r="C7" s="32"/>
      <c r="D7" s="32"/>
      <c r="E7" s="174"/>
      <c r="F7" s="32"/>
      <c r="G7" s="32"/>
      <c r="H7" s="32"/>
      <c r="I7" s="32"/>
      <c r="J7" s="34"/>
      <c r="K7" s="34"/>
      <c r="L7" s="34"/>
      <c r="M7" s="29"/>
      <c r="N7" s="30"/>
      <c r="O7" s="30"/>
      <c r="P7" s="30"/>
      <c r="Q7" s="31"/>
      <c r="R7" s="31"/>
      <c r="S7" s="35">
        <v>3063184.895</v>
      </c>
      <c r="T7" s="35">
        <v>626844.92099999997</v>
      </c>
      <c r="U7" s="32"/>
      <c r="V7" s="32"/>
      <c r="W7" s="26"/>
    </row>
    <row r="8" spans="1:23" s="4" customFormat="1" x14ac:dyDescent="0.25">
      <c r="A8" s="35" t="s">
        <v>16</v>
      </c>
      <c r="B8" s="35" t="str">
        <f>A9</f>
        <v>CP2</v>
      </c>
      <c r="C8" s="39">
        <v>126.73099999999999</v>
      </c>
      <c r="D8" s="41">
        <f>'HCR Distance Observation'!G64</f>
        <v>4.7881365740740742</v>
      </c>
      <c r="E8" s="175">
        <v>3.4722222222222222E-5</v>
      </c>
      <c r="F8" s="41">
        <f>D8+E8</f>
        <v>4.7881712962962961</v>
      </c>
      <c r="G8" s="41">
        <f>D1</f>
        <v>6.8352546296296302</v>
      </c>
      <c r="H8" s="41">
        <f>IF(G8&gt;$G$1,G8-$G$1,G8)</f>
        <v>6.8352546296296302</v>
      </c>
      <c r="I8" s="41">
        <f>IF(H8&lt;$F$1,H8+$F$1,H8-$F$1)</f>
        <v>14.335254629629631</v>
      </c>
      <c r="J8" s="42">
        <f>H8</f>
        <v>6.8352546296296302</v>
      </c>
      <c r="K8" s="42">
        <f>J8*24</f>
        <v>164.04611111111112</v>
      </c>
      <c r="L8" s="39">
        <f>RADIANS(K8)</f>
        <v>2.8631447639813423</v>
      </c>
      <c r="M8" s="39">
        <f>C8*COS(L8)</f>
        <v>-121.84972932003599</v>
      </c>
      <c r="N8" s="39">
        <f>C8*SIN(L8)</f>
        <v>34.833745501079299</v>
      </c>
      <c r="O8" s="39">
        <v>0</v>
      </c>
      <c r="P8" s="39">
        <v>0</v>
      </c>
      <c r="Q8" s="39">
        <f>M8</f>
        <v>-121.84972932003599</v>
      </c>
      <c r="R8" s="39">
        <f>N8</f>
        <v>34.833745501079299</v>
      </c>
      <c r="S8" s="39">
        <f>3063063.045</f>
        <v>3063063.0449999999</v>
      </c>
      <c r="T8" s="39">
        <v>626879.755</v>
      </c>
      <c r="U8" s="39">
        <f>SQRT((Q8^2+R8^2))</f>
        <v>126.73099999999999</v>
      </c>
      <c r="V8" s="41">
        <f>H8</f>
        <v>6.8352546296296302</v>
      </c>
    </row>
    <row r="9" spans="1:23" s="4" customFormat="1" x14ac:dyDescent="0.25">
      <c r="A9" s="40" t="s">
        <v>0</v>
      </c>
      <c r="B9" s="40" t="str">
        <f>A10</f>
        <v>M1</v>
      </c>
      <c r="C9" s="39">
        <f>'HCR Distance Observation'!I70</f>
        <v>91.6875</v>
      </c>
      <c r="D9" s="41">
        <f>'HCR Distance Observation'!G68</f>
        <v>7.9802922453703697</v>
      </c>
      <c r="E9" s="175">
        <v>2.3148148148148147E-5</v>
      </c>
      <c r="F9" s="41">
        <f>D9+E9</f>
        <v>7.9803153935185183</v>
      </c>
      <c r="G9" s="41">
        <f>I8+F9</f>
        <v>22.315570023148148</v>
      </c>
      <c r="H9" s="41">
        <f>IF(G9&gt;$G$1,G9-$G$1,G9)</f>
        <v>7.3155700231481475</v>
      </c>
      <c r="I9" s="41">
        <f>IF(H9&lt;$F$1,H9+$F$1,H9-$F$1)</f>
        <v>14.815570023148148</v>
      </c>
      <c r="J9" s="42">
        <f>H9</f>
        <v>7.3155700231481475</v>
      </c>
      <c r="K9" s="42">
        <f>J9*24</f>
        <v>175.57368055555554</v>
      </c>
      <c r="L9" s="39">
        <f>RADIANS(K9)</f>
        <v>3.0643388055391911</v>
      </c>
      <c r="M9" s="39">
        <f>C9*COS(L9)</f>
        <v>-91.414033349015696</v>
      </c>
      <c r="N9" s="39">
        <f>C9*SIN(L9)</f>
        <v>7.0761686748582164</v>
      </c>
      <c r="O9" s="39">
        <f t="shared" ref="O9:O26" si="0">-$C9/$C$27*M$27</f>
        <v>6.3942047743406304E-3</v>
      </c>
      <c r="P9" s="39">
        <f t="shared" ref="P9:P26" si="1">-$C9/$C$27*N$27</f>
        <v>-5.0634518025758461E-3</v>
      </c>
      <c r="Q9" s="39">
        <f t="shared" ref="Q9:Q26" si="2">M9-C9/$C$27*$M$27</f>
        <v>-91.407639144241358</v>
      </c>
      <c r="R9" s="39">
        <f t="shared" ref="R9:R27" si="3">N9-C9/$C$27*$N$27</f>
        <v>7.0711052230556408</v>
      </c>
      <c r="S9" s="39">
        <f>S8+Q9</f>
        <v>3062971.6373608555</v>
      </c>
      <c r="T9" s="39">
        <f>T8+R9</f>
        <v>626886.82610522304</v>
      </c>
      <c r="U9" s="39">
        <f>SQRT((Q9^2+R9^2))</f>
        <v>91.68073419753668</v>
      </c>
      <c r="V9" s="41">
        <v>7.3156944444444436</v>
      </c>
    </row>
    <row r="10" spans="1:23" x14ac:dyDescent="0.25">
      <c r="A10" s="27" t="s">
        <v>17</v>
      </c>
      <c r="B10" s="27" t="str">
        <f>A11</f>
        <v>M2</v>
      </c>
      <c r="C10" s="36">
        <f>'HCR Distance Observation'!I74</f>
        <v>92.484499999999997</v>
      </c>
      <c r="D10" s="37">
        <f>'HCR Distance Observation'!G72</f>
        <v>6.2006973379629642</v>
      </c>
      <c r="E10" s="176">
        <v>3.4722222222222222E-5</v>
      </c>
      <c r="F10" s="37">
        <f>D10+E10</f>
        <v>6.2007320601851861</v>
      </c>
      <c r="G10" s="37">
        <f t="shared" ref="G10:G11" si="4">I9+F10</f>
        <v>21.016302083333333</v>
      </c>
      <c r="H10" s="37">
        <f>IF(G10&gt;$G$1,G10-$G$1,G10)</f>
        <v>6.0163020833333327</v>
      </c>
      <c r="I10" s="37">
        <f>IF(H10&lt;$F$1,H10+$F$1,H10-$F$1)</f>
        <v>13.516302083333333</v>
      </c>
      <c r="J10" s="38">
        <f>H10</f>
        <v>6.0163020833333327</v>
      </c>
      <c r="K10" s="38">
        <f>J10*24</f>
        <v>144.39124999999999</v>
      </c>
      <c r="L10" s="36">
        <f>RADIANS(K10)</f>
        <v>2.520102723570262</v>
      </c>
      <c r="M10" s="36">
        <f>C10*COS(L10)</f>
        <v>-75.190994616489562</v>
      </c>
      <c r="N10" s="36">
        <f>C10*SIN(L10)</f>
        <v>53.848835352614984</v>
      </c>
      <c r="O10" s="36">
        <f t="shared" si="0"/>
        <v>6.4497868461077679E-3</v>
      </c>
      <c r="P10" s="36">
        <f t="shared" si="1"/>
        <v>-5.1074662111555641E-3</v>
      </c>
      <c r="Q10" s="39">
        <f t="shared" si="2"/>
        <v>-75.184544829643457</v>
      </c>
      <c r="R10" s="39">
        <f t="shared" si="3"/>
        <v>53.843727886403826</v>
      </c>
      <c r="S10" s="36">
        <f t="shared" ref="S10:T11" si="5">S9+Q10</f>
        <v>3062896.4528160258</v>
      </c>
      <c r="T10" s="36">
        <f t="shared" si="5"/>
        <v>626940.66983310948</v>
      </c>
      <c r="U10" s="36">
        <f>SQRT((Q10^2+R10^2))</f>
        <v>92.47628244012499</v>
      </c>
      <c r="V10" s="37">
        <v>6.0163078703703698</v>
      </c>
    </row>
    <row r="11" spans="1:23" x14ac:dyDescent="0.25">
      <c r="A11" s="27" t="s">
        <v>18</v>
      </c>
      <c r="B11" s="27" t="s">
        <v>1</v>
      </c>
      <c r="C11" s="36">
        <f>'HCR Distance Observation'!I78</f>
        <v>105.9735</v>
      </c>
      <c r="D11" s="37">
        <f>'HCR Distance Observation'!G76</f>
        <v>4.6066695601851873</v>
      </c>
      <c r="E11" s="176">
        <v>3.4722222222222222E-5</v>
      </c>
      <c r="F11" s="37">
        <f>D11+E11</f>
        <v>4.6067042824074091</v>
      </c>
      <c r="G11" s="37">
        <f t="shared" si="4"/>
        <v>18.123006365740743</v>
      </c>
      <c r="H11" s="37">
        <f>IF(G11&gt;$G$1,G11-$G$1,G11)</f>
        <v>3.1230063657407428</v>
      </c>
      <c r="I11" s="37">
        <f>IF(H11&lt;$F$1,H11+$F$1,H11-$F$1)</f>
        <v>10.623006365740743</v>
      </c>
      <c r="J11" s="38">
        <f>H11</f>
        <v>3.1230063657407428</v>
      </c>
      <c r="K11" s="38">
        <f>J11*24</f>
        <v>74.952152777777826</v>
      </c>
      <c r="L11" s="36">
        <f>RADIANS(K11)</f>
        <v>1.3081618474300367</v>
      </c>
      <c r="M11" s="36">
        <f>C11*COS(L11)</f>
        <v>27.513432596669944</v>
      </c>
      <c r="N11" s="36">
        <f>C11*SIN(L11)</f>
        <v>102.33960000409665</v>
      </c>
      <c r="O11" s="36">
        <f t="shared" si="0"/>
        <v>7.3904977194665213E-3</v>
      </c>
      <c r="P11" s="36">
        <f t="shared" si="1"/>
        <v>-5.852397650718706E-3</v>
      </c>
      <c r="Q11" s="39">
        <f t="shared" si="2"/>
        <v>27.52082309438941</v>
      </c>
      <c r="R11" s="39">
        <f t="shared" si="3"/>
        <v>102.33374760644594</v>
      </c>
      <c r="S11" s="36">
        <f t="shared" si="5"/>
        <v>3062923.9736391203</v>
      </c>
      <c r="T11" s="36">
        <f t="shared" si="5"/>
        <v>627043.00358071597</v>
      </c>
      <c r="U11" s="36">
        <f>SQRT((Q11^2+R11^2))</f>
        <v>105.96976740076605</v>
      </c>
      <c r="V11" s="37">
        <v>3.1228125000000002</v>
      </c>
    </row>
    <row r="12" spans="1:23" x14ac:dyDescent="0.25">
      <c r="A12" s="27" t="s">
        <v>1</v>
      </c>
      <c r="B12" s="27" t="s">
        <v>2</v>
      </c>
      <c r="C12" s="36">
        <f>'HCR Distance Observation'!I6</f>
        <v>113.545</v>
      </c>
      <c r="D12" s="37">
        <f>'HCR Distance Observation'!G4</f>
        <v>8.3938136574074083</v>
      </c>
      <c r="E12" s="176">
        <v>2.3148148148148147E-5</v>
      </c>
      <c r="F12" s="37">
        <f>D12+E12</f>
        <v>8.3938368055555568</v>
      </c>
      <c r="G12" s="37">
        <f>I11+F12</f>
        <v>19.016843171296301</v>
      </c>
      <c r="H12" s="37">
        <f>IF(G12&gt;$G$1,G12-$G$1,G12)</f>
        <v>4.0168431712963013</v>
      </c>
      <c r="I12" s="37">
        <f>IF(H12&lt;$F$1,H12+$F$1,H12-$F$1)</f>
        <v>11.516843171296301</v>
      </c>
      <c r="J12" s="38">
        <f>H12</f>
        <v>4.0168431712963013</v>
      </c>
      <c r="K12" s="38">
        <f>J12*24</f>
        <v>96.404236111111231</v>
      </c>
      <c r="L12" s="36">
        <f>RADIANS(K12)</f>
        <v>1.6825713330089049</v>
      </c>
      <c r="M12" s="36">
        <f t="shared" ref="M12:M26" si="6">C12*COS(L12)</f>
        <v>-12.665082401246309</v>
      </c>
      <c r="N12" s="36">
        <f t="shared" ref="N12:N26" si="7">C12*SIN(L12)</f>
        <v>112.83644230819067</v>
      </c>
      <c r="O12" s="36">
        <f t="shared" si="0"/>
        <v>7.9185274012543352E-3</v>
      </c>
      <c r="P12" s="36">
        <f t="shared" si="1"/>
        <v>-6.2705345322260327E-3</v>
      </c>
      <c r="Q12" s="39">
        <f t="shared" si="2"/>
        <v>-12.657163873845054</v>
      </c>
      <c r="R12" s="39">
        <f t="shared" si="3"/>
        <v>112.83017177365845</v>
      </c>
      <c r="S12" s="36">
        <f>S11+Q12</f>
        <v>3062911.3164752466</v>
      </c>
      <c r="T12" s="36">
        <f>T11+R12</f>
        <v>627155.83375248965</v>
      </c>
      <c r="U12" s="36">
        <f>SQRT((Q12^2+R12^2))</f>
        <v>113.53788557042375</v>
      </c>
      <c r="V12" s="37">
        <v>4.0166898148148151</v>
      </c>
    </row>
    <row r="13" spans="1:23" x14ac:dyDescent="0.25">
      <c r="A13" s="27" t="s">
        <v>2</v>
      </c>
      <c r="B13" s="27" t="str">
        <f>A14</f>
        <v>M5</v>
      </c>
      <c r="C13" s="36">
        <f>'HCR Distance Observation'!I10</f>
        <v>121.381</v>
      </c>
      <c r="D13" s="37">
        <f>'HCR Distance Observation'!G8</f>
        <v>6.58834201388889</v>
      </c>
      <c r="E13" s="176">
        <v>2.3148148148148147E-5</v>
      </c>
      <c r="F13" s="37">
        <f t="shared" ref="F13:F26" si="8">D13+E13</f>
        <v>6.5883651620370385</v>
      </c>
      <c r="G13" s="37">
        <f>I12+F13</f>
        <v>18.105208333333341</v>
      </c>
      <c r="H13" s="37">
        <f t="shared" ref="H13:H26" si="9">IF(G13&gt;$G$1,G13-$G$1,G13)</f>
        <v>3.1052083333333407</v>
      </c>
      <c r="I13" s="37">
        <f t="shared" ref="I13:I26" si="10">IF(H13&lt;$F$1,H13+$F$1,H13-$F$1)</f>
        <v>10.605208333333341</v>
      </c>
      <c r="J13" s="38">
        <f t="shared" ref="J13:J26" si="11">H13</f>
        <v>3.1052083333333407</v>
      </c>
      <c r="K13" s="38">
        <f t="shared" ref="K13:K26" si="12">J13*24</f>
        <v>74.525000000000176</v>
      </c>
      <c r="L13" s="36">
        <f t="shared" ref="L13:L26" si="13">RADIANS(K13)</f>
        <v>1.3007066250487771</v>
      </c>
      <c r="M13" s="36">
        <f t="shared" si="6"/>
        <v>32.38662200844729</v>
      </c>
      <c r="N13" s="36">
        <f t="shared" si="7"/>
        <v>116.98057050588341</v>
      </c>
      <c r="O13" s="36">
        <f t="shared" si="0"/>
        <v>8.4650030780012552E-3</v>
      </c>
      <c r="P13" s="36">
        <f t="shared" si="1"/>
        <v>-6.7032784539709208E-3</v>
      </c>
      <c r="Q13" s="39">
        <f t="shared" si="2"/>
        <v>32.395087011525291</v>
      </c>
      <c r="R13" s="39">
        <f t="shared" si="3"/>
        <v>116.97386722742944</v>
      </c>
      <c r="S13" s="36">
        <f>S12+Q13</f>
        <v>3062943.7115622582</v>
      </c>
      <c r="T13" s="36">
        <f>T12+R13</f>
        <v>627272.80761971709</v>
      </c>
      <c r="U13" s="36">
        <f t="shared" ref="U13:U26" si="14">SQRT((Q13^2+R13^2))</f>
        <v>121.37679875752443</v>
      </c>
      <c r="V13" s="37">
        <v>3.1050115740740742</v>
      </c>
    </row>
    <row r="14" spans="1:23" x14ac:dyDescent="0.25">
      <c r="A14" s="27" t="s">
        <v>3</v>
      </c>
      <c r="B14" s="27" t="str">
        <f t="shared" ref="B14:B25" si="15">A15</f>
        <v>M6</v>
      </c>
      <c r="C14" s="36">
        <f>'HCR Distance Observation'!I14</f>
        <v>78.103499999999997</v>
      </c>
      <c r="D14" s="37">
        <f>'HCR Distance Observation'!G12</f>
        <v>5.7336747685185188</v>
      </c>
      <c r="E14" s="176">
        <v>3.4722222222222222E-5</v>
      </c>
      <c r="F14" s="37">
        <f t="shared" si="8"/>
        <v>5.7337094907407407</v>
      </c>
      <c r="G14" s="37">
        <f t="shared" ref="G14:G26" si="16">I13+F14</f>
        <v>16.33891782407408</v>
      </c>
      <c r="H14" s="37">
        <f t="shared" si="9"/>
        <v>1.3389178240740804</v>
      </c>
      <c r="I14" s="37">
        <f t="shared" si="10"/>
        <v>8.8389178240740804</v>
      </c>
      <c r="J14" s="38">
        <f t="shared" si="11"/>
        <v>1.3389178240740804</v>
      </c>
      <c r="K14" s="38">
        <f t="shared" si="12"/>
        <v>32.134027777777931</v>
      </c>
      <c r="L14" s="36">
        <f t="shared" si="13"/>
        <v>0.56084458664954162</v>
      </c>
      <c r="M14" s="36">
        <f t="shared" si="6"/>
        <v>66.138526175868208</v>
      </c>
      <c r="N14" s="36">
        <f t="shared" si="7"/>
        <v>41.543375735897961</v>
      </c>
      <c r="O14" s="36">
        <f t="shared" si="0"/>
        <v>5.4468686854011001E-3</v>
      </c>
      <c r="P14" s="36">
        <f t="shared" si="1"/>
        <v>-4.313273978050253E-3</v>
      </c>
      <c r="Q14" s="39">
        <f t="shared" si="2"/>
        <v>66.143973044553604</v>
      </c>
      <c r="R14" s="39">
        <f t="shared" si="3"/>
        <v>41.539062461919912</v>
      </c>
      <c r="S14" s="36">
        <f t="shared" ref="S14:T25" si="17">S13+Q14</f>
        <v>3063009.8555353028</v>
      </c>
      <c r="T14" s="36">
        <f t="shared" si="17"/>
        <v>627314.34668217902</v>
      </c>
      <c r="U14" s="36">
        <f t="shared" si="14"/>
        <v>78.105818479380375</v>
      </c>
      <c r="V14" s="37">
        <v>1.338715277777778</v>
      </c>
    </row>
    <row r="15" spans="1:23" x14ac:dyDescent="0.25">
      <c r="A15" s="27" t="s">
        <v>4</v>
      </c>
      <c r="B15" s="27" t="str">
        <f t="shared" si="15"/>
        <v>M7</v>
      </c>
      <c r="C15" s="36">
        <f>'HCR Distance Observation'!I18</f>
        <v>61.789500000000004</v>
      </c>
      <c r="D15" s="37">
        <f>'HCR Distance Observation'!G16</f>
        <v>6.2031973379629637</v>
      </c>
      <c r="E15" s="176">
        <v>2.3148148148148147E-5</v>
      </c>
      <c r="F15" s="37">
        <f t="shared" si="8"/>
        <v>6.2032204861111122</v>
      </c>
      <c r="G15" s="37">
        <f t="shared" si="16"/>
        <v>15.042138310185193</v>
      </c>
      <c r="H15" s="37">
        <f t="shared" si="9"/>
        <v>4.2138310185192651E-2</v>
      </c>
      <c r="I15" s="37">
        <f t="shared" si="10"/>
        <v>7.5421383101851927</v>
      </c>
      <c r="J15" s="38">
        <f t="shared" si="11"/>
        <v>4.2138310185192651E-2</v>
      </c>
      <c r="K15" s="38">
        <f t="shared" si="12"/>
        <v>1.0113194444446236</v>
      </c>
      <c r="L15" s="36">
        <f t="shared" si="13"/>
        <v>1.7650854094998558E-2</v>
      </c>
      <c r="M15" s="36">
        <f t="shared" si="6"/>
        <v>61.779874908655131</v>
      </c>
      <c r="N15" s="36">
        <f t="shared" si="7"/>
        <v>1.0905808181538026</v>
      </c>
      <c r="O15" s="36">
        <f t="shared" si="0"/>
        <v>4.3091448224034943E-3</v>
      </c>
      <c r="P15" s="36">
        <f t="shared" si="1"/>
        <v>-3.4123316172352852E-3</v>
      </c>
      <c r="Q15" s="39">
        <f t="shared" si="2"/>
        <v>61.784184053477532</v>
      </c>
      <c r="R15" s="39">
        <f t="shared" si="3"/>
        <v>1.0871684865365674</v>
      </c>
      <c r="S15" s="36">
        <f t="shared" si="17"/>
        <v>3063071.6397193563</v>
      </c>
      <c r="T15" s="36">
        <f t="shared" si="17"/>
        <v>627315.43385066558</v>
      </c>
      <c r="U15" s="36">
        <f t="shared" si="14"/>
        <v>61.793748344570467</v>
      </c>
      <c r="V15" s="37">
        <v>4.2002314814814812E-2</v>
      </c>
    </row>
    <row r="16" spans="1:23" x14ac:dyDescent="0.25">
      <c r="A16" s="27" t="s">
        <v>5</v>
      </c>
      <c r="B16" s="27" t="str">
        <f t="shared" si="15"/>
        <v>M8</v>
      </c>
      <c r="C16" s="36">
        <f>'HCR Distance Observation'!I22</f>
        <v>102.3415</v>
      </c>
      <c r="D16" s="37">
        <f>'HCR Distance Observation'!G20</f>
        <v>6.7329369212962966</v>
      </c>
      <c r="E16" s="176">
        <v>2.3148148148148147E-5</v>
      </c>
      <c r="F16" s="37">
        <f t="shared" si="8"/>
        <v>6.7329600694444451</v>
      </c>
      <c r="G16" s="37">
        <f t="shared" si="16"/>
        <v>14.275098379629638</v>
      </c>
      <c r="H16" s="37">
        <f t="shared" si="9"/>
        <v>14.275098379629638</v>
      </c>
      <c r="I16" s="37">
        <f t="shared" si="10"/>
        <v>6.7750983796296378</v>
      </c>
      <c r="J16" s="38">
        <f t="shared" si="11"/>
        <v>14.275098379629638</v>
      </c>
      <c r="K16" s="38">
        <f t="shared" si="12"/>
        <v>342.60236111111129</v>
      </c>
      <c r="L16" s="36">
        <f t="shared" si="13"/>
        <v>5.9795392264954703</v>
      </c>
      <c r="M16" s="36">
        <f t="shared" si="6"/>
        <v>97.659647674820107</v>
      </c>
      <c r="N16" s="36">
        <f t="shared" si="7"/>
        <v>-30.600258794330522</v>
      </c>
      <c r="O16" s="36">
        <f t="shared" si="0"/>
        <v>7.1372052669467657E-3</v>
      </c>
      <c r="P16" s="36">
        <f t="shared" si="1"/>
        <v>-5.6518200698384832E-3</v>
      </c>
      <c r="Q16" s="39">
        <f t="shared" si="2"/>
        <v>97.66678488008705</v>
      </c>
      <c r="R16" s="39">
        <f t="shared" si="3"/>
        <v>-30.605910614400361</v>
      </c>
      <c r="S16" s="36">
        <f t="shared" si="17"/>
        <v>3063169.3065042365</v>
      </c>
      <c r="T16" s="36">
        <f t="shared" si="17"/>
        <v>627284.82794005121</v>
      </c>
      <c r="U16" s="36">
        <f t="shared" si="14"/>
        <v>102.35000065144048</v>
      </c>
      <c r="V16" s="37">
        <v>14.275023148148149</v>
      </c>
    </row>
    <row r="17" spans="1:22" x14ac:dyDescent="0.25">
      <c r="A17" s="27" t="s">
        <v>6</v>
      </c>
      <c r="B17" s="27" t="str">
        <f t="shared" si="15"/>
        <v>M9</v>
      </c>
      <c r="C17" s="36">
        <f>'HCR Distance Observation'!I26</f>
        <v>88.996499999999997</v>
      </c>
      <c r="D17" s="37">
        <f>'HCR Distance Observation'!G24</f>
        <v>10.773015046296297</v>
      </c>
      <c r="E17" s="176">
        <v>2.3148148148148147E-5</v>
      </c>
      <c r="F17" s="37">
        <f t="shared" si="8"/>
        <v>10.773038194444446</v>
      </c>
      <c r="G17" s="37">
        <f t="shared" si="16"/>
        <v>17.548136574074086</v>
      </c>
      <c r="H17" s="37">
        <f t="shared" si="9"/>
        <v>2.5481365740740856</v>
      </c>
      <c r="I17" s="37">
        <f t="shared" si="10"/>
        <v>10.048136574074086</v>
      </c>
      <c r="J17" s="38">
        <f t="shared" si="11"/>
        <v>2.5481365740740856</v>
      </c>
      <c r="K17" s="38">
        <f t="shared" si="12"/>
        <v>61.155277777778053</v>
      </c>
      <c r="L17" s="36">
        <f t="shared" si="13"/>
        <v>1.0673609521939482</v>
      </c>
      <c r="M17" s="36">
        <f t="shared" si="6"/>
        <v>42.935251503232024</v>
      </c>
      <c r="N17" s="36">
        <f t="shared" si="7"/>
        <v>77.954738089510712</v>
      </c>
      <c r="O17" s="36">
        <f t="shared" si="0"/>
        <v>6.2065368256262396E-3</v>
      </c>
      <c r="P17" s="36">
        <f t="shared" si="1"/>
        <v>-4.9148410453763195E-3</v>
      </c>
      <c r="Q17" s="39">
        <f t="shared" si="2"/>
        <v>42.941458040057647</v>
      </c>
      <c r="R17" s="39">
        <f t="shared" si="3"/>
        <v>77.949823248465336</v>
      </c>
      <c r="S17" s="36">
        <f t="shared" si="17"/>
        <v>3063212.2479622765</v>
      </c>
      <c r="T17" s="36">
        <f t="shared" si="17"/>
        <v>627362.77776329964</v>
      </c>
      <c r="U17" s="36">
        <f t="shared" si="14"/>
        <v>88.995189550183099</v>
      </c>
      <c r="V17" s="37">
        <v>2.5479398148148147</v>
      </c>
    </row>
    <row r="18" spans="1:22" x14ac:dyDescent="0.25">
      <c r="A18" s="27" t="s">
        <v>7</v>
      </c>
      <c r="B18" s="27" t="str">
        <f t="shared" si="15"/>
        <v>M10</v>
      </c>
      <c r="C18" s="36">
        <f>'HCR Distance Observation'!I30</f>
        <v>64.722000000000008</v>
      </c>
      <c r="D18" s="37">
        <f>'HCR Distance Observation'!G28</f>
        <v>5.9927343749999995</v>
      </c>
      <c r="E18" s="176">
        <v>3.4722222222222222E-5</v>
      </c>
      <c r="F18" s="37">
        <f t="shared" si="8"/>
        <v>5.9927690972222214</v>
      </c>
      <c r="G18" s="37">
        <f t="shared" si="16"/>
        <v>16.040905671296308</v>
      </c>
      <c r="H18" s="37">
        <f t="shared" si="9"/>
        <v>1.0409056712963078</v>
      </c>
      <c r="I18" s="37">
        <f t="shared" si="10"/>
        <v>8.5409056712963078</v>
      </c>
      <c r="J18" s="38">
        <f t="shared" si="11"/>
        <v>1.0409056712963078</v>
      </c>
      <c r="K18" s="38">
        <f t="shared" si="12"/>
        <v>24.981736111111388</v>
      </c>
      <c r="L18" s="36">
        <f t="shared" si="13"/>
        <v>0.4360135480032577</v>
      </c>
      <c r="M18" s="36">
        <f t="shared" si="6"/>
        <v>58.666768695295481</v>
      </c>
      <c r="N18" s="36">
        <f t="shared" si="7"/>
        <v>27.333999613168558</v>
      </c>
      <c r="O18" s="36">
        <f t="shared" si="0"/>
        <v>4.5136547665153301E-3</v>
      </c>
      <c r="P18" s="36">
        <f t="shared" si="1"/>
        <v>-3.5742792372604111E-3</v>
      </c>
      <c r="Q18" s="39">
        <f t="shared" si="2"/>
        <v>58.671282350061993</v>
      </c>
      <c r="R18" s="39">
        <f t="shared" si="3"/>
        <v>27.330425333931299</v>
      </c>
      <c r="S18" s="36">
        <f t="shared" si="17"/>
        <v>3063270.9192446265</v>
      </c>
      <c r="T18" s="36">
        <f t="shared" si="17"/>
        <v>627390.10818863357</v>
      </c>
      <c r="U18" s="36">
        <f t="shared" si="14"/>
        <v>64.724582049900405</v>
      </c>
      <c r="V18" s="37">
        <v>1.0407060185185186</v>
      </c>
    </row>
    <row r="19" spans="1:22" x14ac:dyDescent="0.25">
      <c r="A19" s="27" t="s">
        <v>8</v>
      </c>
      <c r="B19" s="27" t="str">
        <f t="shared" si="15"/>
        <v>M11</v>
      </c>
      <c r="C19" s="36">
        <f>'HCR Distance Observation'!I34</f>
        <v>69.385999999999996</v>
      </c>
      <c r="D19" s="37">
        <f>'HCR Distance Observation'!G32</f>
        <v>5.3045457175925925</v>
      </c>
      <c r="E19" s="176">
        <v>3.4722222222222222E-5</v>
      </c>
      <c r="F19" s="37">
        <f t="shared" si="8"/>
        <v>5.3045804398148144</v>
      </c>
      <c r="G19" s="37">
        <f t="shared" si="16"/>
        <v>13.845486111111121</v>
      </c>
      <c r="H19" s="37">
        <f t="shared" si="9"/>
        <v>13.845486111111121</v>
      </c>
      <c r="I19" s="37">
        <f t="shared" si="10"/>
        <v>6.3454861111111214</v>
      </c>
      <c r="J19" s="38">
        <f t="shared" si="11"/>
        <v>13.845486111111121</v>
      </c>
      <c r="K19" s="38">
        <f t="shared" si="12"/>
        <v>332.29166666666691</v>
      </c>
      <c r="L19" s="36">
        <f t="shared" si="13"/>
        <v>5.7995836602728286</v>
      </c>
      <c r="M19" s="36">
        <f t="shared" si="6"/>
        <v>61.429230381017085</v>
      </c>
      <c r="N19" s="36">
        <f t="shared" si="7"/>
        <v>-32.262465045249208</v>
      </c>
      <c r="O19" s="36">
        <f t="shared" si="0"/>
        <v>4.8389179819757211E-3</v>
      </c>
      <c r="P19" s="36">
        <f t="shared" si="1"/>
        <v>-3.8318491263643092E-3</v>
      </c>
      <c r="Q19" s="39">
        <f t="shared" si="2"/>
        <v>61.434069298999063</v>
      </c>
      <c r="R19" s="39">
        <f t="shared" si="3"/>
        <v>-32.266296894375571</v>
      </c>
      <c r="S19" s="36">
        <f t="shared" si="17"/>
        <v>3063332.3533139257</v>
      </c>
      <c r="T19" s="36">
        <f t="shared" si="17"/>
        <v>627357.84189173917</v>
      </c>
      <c r="U19" s="36">
        <f t="shared" si="14"/>
        <v>69.392065727359707</v>
      </c>
      <c r="V19" s="37">
        <v>13.84545138888889</v>
      </c>
    </row>
    <row r="20" spans="1:22" x14ac:dyDescent="0.25">
      <c r="A20" s="27" t="s">
        <v>9</v>
      </c>
      <c r="B20" s="27" t="str">
        <f t="shared" si="15"/>
        <v>M12</v>
      </c>
      <c r="C20" s="36">
        <f>'HCR Distance Observation'!I38</f>
        <v>96.5565</v>
      </c>
      <c r="D20" s="37">
        <f>'HCR Distance Observation'!G36</f>
        <v>5.8596527777777769</v>
      </c>
      <c r="E20" s="176">
        <v>3.4722222222222222E-5</v>
      </c>
      <c r="F20" s="37">
        <f t="shared" si="8"/>
        <v>5.8596874999999988</v>
      </c>
      <c r="G20" s="37">
        <f t="shared" si="16"/>
        <v>12.205173611111121</v>
      </c>
      <c r="H20" s="37">
        <f t="shared" si="9"/>
        <v>12.205173611111121</v>
      </c>
      <c r="I20" s="37">
        <f t="shared" si="10"/>
        <v>4.7051736111111211</v>
      </c>
      <c r="J20" s="38">
        <f t="shared" si="11"/>
        <v>12.205173611111121</v>
      </c>
      <c r="K20" s="38">
        <f t="shared" si="12"/>
        <v>292.92416666666691</v>
      </c>
      <c r="L20" s="36">
        <f t="shared" si="13"/>
        <v>5.1124911669939603</v>
      </c>
      <c r="M20" s="36">
        <f t="shared" si="6"/>
        <v>37.609959880220117</v>
      </c>
      <c r="N20" s="36">
        <f t="shared" si="7"/>
        <v>-88.930583097482469</v>
      </c>
      <c r="O20" s="36">
        <f t="shared" si="0"/>
        <v>6.7337645076332216E-3</v>
      </c>
      <c r="P20" s="36">
        <f t="shared" si="1"/>
        <v>-5.3323428381776656E-3</v>
      </c>
      <c r="Q20" s="39">
        <f t="shared" si="2"/>
        <v>37.616693644727754</v>
      </c>
      <c r="R20" s="39">
        <f t="shared" si="3"/>
        <v>-88.935915440320642</v>
      </c>
      <c r="S20" s="36">
        <f t="shared" si="17"/>
        <v>3063369.9700075705</v>
      </c>
      <c r="T20" s="36">
        <f t="shared" si="17"/>
        <v>627268.90597629885</v>
      </c>
      <c r="U20" s="36">
        <f t="shared" si="14"/>
        <v>96.564034174060708</v>
      </c>
      <c r="V20" s="37">
        <v>12.205277777777779</v>
      </c>
    </row>
    <row r="21" spans="1:22" x14ac:dyDescent="0.25">
      <c r="A21" s="27" t="s">
        <v>10</v>
      </c>
      <c r="B21" s="27" t="str">
        <f t="shared" si="15"/>
        <v>M13</v>
      </c>
      <c r="C21" s="36">
        <f>'HCR Distance Observation'!I42</f>
        <v>71.872</v>
      </c>
      <c r="D21" s="37">
        <f>'HCR Distance Observation'!G40</f>
        <v>7.2605324074074069</v>
      </c>
      <c r="E21" s="176">
        <v>2.3148148148148147E-5</v>
      </c>
      <c r="F21" s="37">
        <f t="shared" si="8"/>
        <v>7.2605555555555554</v>
      </c>
      <c r="G21" s="37">
        <f t="shared" si="16"/>
        <v>11.965729166666677</v>
      </c>
      <c r="H21" s="37">
        <f t="shared" si="9"/>
        <v>11.965729166666677</v>
      </c>
      <c r="I21" s="37">
        <f t="shared" si="10"/>
        <v>4.4657291666666765</v>
      </c>
      <c r="J21" s="38">
        <f t="shared" si="11"/>
        <v>11.965729166666677</v>
      </c>
      <c r="K21" s="38">
        <f t="shared" si="12"/>
        <v>287.17750000000024</v>
      </c>
      <c r="L21" s="36">
        <f t="shared" si="13"/>
        <v>5.0121929126460198</v>
      </c>
      <c r="M21" s="36">
        <f t="shared" si="6"/>
        <v>21.226165492875751</v>
      </c>
      <c r="N21" s="36">
        <f t="shared" si="7"/>
        <v>-68.66610723252812</v>
      </c>
      <c r="O21" s="36">
        <f t="shared" si="0"/>
        <v>5.0122894128579116E-3</v>
      </c>
      <c r="P21" s="36">
        <f t="shared" si="1"/>
        <v>-3.9691387370659166E-3</v>
      </c>
      <c r="Q21" s="39">
        <f t="shared" si="2"/>
        <v>21.231177782288608</v>
      </c>
      <c r="R21" s="39">
        <f t="shared" si="3"/>
        <v>-68.670076371265182</v>
      </c>
      <c r="S21" s="36">
        <f t="shared" si="17"/>
        <v>3063391.2011853526</v>
      </c>
      <c r="T21" s="36">
        <f t="shared" si="17"/>
        <v>627200.23589992756</v>
      </c>
      <c r="U21" s="36">
        <f t="shared" si="14"/>
        <v>71.877272477873959</v>
      </c>
      <c r="V21" s="37">
        <v>11.965844907407408</v>
      </c>
    </row>
    <row r="22" spans="1:22" x14ac:dyDescent="0.25">
      <c r="A22" s="27" t="s">
        <v>11</v>
      </c>
      <c r="B22" s="27" t="str">
        <f t="shared" si="15"/>
        <v>M14</v>
      </c>
      <c r="C22" s="36">
        <f>'HCR Distance Observation'!I46</f>
        <v>78.020499999999998</v>
      </c>
      <c r="D22" s="37">
        <f>'HCR Distance Observation'!G44</f>
        <v>4.1050868055555565</v>
      </c>
      <c r="E22" s="176">
        <v>3.4722222222222222E-5</v>
      </c>
      <c r="F22" s="37">
        <f t="shared" si="8"/>
        <v>4.1051215277777784</v>
      </c>
      <c r="G22" s="37">
        <f t="shared" si="16"/>
        <v>8.5708506944444558</v>
      </c>
      <c r="H22" s="37">
        <f t="shared" si="9"/>
        <v>8.5708506944444558</v>
      </c>
      <c r="I22" s="37">
        <f t="shared" si="10"/>
        <v>1.0708506944444558</v>
      </c>
      <c r="J22" s="38">
        <f t="shared" si="11"/>
        <v>8.5708506944444558</v>
      </c>
      <c r="K22" s="38">
        <f t="shared" si="12"/>
        <v>205.70041666666694</v>
      </c>
      <c r="L22" s="36">
        <f t="shared" si="13"/>
        <v>3.5901495435575574</v>
      </c>
      <c r="M22" s="36">
        <f t="shared" si="6"/>
        <v>-70.302233690238268</v>
      </c>
      <c r="N22" s="36">
        <f t="shared" si="7"/>
        <v>-33.834809862228099</v>
      </c>
      <c r="O22" s="36">
        <f t="shared" si="0"/>
        <v>5.4410803391568442E-3</v>
      </c>
      <c r="P22" s="36">
        <f t="shared" si="1"/>
        <v>-4.3086902943462171E-3</v>
      </c>
      <c r="Q22" s="39">
        <f t="shared" si="2"/>
        <v>-70.296792609899114</v>
      </c>
      <c r="R22" s="39">
        <f t="shared" si="3"/>
        <v>-33.839118552522443</v>
      </c>
      <c r="S22" s="36">
        <f t="shared" si="17"/>
        <v>3063320.9043927426</v>
      </c>
      <c r="T22" s="36">
        <f t="shared" si="17"/>
        <v>627166.39678137505</v>
      </c>
      <c r="U22" s="36">
        <f t="shared" si="14"/>
        <v>78.017465965326224</v>
      </c>
      <c r="V22" s="37">
        <v>8.5710300925925917</v>
      </c>
    </row>
    <row r="23" spans="1:22" s="4" customFormat="1" x14ac:dyDescent="0.25">
      <c r="A23" s="27" t="s">
        <v>12</v>
      </c>
      <c r="B23" s="27" t="str">
        <f t="shared" si="15"/>
        <v>M15</v>
      </c>
      <c r="C23" s="36">
        <f>'HCR Distance Observation'!I50</f>
        <v>88.795500000000004</v>
      </c>
      <c r="D23" s="37">
        <f>'HCR Distance Observation'!G48</f>
        <v>10.859065393518518</v>
      </c>
      <c r="E23" s="176">
        <v>2.3148148148148147E-5</v>
      </c>
      <c r="F23" s="37">
        <f t="shared" si="8"/>
        <v>10.859088541666667</v>
      </c>
      <c r="G23" s="37">
        <f t="shared" si="16"/>
        <v>11.929939236111123</v>
      </c>
      <c r="H23" s="37">
        <f t="shared" si="9"/>
        <v>11.929939236111123</v>
      </c>
      <c r="I23" s="37">
        <f t="shared" si="10"/>
        <v>4.4299392361111227</v>
      </c>
      <c r="J23" s="38">
        <f t="shared" si="11"/>
        <v>11.929939236111123</v>
      </c>
      <c r="K23" s="38">
        <f t="shared" si="12"/>
        <v>286.31854166666693</v>
      </c>
      <c r="L23" s="36">
        <f t="shared" si="13"/>
        <v>4.9972012615919104</v>
      </c>
      <c r="M23" s="36">
        <f t="shared" si="6"/>
        <v>24.949519825782929</v>
      </c>
      <c r="N23" s="36">
        <f t="shared" si="7"/>
        <v>-85.218321273731192</v>
      </c>
      <c r="O23" s="36">
        <f t="shared" si="0"/>
        <v>6.1925192642395465E-3</v>
      </c>
      <c r="P23" s="36">
        <f t="shared" si="1"/>
        <v>-4.9037407992978711E-3</v>
      </c>
      <c r="Q23" s="39">
        <f t="shared" si="2"/>
        <v>24.955712345047168</v>
      </c>
      <c r="R23" s="39">
        <f t="shared" si="3"/>
        <v>-85.223225014530485</v>
      </c>
      <c r="S23" s="36">
        <f t="shared" si="17"/>
        <v>3063345.8601050875</v>
      </c>
      <c r="T23" s="36">
        <f t="shared" si="17"/>
        <v>627081.17355636053</v>
      </c>
      <c r="U23" s="36">
        <f t="shared" si="14"/>
        <v>88.801946265417143</v>
      </c>
      <c r="V23" s="37">
        <v>11.930069444444444</v>
      </c>
    </row>
    <row r="24" spans="1:22" x14ac:dyDescent="0.25">
      <c r="A24" s="27" t="s">
        <v>13</v>
      </c>
      <c r="B24" s="27" t="str">
        <f t="shared" si="15"/>
        <v>M16</v>
      </c>
      <c r="C24" s="36">
        <f>'HCR Distance Observation'!I54</f>
        <v>112.0325</v>
      </c>
      <c r="D24" s="37">
        <f>'HCR Distance Observation'!G52</f>
        <v>6.7549913194444446</v>
      </c>
      <c r="E24" s="176">
        <v>2.3148148148148147E-5</v>
      </c>
      <c r="F24" s="37">
        <f t="shared" si="8"/>
        <v>6.7550144675925932</v>
      </c>
      <c r="G24" s="37">
        <f t="shared" si="16"/>
        <v>11.184953703703716</v>
      </c>
      <c r="H24" s="37">
        <f t="shared" si="9"/>
        <v>11.184953703703716</v>
      </c>
      <c r="I24" s="37">
        <f t="shared" si="10"/>
        <v>3.6849537037037159</v>
      </c>
      <c r="J24" s="38">
        <f t="shared" si="11"/>
        <v>11.184953703703716</v>
      </c>
      <c r="K24" s="38">
        <f t="shared" si="12"/>
        <v>268.43888888888921</v>
      </c>
      <c r="L24" s="36">
        <f t="shared" si="13"/>
        <v>4.6851424515063398</v>
      </c>
      <c r="M24" s="36">
        <f t="shared" si="6"/>
        <v>-3.0521190785504548</v>
      </c>
      <c r="N24" s="36">
        <f t="shared" si="7"/>
        <v>-111.99091760218927</v>
      </c>
      <c r="O24" s="36">
        <f t="shared" si="0"/>
        <v>7.8130469952972514E-3</v>
      </c>
      <c r="P24" s="36">
        <f t="shared" si="1"/>
        <v>-6.1870065611133304E-3</v>
      </c>
      <c r="Q24" s="39">
        <f t="shared" si="2"/>
        <v>-3.0443060315551578</v>
      </c>
      <c r="R24" s="39">
        <f t="shared" si="3"/>
        <v>-111.99710460875039</v>
      </c>
      <c r="S24" s="36">
        <f t="shared" si="17"/>
        <v>3063342.8157990561</v>
      </c>
      <c r="T24" s="36">
        <f t="shared" si="17"/>
        <v>626969.17645175173</v>
      </c>
      <c r="U24" s="36">
        <f t="shared" si="14"/>
        <v>112.03847214219383</v>
      </c>
      <c r="V24" s="37">
        <v>11.185127314814814</v>
      </c>
    </row>
    <row r="25" spans="1:22" x14ac:dyDescent="0.25">
      <c r="A25" s="27" t="s">
        <v>14</v>
      </c>
      <c r="B25" s="27" t="str">
        <f t="shared" si="15"/>
        <v>M17</v>
      </c>
      <c r="C25" s="36">
        <f>'HCR Distance Observation'!I58</f>
        <v>115.652</v>
      </c>
      <c r="D25" s="37">
        <f>'HCR Distance Observation'!G56</f>
        <v>5.0599594907407415</v>
      </c>
      <c r="E25" s="176">
        <v>3.4722222222222222E-5</v>
      </c>
      <c r="F25" s="37">
        <f t="shared" si="8"/>
        <v>5.0599942129629634</v>
      </c>
      <c r="G25" s="37">
        <f t="shared" si="16"/>
        <v>8.7449479166666784</v>
      </c>
      <c r="H25" s="37">
        <f t="shared" si="9"/>
        <v>8.7449479166666784</v>
      </c>
      <c r="I25" s="37">
        <f t="shared" si="10"/>
        <v>1.2449479166666784</v>
      </c>
      <c r="J25" s="38">
        <f t="shared" si="11"/>
        <v>8.7449479166666784</v>
      </c>
      <c r="K25" s="38">
        <f t="shared" si="12"/>
        <v>209.87875000000028</v>
      </c>
      <c r="L25" s="36">
        <f t="shared" si="13"/>
        <v>3.663075217470054</v>
      </c>
      <c r="M25" s="36">
        <f t="shared" si="6"/>
        <v>-100.27971769560261</v>
      </c>
      <c r="N25" s="36">
        <f t="shared" si="7"/>
        <v>-57.613916052376126</v>
      </c>
      <c r="O25" s="36">
        <f t="shared" si="0"/>
        <v>8.0654677089247988E-3</v>
      </c>
      <c r="P25" s="36">
        <f t="shared" si="1"/>
        <v>-6.3868938281827041E-3</v>
      </c>
      <c r="Q25" s="39">
        <f t="shared" si="2"/>
        <v>-100.27165222789368</v>
      </c>
      <c r="R25" s="39">
        <f t="shared" si="3"/>
        <v>-57.620302946204312</v>
      </c>
      <c r="S25" s="36">
        <f>S24+Q25</f>
        <v>3063242.5441468284</v>
      </c>
      <c r="T25" s="36">
        <f t="shared" si="17"/>
        <v>626911.55614880554</v>
      </c>
      <c r="U25" s="36">
        <f t="shared" si="14"/>
        <v>115.64818871095223</v>
      </c>
      <c r="V25" s="37">
        <v>8.7451388888888886</v>
      </c>
    </row>
    <row r="26" spans="1:22" x14ac:dyDescent="0.25">
      <c r="A26" s="27" t="s">
        <v>15</v>
      </c>
      <c r="B26" s="27" t="str">
        <f>A8</f>
        <v>CP1</v>
      </c>
      <c r="C26" s="36">
        <f>'HCR Distance Observation'!I62</f>
        <v>88.111999999999995</v>
      </c>
      <c r="D26" s="37">
        <f>'HCR Distance Observation'!G60</f>
        <v>8.3021151620370368</v>
      </c>
      <c r="E26" s="176">
        <v>2.3148148148148147E-5</v>
      </c>
      <c r="F26" s="37">
        <f t="shared" si="8"/>
        <v>8.3021383101851853</v>
      </c>
      <c r="G26" s="37">
        <f t="shared" si="16"/>
        <v>9.5470862268518637</v>
      </c>
      <c r="H26" s="37">
        <f t="shared" si="9"/>
        <v>9.5470862268518637</v>
      </c>
      <c r="I26" s="37">
        <f t="shared" si="10"/>
        <v>2.0470862268518637</v>
      </c>
      <c r="J26" s="38">
        <f t="shared" si="11"/>
        <v>9.5470862268518637</v>
      </c>
      <c r="K26" s="38">
        <f t="shared" si="12"/>
        <v>229.13006944444473</v>
      </c>
      <c r="L26" s="36">
        <f t="shared" si="13"/>
        <v>3.9990741271288148</v>
      </c>
      <c r="M26" s="36">
        <f t="shared" si="6"/>
        <v>-57.655562360682971</v>
      </c>
      <c r="N26" s="36">
        <f t="shared" si="7"/>
        <v>-66.630028312116124</v>
      </c>
      <c r="O26" s="36">
        <f t="shared" si="0"/>
        <v>6.1448525816136497E-3</v>
      </c>
      <c r="P26" s="36">
        <f t="shared" si="1"/>
        <v>-4.8659944401206589E-3</v>
      </c>
      <c r="Q26" s="39">
        <f t="shared" si="2"/>
        <v>-57.649417508101358</v>
      </c>
      <c r="R26" s="39">
        <f t="shared" si="3"/>
        <v>-66.634894306556248</v>
      </c>
      <c r="S26" s="35">
        <v>3063184.895</v>
      </c>
      <c r="T26" s="35">
        <v>626844.92099999997</v>
      </c>
      <c r="U26" s="36">
        <f t="shared" si="14"/>
        <v>88.111659150587471</v>
      </c>
      <c r="V26" s="37">
        <v>9.5473032407407405</v>
      </c>
    </row>
    <row r="27" spans="1:22" s="117" customFormat="1" ht="15" customHeight="1" x14ac:dyDescent="0.25">
      <c r="A27" s="74" t="s">
        <v>142</v>
      </c>
      <c r="B27" s="74"/>
      <c r="C27" s="75">
        <f>SUM(C8:C26)-C8</f>
        <v>1641.4515000000001</v>
      </c>
      <c r="D27" s="178">
        <f>SUM(D8:D26)</f>
        <v>127.49945891203704</v>
      </c>
      <c r="E27" s="179">
        <f>SUM(E8:E26)</f>
        <v>5.4398148148148155E-4</v>
      </c>
      <c r="F27" s="178">
        <f>SUM(F8:F26)</f>
        <v>127.50000289351853</v>
      </c>
      <c r="G27" s="74"/>
      <c r="H27" s="74"/>
      <c r="I27" s="74"/>
      <c r="J27" s="74"/>
      <c r="K27" s="74"/>
      <c r="L27" s="74"/>
      <c r="M27" s="180">
        <f>SUM(M8:M26)</f>
        <v>-0.11447336897776239</v>
      </c>
      <c r="N27" s="180">
        <f>SUM(N8:N26)</f>
        <v>9.0649331223076501E-2</v>
      </c>
      <c r="O27" s="75">
        <f>SUM(O8:O26)</f>
        <v>0.11447336897776238</v>
      </c>
      <c r="P27" s="75">
        <f>SUM(P8:P26)</f>
        <v>-9.0649331223076487E-2</v>
      </c>
      <c r="Q27" s="180">
        <f>SUM(Q8:Q26)</f>
        <v>-7.815970093361102E-14</v>
      </c>
      <c r="R27" s="180">
        <f t="shared" si="3"/>
        <v>0</v>
      </c>
      <c r="S27" s="74"/>
      <c r="T27" s="74"/>
      <c r="U27" s="75">
        <f>SUM(U8:U26)-U8</f>
        <v>1641.4619120556217</v>
      </c>
      <c r="V27" s="74"/>
    </row>
    <row r="28" spans="1:22" x14ac:dyDescent="0.25">
      <c r="D28" s="3"/>
    </row>
    <row r="29" spans="1:22" ht="18.75" customHeight="1" x14ac:dyDescent="0.25">
      <c r="D29" s="181"/>
      <c r="E29" s="182"/>
      <c r="F29" s="183">
        <f>SQRT(M27^2 + N27^2)</f>
        <v>0.14601867502586771</v>
      </c>
      <c r="L29" s="2"/>
      <c r="M29"/>
      <c r="N29" s="88" t="s">
        <v>184</v>
      </c>
      <c r="O29" s="89"/>
      <c r="P29" s="89"/>
      <c r="Q29" s="184">
        <f>F29/U27</f>
        <v>8.8956480776947693E-5</v>
      </c>
      <c r="R29"/>
    </row>
    <row r="30" spans="1:22" x14ac:dyDescent="0.25">
      <c r="D30" s="3"/>
    </row>
    <row r="31" spans="1:22" ht="45" customHeight="1" x14ac:dyDescent="0.25">
      <c r="F31" s="1"/>
    </row>
  </sheetData>
  <mergeCells count="18">
    <mergeCell ref="M5:N5"/>
    <mergeCell ref="N29:P29"/>
    <mergeCell ref="O5:P5"/>
    <mergeCell ref="Q5:R5"/>
    <mergeCell ref="S5:T5"/>
    <mergeCell ref="U5:U6"/>
    <mergeCell ref="A1:C1"/>
    <mergeCell ref="A3:V3"/>
    <mergeCell ref="A5:A6"/>
    <mergeCell ref="B5:B6"/>
    <mergeCell ref="C5:C6"/>
    <mergeCell ref="D5:D6"/>
    <mergeCell ref="E5:E6"/>
    <mergeCell ref="F5:F6"/>
    <mergeCell ref="G5:H6"/>
    <mergeCell ref="I5:I6"/>
    <mergeCell ref="V5:V6"/>
    <mergeCell ref="J5:L6"/>
  </mergeCells>
  <printOptions horizontalCentered="1" verticalCentered="1"/>
  <pageMargins left="0.70866141732283472" right="0.70866141732283472" top="0.94488188976377963" bottom="0.74803149606299213" header="0.31496062992125984" footer="0.31496062992125984"/>
  <pageSetup paperSize="8" scale="115" fitToHeight="2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93DA-02BC-4049-9DE7-24A5AECB42CC}">
  <dimension ref="A1:V52"/>
  <sheetViews>
    <sheetView topLeftCell="B1" zoomScaleNormal="100" zoomScalePageLayoutView="40" workbookViewId="0">
      <selection activeCell="H13" sqref="H13"/>
    </sheetView>
  </sheetViews>
  <sheetFormatPr defaultRowHeight="15" x14ac:dyDescent="0.25"/>
  <cols>
    <col min="1" max="1" width="7.85546875" style="4" bestFit="1" customWidth="1"/>
    <col min="2" max="2" width="4.7109375" style="4" bestFit="1" customWidth="1"/>
    <col min="3" max="3" width="9" style="4" bestFit="1" customWidth="1"/>
    <col min="4" max="4" width="16.28515625" style="4" bestFit="1" customWidth="1"/>
    <col min="5" max="5" width="10" style="4" bestFit="1" customWidth="1"/>
    <col min="6" max="6" width="10.5703125" style="4" customWidth="1"/>
    <col min="7" max="7" width="12.85546875" style="4" hidden="1" customWidth="1"/>
    <col min="8" max="8" width="10.5703125" style="195" bestFit="1" customWidth="1"/>
    <col min="9" max="9" width="10.140625" style="4" customWidth="1"/>
    <col min="10" max="10" width="5.5703125" style="4" hidden="1" customWidth="1"/>
    <col min="11" max="11" width="6.5703125" style="4" hidden="1" customWidth="1"/>
    <col min="12" max="12" width="5.5703125" style="4" hidden="1" customWidth="1"/>
    <col min="13" max="13" width="8.7109375" style="4" bestFit="1" customWidth="1"/>
    <col min="14" max="14" width="12.140625" style="4" bestFit="1" customWidth="1"/>
    <col min="15" max="15" width="12.85546875" style="4" bestFit="1" customWidth="1"/>
    <col min="16" max="16" width="11.7109375" style="4" bestFit="1" customWidth="1"/>
    <col min="17" max="17" width="8.7109375" style="4" bestFit="1" customWidth="1"/>
    <col min="18" max="18" width="10.42578125" style="4" bestFit="1" customWidth="1"/>
    <col min="19" max="19" width="11.5703125" style="4" bestFit="1" customWidth="1"/>
    <col min="20" max="20" width="10.5703125" style="4" bestFit="1" customWidth="1"/>
    <col min="21" max="21" width="9.7109375" style="4" customWidth="1"/>
    <col min="22" max="22" width="10.5703125" style="4" customWidth="1"/>
    <col min="23" max="16384" width="9.140625" style="4"/>
  </cols>
  <sheetData>
    <row r="1" spans="1:22" x14ac:dyDescent="0.25">
      <c r="A1" s="84" t="s">
        <v>44</v>
      </c>
      <c r="B1" s="84"/>
      <c r="C1" s="84"/>
      <c r="D1" s="8">
        <v>6.8352546296296302</v>
      </c>
      <c r="E1" s="8"/>
      <c r="F1" s="8">
        <v>7.5</v>
      </c>
      <c r="G1" s="8">
        <v>15</v>
      </c>
      <c r="M1" s="5"/>
    </row>
    <row r="2" spans="1:22" ht="34.5" customHeight="1" x14ac:dyDescent="0.25">
      <c r="A2" s="12"/>
      <c r="B2" s="12"/>
      <c r="C2" s="12"/>
      <c r="D2" s="6"/>
      <c r="E2" s="6"/>
      <c r="F2" s="6"/>
      <c r="G2" s="6"/>
      <c r="M2" s="5"/>
    </row>
    <row r="3" spans="1:22" ht="48.75" customHeight="1" x14ac:dyDescent="0.7">
      <c r="A3" s="83" t="s">
        <v>60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</row>
    <row r="4" spans="1:22" ht="18.75" customHeight="1" x14ac:dyDescent="1.35">
      <c r="A4" s="11"/>
      <c r="B4" s="11"/>
      <c r="C4" s="11"/>
      <c r="D4" s="11"/>
      <c r="E4" s="11"/>
      <c r="F4" s="11"/>
      <c r="G4" s="11"/>
      <c r="H4" s="196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8.75" customHeight="1" x14ac:dyDescent="1.35">
      <c r="A5" s="11"/>
      <c r="B5" s="11"/>
      <c r="C5" s="11"/>
      <c r="D5" s="11"/>
      <c r="E5" s="11"/>
      <c r="F5" s="11"/>
      <c r="G5" s="11"/>
      <c r="H5" s="19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s="186" customFormat="1" ht="15" customHeight="1" x14ac:dyDescent="0.25">
      <c r="A6" s="185" t="s">
        <v>30</v>
      </c>
      <c r="B6" s="185" t="s">
        <v>31</v>
      </c>
      <c r="C6" s="185" t="s">
        <v>32</v>
      </c>
      <c r="D6" s="185" t="s">
        <v>33</v>
      </c>
      <c r="E6" s="185" t="s">
        <v>131</v>
      </c>
      <c r="F6" s="185" t="s">
        <v>36</v>
      </c>
      <c r="G6" s="185" t="s">
        <v>58</v>
      </c>
      <c r="H6" s="197" t="s">
        <v>34</v>
      </c>
      <c r="I6" s="185" t="s">
        <v>61</v>
      </c>
      <c r="J6" s="185" t="s">
        <v>57</v>
      </c>
      <c r="K6" s="185"/>
      <c r="L6" s="185"/>
      <c r="M6" s="185" t="s">
        <v>37</v>
      </c>
      <c r="N6" s="185"/>
      <c r="O6" s="185" t="s">
        <v>132</v>
      </c>
      <c r="P6" s="185"/>
      <c r="Q6" s="185" t="s">
        <v>34</v>
      </c>
      <c r="R6" s="185"/>
      <c r="S6" s="185" t="s">
        <v>62</v>
      </c>
      <c r="T6" s="185"/>
      <c r="U6" s="185" t="s">
        <v>40</v>
      </c>
      <c r="V6" s="185" t="s">
        <v>41</v>
      </c>
    </row>
    <row r="7" spans="1:22" s="186" customFormat="1" x14ac:dyDescent="0.25">
      <c r="A7" s="185"/>
      <c r="B7" s="185"/>
      <c r="C7" s="185"/>
      <c r="D7" s="185"/>
      <c r="E7" s="185"/>
      <c r="F7" s="185"/>
      <c r="G7" s="185"/>
      <c r="H7" s="197"/>
      <c r="I7" s="185"/>
      <c r="J7" s="185"/>
      <c r="K7" s="185"/>
      <c r="L7" s="185"/>
      <c r="M7" s="187" t="s">
        <v>42</v>
      </c>
      <c r="N7" s="188" t="s">
        <v>43</v>
      </c>
      <c r="O7" s="189" t="s">
        <v>45</v>
      </c>
      <c r="P7" s="189" t="s">
        <v>46</v>
      </c>
      <c r="Q7" s="188" t="s">
        <v>42</v>
      </c>
      <c r="R7" s="188" t="s">
        <v>43</v>
      </c>
      <c r="S7" s="188" t="s">
        <v>42</v>
      </c>
      <c r="T7" s="188" t="s">
        <v>43</v>
      </c>
      <c r="U7" s="185"/>
      <c r="V7" s="185"/>
    </row>
    <row r="8" spans="1:22" x14ac:dyDescent="0.25">
      <c r="A8" s="40" t="s">
        <v>14</v>
      </c>
      <c r="B8" s="40" t="s">
        <v>15</v>
      </c>
      <c r="C8" s="39"/>
      <c r="D8" s="41"/>
      <c r="E8" s="41">
        <v>8.7451388888888886</v>
      </c>
      <c r="F8" s="40"/>
      <c r="G8" s="41">
        <f>IF(E8&lt;$F$1,E8+$F$1,E8-$F$1)</f>
        <v>1.2451388888888886</v>
      </c>
      <c r="H8" s="198"/>
      <c r="I8" s="41"/>
      <c r="J8" s="42"/>
      <c r="K8" s="42"/>
      <c r="L8" s="39"/>
      <c r="M8" s="39"/>
      <c r="N8" s="39"/>
      <c r="O8" s="36">
        <v>3063242.5441468302</v>
      </c>
      <c r="P8" s="36">
        <v>626911.55614880554</v>
      </c>
      <c r="Q8" s="39"/>
      <c r="R8" s="39"/>
      <c r="S8" s="39">
        <v>3063242.5441468302</v>
      </c>
      <c r="T8" s="39">
        <v>626911.55614880554</v>
      </c>
      <c r="U8" s="36"/>
      <c r="V8" s="37"/>
    </row>
    <row r="9" spans="1:22" x14ac:dyDescent="0.25">
      <c r="A9" s="40" t="s">
        <v>15</v>
      </c>
      <c r="B9" s="40" t="s">
        <v>47</v>
      </c>
      <c r="C9" s="39">
        <v>38.515999999999998</v>
      </c>
      <c r="D9" s="41">
        <v>4.0867245370370373</v>
      </c>
      <c r="E9" s="41"/>
      <c r="F9" s="41">
        <f t="shared" ref="F9:F20" si="0">IF(D9+G8&gt;$G$1,D9+G8-$G$1,D9+G8)</f>
        <v>5.3318634259259259</v>
      </c>
      <c r="G9" s="41">
        <f>IF(F9&lt;$F$1,F9+$F$1,F9-$F$1)</f>
        <v>12.831863425925926</v>
      </c>
      <c r="H9" s="198">
        <v>1.109182098765432E-4</v>
      </c>
      <c r="I9" s="41">
        <f>F9-H9</f>
        <v>5.3317525077160495</v>
      </c>
      <c r="J9" s="42">
        <f>I9</f>
        <v>5.3317525077160495</v>
      </c>
      <c r="K9" s="42">
        <f t="shared" ref="K9:K19" si="1">J9*24</f>
        <v>127.96206018518518</v>
      </c>
      <c r="L9" s="39">
        <f t="shared" ref="L9:L19" si="2">RADIANS(K9)</f>
        <v>2.2333592678666263</v>
      </c>
      <c r="M9" s="39">
        <f t="shared" ref="M9:M19" si="3">C9*COS(L9)</f>
        <v>-23.692714507780185</v>
      </c>
      <c r="N9" s="39">
        <f t="shared" ref="N9:N19" si="4">C9*SIN(L9)</f>
        <v>30.366717558090173</v>
      </c>
      <c r="O9" s="36">
        <f>O8+M9</f>
        <v>3063218.8514323225</v>
      </c>
      <c r="P9" s="36">
        <f>P8+N9</f>
        <v>626941.92286636366</v>
      </c>
      <c r="Q9" s="39">
        <f>-SUM($C$9:C9)/$C$21*$O$21</f>
        <v>-8.1883642971604161E-3</v>
      </c>
      <c r="R9" s="39">
        <f>-SUM($C$9:C9)/$C$21*$P$21</f>
        <v>-3.7205660247886787E-3</v>
      </c>
      <c r="S9" s="39">
        <f>O9+Q9</f>
        <v>3063218.8432439584</v>
      </c>
      <c r="T9" s="39">
        <f>P9+R9</f>
        <v>626941.91914579761</v>
      </c>
      <c r="U9" s="36">
        <f>SQRT((S9-S8)^2+(T9-T8)^2)</f>
        <v>38.518104616901162</v>
      </c>
      <c r="V9" s="37">
        <v>5.3323032407407407</v>
      </c>
    </row>
    <row r="10" spans="1:22" x14ac:dyDescent="0.25">
      <c r="A10" s="40" t="s">
        <v>47</v>
      </c>
      <c r="B10" s="40" t="s">
        <v>48</v>
      </c>
      <c r="C10" s="39">
        <v>72.355999999999995</v>
      </c>
      <c r="D10" s="41">
        <v>6.1402314814814813</v>
      </c>
      <c r="E10" s="41"/>
      <c r="F10" s="41">
        <f t="shared" si="0"/>
        <v>3.9720949074074063</v>
      </c>
      <c r="G10" s="41">
        <f t="shared" ref="G10:G20" si="5">IF(F10&lt;$F$1,F10+$F$1,F10-$F$1)</f>
        <v>11.472094907407406</v>
      </c>
      <c r="H10" s="198">
        <v>2.218364197530864E-4</v>
      </c>
      <c r="I10" s="41">
        <f t="shared" ref="I10:I19" si="6">F10-H10</f>
        <v>3.9718730709876531</v>
      </c>
      <c r="J10" s="42">
        <f t="shared" ref="J10:J19" si="7">I10</f>
        <v>3.9718730709876531</v>
      </c>
      <c r="K10" s="42">
        <f t="shared" si="1"/>
        <v>95.32495370370367</v>
      </c>
      <c r="L10" s="39">
        <f t="shared" si="2"/>
        <v>1.6637343014407922</v>
      </c>
      <c r="M10" s="39">
        <f t="shared" si="3"/>
        <v>-6.714943659246762</v>
      </c>
      <c r="N10" s="39">
        <f t="shared" si="4"/>
        <v>72.043738573543919</v>
      </c>
      <c r="O10" s="36">
        <f t="shared" ref="O10:O19" si="8">O9+M10</f>
        <v>3063212.1364886635</v>
      </c>
      <c r="P10" s="36">
        <f t="shared" ref="P10:P19" si="9">P9+N10</f>
        <v>627013.96660493722</v>
      </c>
      <c r="Q10" s="39">
        <f>-SUM($C$9:C10)/$C$21*$O$21</f>
        <v>-2.3570991960607791E-2</v>
      </c>
      <c r="R10" s="39">
        <f>-SUM($C$9:C10)/$C$21*$P$21</f>
        <v>-1.0710006135122296E-2</v>
      </c>
      <c r="S10" s="39">
        <f t="shared" ref="S10:S19" si="10">O10+Q10</f>
        <v>3063212.1129176714</v>
      </c>
      <c r="T10" s="39">
        <f t="shared" ref="T10:T19" si="11">P10+R10</f>
        <v>627013.9558949311</v>
      </c>
      <c r="U10" s="36">
        <f t="shared" ref="U10:U19" si="12">SQRT((S10-S9)^2+(T10-T9)^2)</f>
        <v>72.350470058257116</v>
      </c>
      <c r="V10" s="37">
        <v>3.9723842592592593</v>
      </c>
    </row>
    <row r="11" spans="1:22" x14ac:dyDescent="0.25">
      <c r="A11" s="40" t="s">
        <v>48</v>
      </c>
      <c r="B11" s="40" t="s">
        <v>49</v>
      </c>
      <c r="C11" s="39">
        <v>86.4345</v>
      </c>
      <c r="D11" s="41">
        <v>4.3280439814814811</v>
      </c>
      <c r="E11" s="41"/>
      <c r="F11" s="41">
        <f t="shared" si="0"/>
        <v>0.80013888888888829</v>
      </c>
      <c r="G11" s="41">
        <f t="shared" si="5"/>
        <v>8.3001388888888883</v>
      </c>
      <c r="H11" s="198">
        <v>3.3275462962962962E-4</v>
      </c>
      <c r="I11" s="41">
        <f t="shared" si="6"/>
        <v>0.79980613425925862</v>
      </c>
      <c r="J11" s="42">
        <f t="shared" si="7"/>
        <v>0.79980613425925862</v>
      </c>
      <c r="K11" s="42">
        <f t="shared" si="1"/>
        <v>19.195347222222207</v>
      </c>
      <c r="L11" s="39">
        <f t="shared" si="2"/>
        <v>0.33502201009132515</v>
      </c>
      <c r="M11" s="39">
        <f t="shared" si="3"/>
        <v>81.629007427431162</v>
      </c>
      <c r="N11" s="39">
        <f t="shared" si="4"/>
        <v>28.41879548225765</v>
      </c>
      <c r="O11" s="36">
        <f t="shared" si="8"/>
        <v>3063293.765496091</v>
      </c>
      <c r="P11" s="36">
        <f t="shared" si="9"/>
        <v>627042.38540041947</v>
      </c>
      <c r="Q11" s="39">
        <f>-SUM($C$9:C11)/$C$21*$O$21</f>
        <v>-4.1946658536651825E-2</v>
      </c>
      <c r="R11" s="39">
        <f>-SUM($C$9:C11)/$C$21*$P$21</f>
        <v>-1.9059400258852617E-2</v>
      </c>
      <c r="S11" s="39">
        <f t="shared" si="10"/>
        <v>3063293.7235494326</v>
      </c>
      <c r="T11" s="39">
        <f t="shared" si="11"/>
        <v>627042.36634101917</v>
      </c>
      <c r="U11" s="36">
        <f t="shared" si="12"/>
        <v>86.414400786994335</v>
      </c>
      <c r="V11" s="37">
        <v>0.79974537037037041</v>
      </c>
    </row>
    <row r="12" spans="1:22" x14ac:dyDescent="0.25">
      <c r="A12" s="40" t="s">
        <v>49</v>
      </c>
      <c r="B12" s="40" t="str">
        <f t="shared" ref="B12:B18" si="13">A13</f>
        <v>m7</v>
      </c>
      <c r="C12" s="39">
        <v>56.266999999999996</v>
      </c>
      <c r="D12" s="41">
        <v>12.664895833333333</v>
      </c>
      <c r="E12" s="41"/>
      <c r="F12" s="41">
        <f t="shared" si="0"/>
        <v>5.9650347222222209</v>
      </c>
      <c r="G12" s="41">
        <f t="shared" si="5"/>
        <v>13.465034722222221</v>
      </c>
      <c r="H12" s="198">
        <v>4.4367283950617279E-4</v>
      </c>
      <c r="I12" s="41">
        <f t="shared" si="6"/>
        <v>5.9645910493827143</v>
      </c>
      <c r="J12" s="42">
        <f t="shared" si="7"/>
        <v>5.9645910493827143</v>
      </c>
      <c r="K12" s="42">
        <f t="shared" si="1"/>
        <v>143.15018518518514</v>
      </c>
      <c r="L12" s="39">
        <f t="shared" si="2"/>
        <v>2.4984420563210894</v>
      </c>
      <c r="M12" s="39">
        <f t="shared" si="3"/>
        <v>-45.025430573782032</v>
      </c>
      <c r="N12" s="39">
        <f t="shared" si="4"/>
        <v>33.744420140899351</v>
      </c>
      <c r="O12" s="36">
        <f t="shared" si="8"/>
        <v>3063248.7400655174</v>
      </c>
      <c r="P12" s="36">
        <f t="shared" si="9"/>
        <v>627076.12982056034</v>
      </c>
      <c r="Q12" s="39">
        <f>-SUM($C$9:C12)/$C$21*$O$21</f>
        <v>-5.3908822154585284E-2</v>
      </c>
      <c r="R12" s="39">
        <f>-SUM($C$9:C12)/$C$21*$P$21</f>
        <v>-2.4494676209542838E-2</v>
      </c>
      <c r="S12" s="39">
        <f t="shared" si="10"/>
        <v>3063248.6861566952</v>
      </c>
      <c r="T12" s="39">
        <f t="shared" si="11"/>
        <v>627076.10532588419</v>
      </c>
      <c r="U12" s="36">
        <f t="shared" si="12"/>
        <v>56.273313784597832</v>
      </c>
      <c r="V12" s="37">
        <v>5.9650925925925931</v>
      </c>
    </row>
    <row r="13" spans="1:22" x14ac:dyDescent="0.25">
      <c r="A13" s="40" t="s">
        <v>50</v>
      </c>
      <c r="B13" s="40" t="str">
        <f t="shared" si="13"/>
        <v>m6</v>
      </c>
      <c r="C13" s="39">
        <v>34.634</v>
      </c>
      <c r="D13" s="41">
        <v>5.7414004629629636</v>
      </c>
      <c r="E13" s="41"/>
      <c r="F13" s="41">
        <f t="shared" si="0"/>
        <v>4.2064351851851853</v>
      </c>
      <c r="G13" s="41">
        <f t="shared" si="5"/>
        <v>11.706435185185185</v>
      </c>
      <c r="H13" s="198">
        <v>5.5459104938271602E-4</v>
      </c>
      <c r="I13" s="41">
        <f t="shared" si="6"/>
        <v>4.2058805941358024</v>
      </c>
      <c r="J13" s="42">
        <f t="shared" si="7"/>
        <v>4.2058805941358024</v>
      </c>
      <c r="K13" s="42">
        <f t="shared" si="1"/>
        <v>100.94113425925926</v>
      </c>
      <c r="L13" s="39">
        <f t="shared" si="2"/>
        <v>1.7617551435217216</v>
      </c>
      <c r="M13" s="39">
        <f t="shared" si="3"/>
        <v>-6.5735460182825394</v>
      </c>
      <c r="N13" s="39">
        <f t="shared" si="4"/>
        <v>34.004447484785302</v>
      </c>
      <c r="O13" s="36">
        <f t="shared" si="8"/>
        <v>3063242.1665194989</v>
      </c>
      <c r="P13" s="36">
        <f t="shared" si="9"/>
        <v>627110.13426804508</v>
      </c>
      <c r="Q13" s="39">
        <f>-SUM($C$9:C13)/$C$21*$O$21</f>
        <v>-6.1271887090400372E-2</v>
      </c>
      <c r="R13" s="39">
        <f>-SUM($C$9:C13)/$C$21*$P$21</f>
        <v>-2.7840249054659962E-2</v>
      </c>
      <c r="S13" s="39">
        <f t="shared" si="10"/>
        <v>3063242.1052476116</v>
      </c>
      <c r="T13" s="39">
        <f t="shared" si="11"/>
        <v>627110.10642779607</v>
      </c>
      <c r="U13" s="36">
        <f t="shared" si="12"/>
        <v>34.632113645990756</v>
      </c>
      <c r="V13" s="37">
        <v>4.2064351851851853</v>
      </c>
    </row>
    <row r="14" spans="1:22" x14ac:dyDescent="0.25">
      <c r="A14" s="40" t="s">
        <v>51</v>
      </c>
      <c r="B14" s="40" t="str">
        <f t="shared" si="13"/>
        <v>m5</v>
      </c>
      <c r="C14" s="39">
        <v>34.566500000000005</v>
      </c>
      <c r="D14" s="41">
        <v>10.394456018518518</v>
      </c>
      <c r="E14" s="41"/>
      <c r="F14" s="41">
        <f t="shared" si="0"/>
        <v>7.1008912037037035</v>
      </c>
      <c r="G14" s="41">
        <f t="shared" si="5"/>
        <v>14.600891203703704</v>
      </c>
      <c r="H14" s="198">
        <v>6.6550925925925924E-4</v>
      </c>
      <c r="I14" s="41">
        <f t="shared" si="6"/>
        <v>7.1002256944444442</v>
      </c>
      <c r="J14" s="42">
        <f t="shared" si="7"/>
        <v>7.1002256944444442</v>
      </c>
      <c r="K14" s="42">
        <f t="shared" si="1"/>
        <v>170.40541666666667</v>
      </c>
      <c r="L14" s="39">
        <f t="shared" si="2"/>
        <v>2.9741355840661541</v>
      </c>
      <c r="M14" s="39">
        <f t="shared" si="3"/>
        <v>-34.082976841817853</v>
      </c>
      <c r="N14" s="39">
        <f t="shared" si="4"/>
        <v>5.7613897498874866</v>
      </c>
      <c r="O14" s="36">
        <f t="shared" si="8"/>
        <v>3063208.0835426571</v>
      </c>
      <c r="P14" s="36">
        <f t="shared" si="9"/>
        <v>627115.89565779502</v>
      </c>
      <c r="Q14" s="39">
        <f>-SUM($C$9:C14)/$C$21*$O$21</f>
        <v>-6.8620601766841219E-2</v>
      </c>
      <c r="R14" s="39">
        <f>-SUM($C$9:C14)/$C$21*$P$21</f>
        <v>-3.1179301539234108E-2</v>
      </c>
      <c r="S14" s="39">
        <f t="shared" si="10"/>
        <v>3063208.0149220554</v>
      </c>
      <c r="T14" s="39">
        <f t="shared" si="11"/>
        <v>627115.86447849346</v>
      </c>
      <c r="U14" s="36">
        <f t="shared" si="12"/>
        <v>34.573189675866587</v>
      </c>
      <c r="V14" s="37">
        <v>7.1005324074074077</v>
      </c>
    </row>
    <row r="15" spans="1:22" x14ac:dyDescent="0.25">
      <c r="A15" s="40" t="s">
        <v>52</v>
      </c>
      <c r="B15" s="40" t="str">
        <f t="shared" si="13"/>
        <v>m4</v>
      </c>
      <c r="C15" s="39">
        <v>69.064999999999998</v>
      </c>
      <c r="D15" s="41">
        <v>4.4050578703703707</v>
      </c>
      <c r="E15" s="41"/>
      <c r="F15" s="41">
        <f t="shared" si="0"/>
        <v>4.0059490740740742</v>
      </c>
      <c r="G15" s="41">
        <f t="shared" si="5"/>
        <v>11.505949074074074</v>
      </c>
      <c r="H15" s="198">
        <v>7.7642746913580247E-4</v>
      </c>
      <c r="I15" s="41">
        <f t="shared" si="6"/>
        <v>4.0051726466049384</v>
      </c>
      <c r="J15" s="42">
        <f t="shared" si="7"/>
        <v>4.0051726466049384</v>
      </c>
      <c r="K15" s="42">
        <f t="shared" si="1"/>
        <v>96.124143518518522</v>
      </c>
      <c r="L15" s="39">
        <f t="shared" si="2"/>
        <v>1.6776827950577151</v>
      </c>
      <c r="M15" s="39">
        <f t="shared" si="3"/>
        <v>-7.3680655307163203</v>
      </c>
      <c r="N15" s="39">
        <f t="shared" si="4"/>
        <v>68.670851424276577</v>
      </c>
      <c r="O15" s="36">
        <f t="shared" si="8"/>
        <v>3063200.7154771262</v>
      </c>
      <c r="P15" s="36">
        <f t="shared" si="9"/>
        <v>627184.56650921924</v>
      </c>
      <c r="Q15" s="39">
        <f>-SUM($C$9:C15)/$C$21*$O$21</f>
        <v>-8.3303574562131083E-2</v>
      </c>
      <c r="R15" s="39">
        <f>-SUM($C$9:C15)/$C$21*$P$21</f>
        <v>-3.785083784887245E-2</v>
      </c>
      <c r="S15" s="39">
        <f t="shared" si="10"/>
        <v>3063200.6321735517</v>
      </c>
      <c r="T15" s="39">
        <f t="shared" si="11"/>
        <v>627184.52865838143</v>
      </c>
      <c r="U15" s="36">
        <f t="shared" si="12"/>
        <v>69.059934659371748</v>
      </c>
      <c r="V15" s="37">
        <v>4.0057060185185183</v>
      </c>
    </row>
    <row r="16" spans="1:22" x14ac:dyDescent="0.25">
      <c r="A16" s="40" t="s">
        <v>53</v>
      </c>
      <c r="B16" s="40" t="str">
        <f t="shared" si="13"/>
        <v>m3</v>
      </c>
      <c r="C16" s="39">
        <v>61.176500000000004</v>
      </c>
      <c r="D16" s="41">
        <v>6.7496875000000003</v>
      </c>
      <c r="E16" s="41"/>
      <c r="F16" s="41">
        <f t="shared" si="0"/>
        <v>3.2556365740740745</v>
      </c>
      <c r="G16" s="41">
        <f t="shared" si="5"/>
        <v>10.755636574074074</v>
      </c>
      <c r="H16" s="198">
        <v>8.8734567901234559E-4</v>
      </c>
      <c r="I16" s="41">
        <f t="shared" si="6"/>
        <v>3.2547492283950623</v>
      </c>
      <c r="J16" s="42">
        <f t="shared" si="7"/>
        <v>3.2547492283950623</v>
      </c>
      <c r="K16" s="42">
        <f t="shared" si="1"/>
        <v>78.113981481481488</v>
      </c>
      <c r="L16" s="39">
        <f t="shared" si="2"/>
        <v>1.36334616869373</v>
      </c>
      <c r="M16" s="39">
        <f t="shared" si="3"/>
        <v>12.600242334264749</v>
      </c>
      <c r="N16" s="39">
        <f t="shared" si="4"/>
        <v>59.864831456939747</v>
      </c>
      <c r="O16" s="36">
        <f t="shared" si="8"/>
        <v>3063213.3157194606</v>
      </c>
      <c r="P16" s="36">
        <f t="shared" si="9"/>
        <v>627244.43134067615</v>
      </c>
      <c r="Q16" s="39">
        <f>-SUM($C$9:C16)/$C$21*$O$21</f>
        <v>-9.630948037855111E-2</v>
      </c>
      <c r="R16" s="39">
        <f>-SUM($C$9:C16)/$C$21*$P$21</f>
        <v>-4.3760361356388403E-2</v>
      </c>
      <c r="S16" s="39">
        <f t="shared" si="10"/>
        <v>3063213.2194099803</v>
      </c>
      <c r="T16" s="39">
        <f t="shared" si="11"/>
        <v>627244.38758031477</v>
      </c>
      <c r="U16" s="36">
        <f t="shared" si="12"/>
        <v>61.168039497205243</v>
      </c>
      <c r="V16" s="37">
        <v>3.2552083333333335</v>
      </c>
    </row>
    <row r="17" spans="1:22" x14ac:dyDescent="0.25">
      <c r="A17" s="40" t="s">
        <v>54</v>
      </c>
      <c r="B17" s="40" t="str">
        <f t="shared" si="13"/>
        <v>m2</v>
      </c>
      <c r="C17" s="39">
        <v>39.650500000000001</v>
      </c>
      <c r="D17" s="41">
        <v>2.6861921296296298</v>
      </c>
      <c r="E17" s="41"/>
      <c r="F17" s="41">
        <f t="shared" si="0"/>
        <v>13.441828703703704</v>
      </c>
      <c r="G17" s="41">
        <f t="shared" si="5"/>
        <v>5.9418287037037043</v>
      </c>
      <c r="H17" s="198">
        <v>9.9826388888888881E-4</v>
      </c>
      <c r="I17" s="41">
        <f t="shared" si="6"/>
        <v>13.440830439814816</v>
      </c>
      <c r="J17" s="42">
        <f t="shared" si="7"/>
        <v>13.440830439814816</v>
      </c>
      <c r="K17" s="42">
        <f t="shared" si="1"/>
        <v>322.57993055555556</v>
      </c>
      <c r="L17" s="39">
        <f t="shared" si="2"/>
        <v>5.630081889049106</v>
      </c>
      <c r="M17" s="39">
        <f t="shared" si="3"/>
        <v>31.490499322603938</v>
      </c>
      <c r="N17" s="39">
        <f t="shared" si="4"/>
        <v>-24.093787636299133</v>
      </c>
      <c r="O17" s="36">
        <f t="shared" si="8"/>
        <v>3063244.8062187834</v>
      </c>
      <c r="P17" s="36">
        <f t="shared" si="9"/>
        <v>627220.33755303989</v>
      </c>
      <c r="Q17" s="39">
        <f>-SUM($C$9:C17)/$C$21*$O$21</f>
        <v>-0.1047390353314164</v>
      </c>
      <c r="R17" s="39">
        <f>-SUM($C$9:C17)/$C$21*$P$21</f>
        <v>-4.7590517737266053E-2</v>
      </c>
      <c r="S17" s="39">
        <f t="shared" si="10"/>
        <v>3063244.7014797479</v>
      </c>
      <c r="T17" s="39">
        <f t="shared" si="11"/>
        <v>627220.2899625221</v>
      </c>
      <c r="U17" s="36">
        <f t="shared" si="12"/>
        <v>39.646133482723755</v>
      </c>
      <c r="V17" s="37">
        <v>13.440312499999999</v>
      </c>
    </row>
    <row r="18" spans="1:22" x14ac:dyDescent="0.25">
      <c r="A18" s="40" t="s">
        <v>55</v>
      </c>
      <c r="B18" s="40" t="str">
        <f t="shared" si="13"/>
        <v>m1</v>
      </c>
      <c r="C18" s="39">
        <v>73.330999999999989</v>
      </c>
      <c r="D18" s="41">
        <v>9.8203819444444438</v>
      </c>
      <c r="E18" s="41"/>
      <c r="F18" s="41">
        <f t="shared" si="0"/>
        <v>0.7622106481481481</v>
      </c>
      <c r="G18" s="41">
        <f t="shared" si="5"/>
        <v>8.2622106481481481</v>
      </c>
      <c r="H18" s="198">
        <v>1.109182098765432E-3</v>
      </c>
      <c r="I18" s="41">
        <f t="shared" si="6"/>
        <v>0.76110146604938267</v>
      </c>
      <c r="J18" s="42">
        <f t="shared" si="7"/>
        <v>0.76110146604938267</v>
      </c>
      <c r="K18" s="42">
        <f t="shared" si="1"/>
        <v>18.266435185185184</v>
      </c>
      <c r="L18" s="39">
        <f t="shared" si="2"/>
        <v>0.3188094365836216</v>
      </c>
      <c r="M18" s="39">
        <f t="shared" si="3"/>
        <v>69.635796402364676</v>
      </c>
      <c r="N18" s="39">
        <f t="shared" si="4"/>
        <v>22.984590934110894</v>
      </c>
      <c r="O18" s="36">
        <f t="shared" si="8"/>
        <v>3063314.442015186</v>
      </c>
      <c r="P18" s="36">
        <f t="shared" si="9"/>
        <v>627243.32214397402</v>
      </c>
      <c r="Q18" s="39">
        <f>-SUM($C$9:C18)/$C$21*$O$21</f>
        <v>-0.12032894451915839</v>
      </c>
      <c r="R18" s="39">
        <f>-SUM($C$9:C18)/$C$21*$P$21</f>
        <v>-5.4674140833220426E-2</v>
      </c>
      <c r="S18" s="39">
        <f t="shared" si="10"/>
        <v>3063314.3216862413</v>
      </c>
      <c r="T18" s="39">
        <f t="shared" si="11"/>
        <v>627243.26746983314</v>
      </c>
      <c r="U18" s="36">
        <f t="shared" si="12"/>
        <v>73.313975437258634</v>
      </c>
      <c r="V18" s="37">
        <v>0.76101851851851843</v>
      </c>
    </row>
    <row r="19" spans="1:22" x14ac:dyDescent="0.25">
      <c r="A19" s="40" t="s">
        <v>56</v>
      </c>
      <c r="B19" s="40" t="s">
        <v>12</v>
      </c>
      <c r="C19" s="39">
        <v>77.146000000000001</v>
      </c>
      <c r="D19" s="41">
        <v>3.1934722222222223</v>
      </c>
      <c r="E19" s="41"/>
      <c r="F19" s="41">
        <f t="shared" si="0"/>
        <v>11.455682870370371</v>
      </c>
      <c r="G19" s="41">
        <f t="shared" si="5"/>
        <v>3.9556828703703708</v>
      </c>
      <c r="H19" s="198">
        <v>1.2201003086419753E-3</v>
      </c>
      <c r="I19" s="41">
        <f t="shared" si="6"/>
        <v>11.454462770061729</v>
      </c>
      <c r="J19" s="42">
        <f t="shared" si="7"/>
        <v>11.454462770061729</v>
      </c>
      <c r="K19" s="42">
        <f t="shared" si="1"/>
        <v>274.90710648148149</v>
      </c>
      <c r="L19" s="39">
        <f t="shared" si="2"/>
        <v>4.7980341452324957</v>
      </c>
      <c r="M19" s="39">
        <f t="shared" si="3"/>
        <v>6.5991074655919348</v>
      </c>
      <c r="N19" s="39">
        <f t="shared" si="4"/>
        <v>-76.863236313972422</v>
      </c>
      <c r="O19" s="36">
        <f t="shared" si="8"/>
        <v>3063321.0411226517</v>
      </c>
      <c r="P19" s="36">
        <f t="shared" si="9"/>
        <v>627166.4589076601</v>
      </c>
      <c r="Q19" s="39">
        <f>-SUM($C$9:C19)/$C$21*$O$21</f>
        <v>-0.13672990910708904</v>
      </c>
      <c r="R19" s="39">
        <f>-SUM($C$9:C19)/$C$21*$P$21</f>
        <v>-6.2126285047270358E-2</v>
      </c>
      <c r="S19" s="35">
        <f t="shared" si="10"/>
        <v>3063320.9043927426</v>
      </c>
      <c r="T19" s="35">
        <f t="shared" si="11"/>
        <v>627166.39678137505</v>
      </c>
      <c r="U19" s="36">
        <f t="shared" si="12"/>
        <v>77.152023751176984</v>
      </c>
      <c r="V19" s="37">
        <v>11.453912037037037</v>
      </c>
    </row>
    <row r="20" spans="1:22" x14ac:dyDescent="0.25">
      <c r="A20" s="40" t="s">
        <v>12</v>
      </c>
      <c r="B20" s="40" t="s">
        <v>13</v>
      </c>
      <c r="C20" s="39"/>
      <c r="D20" s="41">
        <v>7.9757175925925923</v>
      </c>
      <c r="E20" s="41">
        <v>11.930069444444444</v>
      </c>
      <c r="F20" s="41">
        <f t="shared" si="0"/>
        <v>11.931400462962962</v>
      </c>
      <c r="G20" s="41">
        <f t="shared" si="5"/>
        <v>4.4314004629629622</v>
      </c>
      <c r="H20" s="198">
        <v>1.3310185185185185E-3</v>
      </c>
      <c r="I20" s="41"/>
      <c r="J20" s="42"/>
      <c r="K20" s="42"/>
      <c r="L20" s="39"/>
      <c r="M20" s="39"/>
      <c r="N20" s="43" t="s">
        <v>63</v>
      </c>
      <c r="O20" s="35">
        <v>3063320.9043927426</v>
      </c>
      <c r="P20" s="35">
        <v>627166.39678137505</v>
      </c>
      <c r="Q20" s="39"/>
      <c r="R20" s="39"/>
      <c r="S20" s="39"/>
      <c r="T20" s="39"/>
      <c r="U20" s="36"/>
      <c r="V20" s="37"/>
    </row>
    <row r="21" spans="1:22" s="120" customFormat="1" x14ac:dyDescent="0.25">
      <c r="A21" s="74" t="s">
        <v>142</v>
      </c>
      <c r="B21" s="192"/>
      <c r="C21" s="75">
        <f>SUM(C9:C19)</f>
        <v>643.14299999999992</v>
      </c>
      <c r="D21" s="178"/>
      <c r="E21" s="193"/>
      <c r="F21" s="193">
        <f>F20-E20</f>
        <v>1.3310185185186896E-3</v>
      </c>
      <c r="G21" s="193"/>
      <c r="H21" s="199"/>
      <c r="I21" s="178"/>
      <c r="J21" s="194"/>
      <c r="K21" s="194"/>
      <c r="L21" s="180"/>
      <c r="M21" s="180">
        <f>SUM(M8:M20)</f>
        <v>78.49697582063078</v>
      </c>
      <c r="N21" s="180">
        <f>SUM(N8:N20)</f>
        <v>254.90275885451956</v>
      </c>
      <c r="O21" s="180">
        <f>ABS(O20-O19)</f>
        <v>0.13672990910708904</v>
      </c>
      <c r="P21" s="180">
        <f>ABS(P20-P19)</f>
        <v>6.2126285047270358E-2</v>
      </c>
      <c r="Q21" s="75"/>
      <c r="R21" s="75"/>
      <c r="S21" s="180"/>
      <c r="T21" s="180"/>
      <c r="U21" s="180">
        <f>SUM(U9:U20)</f>
        <v>643.10169939634409</v>
      </c>
      <c r="V21" s="193"/>
    </row>
    <row r="22" spans="1:22" x14ac:dyDescent="0.25">
      <c r="C22" s="5"/>
      <c r="D22" s="6"/>
      <c r="J22" s="10"/>
      <c r="K22" s="10"/>
      <c r="L22" s="5"/>
      <c r="M22" s="5"/>
      <c r="N22" s="5"/>
      <c r="O22" s="21"/>
      <c r="P22" s="21"/>
      <c r="U22" s="5"/>
      <c r="V22" s="6"/>
    </row>
    <row r="23" spans="1:22" x14ac:dyDescent="0.25">
      <c r="C23" s="5"/>
      <c r="D23" s="5"/>
      <c r="L23" s="5"/>
      <c r="M23" s="5"/>
      <c r="N23" s="5"/>
    </row>
    <row r="24" spans="1:22" ht="23.25" customHeight="1" x14ac:dyDescent="0.25">
      <c r="D24" s="5"/>
      <c r="E24" s="190"/>
      <c r="F24" s="191"/>
      <c r="G24" s="191"/>
      <c r="H24" s="200">
        <f>SQRT(O21^2+P21^2)</f>
        <v>0.15018236693502843</v>
      </c>
      <c r="I24" s="10"/>
      <c r="M24" s="5"/>
      <c r="O24" s="88" t="s">
        <v>184</v>
      </c>
      <c r="P24" s="89"/>
      <c r="Q24" s="89"/>
      <c r="R24" s="184">
        <f>H24/U21</f>
        <v>2.3352817614383399E-4</v>
      </c>
    </row>
    <row r="25" spans="1:22" ht="18.75" x14ac:dyDescent="0.3">
      <c r="H25" s="201"/>
      <c r="I25" s="25"/>
      <c r="L25" s="5"/>
      <c r="M25" s="25"/>
      <c r="N25" s="25"/>
      <c r="O25" s="25"/>
      <c r="P25" s="25"/>
    </row>
    <row r="26" spans="1:22" x14ac:dyDescent="0.25">
      <c r="M26" s="6"/>
    </row>
    <row r="27" spans="1:22" x14ac:dyDescent="0.25">
      <c r="M27" s="6"/>
    </row>
    <row r="28" spans="1:22" x14ac:dyDescent="0.25">
      <c r="L28" s="6"/>
    </row>
    <row r="29" spans="1:22" x14ac:dyDescent="0.25">
      <c r="M29" s="6"/>
    </row>
    <row r="30" spans="1:22" x14ac:dyDescent="0.25">
      <c r="M30" s="6"/>
    </row>
    <row r="31" spans="1:22" x14ac:dyDescent="0.25">
      <c r="M31" s="6"/>
    </row>
    <row r="32" spans="1:22" x14ac:dyDescent="0.25">
      <c r="M32" s="6"/>
    </row>
    <row r="33" spans="5:20" x14ac:dyDescent="0.25">
      <c r="M33" s="6"/>
    </row>
    <row r="34" spans="5:20" x14ac:dyDescent="0.25">
      <c r="M34" s="6"/>
    </row>
    <row r="35" spans="5:20" x14ac:dyDescent="0.25">
      <c r="M35" s="6"/>
    </row>
    <row r="36" spans="5:20" x14ac:dyDescent="0.25">
      <c r="M36" s="6"/>
    </row>
    <row r="37" spans="5:20" x14ac:dyDescent="0.25">
      <c r="M37" s="6"/>
      <c r="O37" s="5"/>
      <c r="P37" s="5"/>
      <c r="S37" s="9"/>
      <c r="T37" s="9"/>
    </row>
    <row r="38" spans="5:20" x14ac:dyDescent="0.25">
      <c r="E38" s="6"/>
      <c r="F38" s="6"/>
      <c r="G38" s="7"/>
      <c r="I38" s="7"/>
      <c r="M38" s="6"/>
      <c r="O38" s="5"/>
      <c r="Q38" s="5"/>
      <c r="R38" s="5"/>
      <c r="S38" s="5"/>
      <c r="T38" s="5"/>
    </row>
    <row r="39" spans="5:20" x14ac:dyDescent="0.25">
      <c r="E39" s="5"/>
      <c r="F39" s="5"/>
      <c r="S39" s="5"/>
    </row>
    <row r="40" spans="5:20" x14ac:dyDescent="0.25">
      <c r="E40" s="5"/>
      <c r="F40" s="5"/>
    </row>
    <row r="41" spans="5:20" x14ac:dyDescent="0.25">
      <c r="E41" s="5"/>
      <c r="F41" s="5"/>
    </row>
    <row r="42" spans="5:20" x14ac:dyDescent="0.25">
      <c r="E42" s="5"/>
      <c r="F42" s="5"/>
    </row>
    <row r="43" spans="5:20" x14ac:dyDescent="0.25">
      <c r="E43" s="5"/>
      <c r="F43" s="5"/>
    </row>
    <row r="44" spans="5:20" x14ac:dyDescent="0.25">
      <c r="E44" s="5"/>
      <c r="F44" s="5"/>
    </row>
    <row r="45" spans="5:20" x14ac:dyDescent="0.25">
      <c r="E45" s="5"/>
      <c r="F45" s="5"/>
    </row>
    <row r="46" spans="5:20" x14ac:dyDescent="0.25">
      <c r="E46" s="5"/>
      <c r="F46" s="5"/>
    </row>
    <row r="47" spans="5:20" x14ac:dyDescent="0.25">
      <c r="E47" s="5"/>
      <c r="F47" s="5"/>
    </row>
    <row r="48" spans="5:20" x14ac:dyDescent="0.25">
      <c r="E48" s="5"/>
      <c r="F48" s="5"/>
    </row>
    <row r="49" spans="5:6" x14ac:dyDescent="0.25">
      <c r="E49" s="5"/>
      <c r="F49" s="5"/>
    </row>
    <row r="50" spans="5:6" x14ac:dyDescent="0.25">
      <c r="E50" s="5"/>
      <c r="F50" s="5"/>
    </row>
    <row r="51" spans="5:6" x14ac:dyDescent="0.25">
      <c r="E51" s="5"/>
      <c r="F51" s="5"/>
    </row>
    <row r="52" spans="5:6" x14ac:dyDescent="0.25">
      <c r="E52" s="5"/>
      <c r="F52" s="5"/>
    </row>
  </sheetData>
  <mergeCells count="19">
    <mergeCell ref="O6:P6"/>
    <mergeCell ref="U6:U7"/>
    <mergeCell ref="O24:Q24"/>
    <mergeCell ref="A1:C1"/>
    <mergeCell ref="A3:V3"/>
    <mergeCell ref="A6:A7"/>
    <mergeCell ref="B6:B7"/>
    <mergeCell ref="C6:C7"/>
    <mergeCell ref="D6:D7"/>
    <mergeCell ref="H6:H7"/>
    <mergeCell ref="I6:I7"/>
    <mergeCell ref="G6:G7"/>
    <mergeCell ref="V6:V7"/>
    <mergeCell ref="J6:L7"/>
    <mergeCell ref="M6:N6"/>
    <mergeCell ref="Q6:R6"/>
    <mergeCell ref="S6:T6"/>
    <mergeCell ref="F6:F7"/>
    <mergeCell ref="E6:E7"/>
  </mergeCells>
  <printOptions horizontalCentered="1" verticalCentered="1"/>
  <pageMargins left="0.7" right="0.7" top="0.99851190476190477" bottom="0.75" header="0.3" footer="0.3"/>
  <pageSetup paperSize="8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81BD-5099-40E8-B9F8-0B56E429741B}">
  <dimension ref="A1:K51"/>
  <sheetViews>
    <sheetView view="pageLayout" zoomScale="85" zoomScaleNormal="100" zoomScalePageLayoutView="85" workbookViewId="0">
      <selection activeCell="A42" sqref="A42"/>
    </sheetView>
  </sheetViews>
  <sheetFormatPr defaultRowHeight="15" x14ac:dyDescent="0.25"/>
  <cols>
    <col min="2" max="2" width="10.140625" customWidth="1"/>
    <col min="3" max="6" width="9.140625" style="2"/>
    <col min="7" max="7" width="10.85546875" style="2" customWidth="1"/>
    <col min="8" max="8" width="11.42578125" bestFit="1" customWidth="1"/>
    <col min="9" max="9" width="10.42578125" customWidth="1"/>
  </cols>
  <sheetData>
    <row r="1" spans="1:11" ht="15" customHeight="1" x14ac:dyDescent="0.25">
      <c r="A1" s="85" t="s">
        <v>113</v>
      </c>
      <c r="B1" s="85"/>
      <c r="C1" s="85"/>
      <c r="D1" s="85"/>
      <c r="E1" s="85"/>
      <c r="F1" s="85"/>
      <c r="G1" s="85"/>
      <c r="H1" s="85"/>
      <c r="I1" s="85"/>
      <c r="J1" s="14"/>
    </row>
    <row r="2" spans="1:1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14"/>
    </row>
    <row r="4" spans="1:11" s="24" customFormat="1" ht="33.75" customHeight="1" x14ac:dyDescent="0.25">
      <c r="A4" s="58" t="s">
        <v>162</v>
      </c>
      <c r="B4" s="58" t="s">
        <v>161</v>
      </c>
      <c r="C4" s="76" t="s">
        <v>79</v>
      </c>
      <c r="D4" s="76" t="s">
        <v>81</v>
      </c>
      <c r="E4" s="76" t="s">
        <v>83</v>
      </c>
      <c r="F4" s="76" t="s">
        <v>84</v>
      </c>
      <c r="G4" s="76" t="s">
        <v>85</v>
      </c>
      <c r="H4" s="76" t="s">
        <v>34</v>
      </c>
      <c r="I4" s="77" t="s">
        <v>130</v>
      </c>
    </row>
    <row r="5" spans="1:11" s="4" customFormat="1" x14ac:dyDescent="0.25">
      <c r="A5" s="51"/>
      <c r="B5" s="56" t="s">
        <v>15</v>
      </c>
      <c r="C5" s="52">
        <v>1.2849999999999999</v>
      </c>
      <c r="D5" s="52"/>
      <c r="E5" s="52"/>
      <c r="F5" s="52"/>
      <c r="G5" s="52">
        <f>'Level Transfer'!N119</f>
        <v>1331.4008333333334</v>
      </c>
      <c r="H5" s="52">
        <f>-K5/$K$41*$H$44</f>
        <v>0</v>
      </c>
      <c r="I5" s="52">
        <f>G5+H5</f>
        <v>1331.4008333333334</v>
      </c>
      <c r="K5" s="4">
        <v>0</v>
      </c>
    </row>
    <row r="6" spans="1:11" x14ac:dyDescent="0.25">
      <c r="A6" s="56" t="s">
        <v>89</v>
      </c>
      <c r="B6" s="56"/>
      <c r="C6" s="52">
        <v>0.92</v>
      </c>
      <c r="D6" s="52">
        <v>1.7130000000000001</v>
      </c>
      <c r="E6" s="52" t="str">
        <f>IF(SIGN(C5-D6)=1,C5-D6,"")</f>
        <v/>
      </c>
      <c r="F6" s="52">
        <f>IF(SIGN(C5-D6)=-1,ABS(C5-D6),"")</f>
        <v>0.42800000000000016</v>
      </c>
      <c r="G6" s="52">
        <f>G5+IF(E6&lt;&gt;"",E6,-F6)</f>
        <v>1330.9728333333333</v>
      </c>
      <c r="H6" s="52">
        <f t="shared" ref="H6:H41" si="0">-K6/$K$41*$H$44</f>
        <v>3.8888888889232476E-4</v>
      </c>
      <c r="I6" s="52">
        <f t="shared" ref="I6:I41" si="1">G6+H6</f>
        <v>1330.9732222222221</v>
      </c>
      <c r="K6" s="4">
        <v>1</v>
      </c>
    </row>
    <row r="7" spans="1:11" x14ac:dyDescent="0.25">
      <c r="A7" s="56" t="s">
        <v>90</v>
      </c>
      <c r="B7" s="56"/>
      <c r="C7" s="52">
        <v>0.80600000000000005</v>
      </c>
      <c r="D7" s="52">
        <v>1.774</v>
      </c>
      <c r="E7" s="52" t="str">
        <f t="shared" ref="E7:E41" si="2">IF(SIGN(C6-D7)=1,C6-D7,"")</f>
        <v/>
      </c>
      <c r="F7" s="52">
        <f t="shared" ref="F7:F41" si="3">IF(SIGN(C6-D7)=-1,ABS(C6-D7),"")</f>
        <v>0.85399999999999998</v>
      </c>
      <c r="G7" s="52">
        <f t="shared" ref="G7:G41" si="4">G6+IF(E7&lt;&gt;"",E7,-F7)</f>
        <v>1330.1188333333332</v>
      </c>
      <c r="H7" s="52">
        <f t="shared" si="0"/>
        <v>7.7777777778464952E-4</v>
      </c>
      <c r="I7" s="52">
        <f t="shared" si="1"/>
        <v>1330.119611111111</v>
      </c>
      <c r="K7" s="4">
        <v>2</v>
      </c>
    </row>
    <row r="8" spans="1:11" x14ac:dyDescent="0.25">
      <c r="A8" s="56" t="s">
        <v>91</v>
      </c>
      <c r="B8" s="56"/>
      <c r="C8" s="52">
        <v>1.19</v>
      </c>
      <c r="D8" s="52">
        <v>1.8380000000000001</v>
      </c>
      <c r="E8" s="52" t="str">
        <f t="shared" si="2"/>
        <v/>
      </c>
      <c r="F8" s="52">
        <f t="shared" si="3"/>
        <v>1.032</v>
      </c>
      <c r="G8" s="52">
        <f t="shared" si="4"/>
        <v>1329.0868333333333</v>
      </c>
      <c r="H8" s="52">
        <f t="shared" si="0"/>
        <v>1.1666666666769743E-3</v>
      </c>
      <c r="I8" s="52">
        <f t="shared" si="1"/>
        <v>1329.088</v>
      </c>
      <c r="K8" s="4">
        <v>3</v>
      </c>
    </row>
    <row r="9" spans="1:11" s="4" customFormat="1" x14ac:dyDescent="0.25">
      <c r="A9" s="56" t="s">
        <v>92</v>
      </c>
      <c r="B9" s="56" t="s">
        <v>14</v>
      </c>
      <c r="C9" s="52">
        <v>0.75</v>
      </c>
      <c r="D9" s="52">
        <v>1.44</v>
      </c>
      <c r="E9" s="52" t="str">
        <f t="shared" si="2"/>
        <v/>
      </c>
      <c r="F9" s="52">
        <f t="shared" si="3"/>
        <v>0.25</v>
      </c>
      <c r="G9" s="52">
        <f t="shared" si="4"/>
        <v>1328.8368333333333</v>
      </c>
      <c r="H9" s="52">
        <f t="shared" si="0"/>
        <v>1.555555555569299E-3</v>
      </c>
      <c r="I9" s="52">
        <f t="shared" si="1"/>
        <v>1328.8383888888889</v>
      </c>
      <c r="K9" s="4">
        <v>4</v>
      </c>
    </row>
    <row r="10" spans="1:11" x14ac:dyDescent="0.25">
      <c r="A10" s="56" t="s">
        <v>93</v>
      </c>
      <c r="B10" s="56"/>
      <c r="C10" s="52">
        <v>0.88</v>
      </c>
      <c r="D10" s="52">
        <v>1.87</v>
      </c>
      <c r="E10" s="52" t="str">
        <f t="shared" si="2"/>
        <v/>
      </c>
      <c r="F10" s="52">
        <f t="shared" si="3"/>
        <v>1.1200000000000001</v>
      </c>
      <c r="G10" s="52">
        <f t="shared" si="4"/>
        <v>1327.7168333333334</v>
      </c>
      <c r="H10" s="52">
        <f t="shared" si="0"/>
        <v>1.9444444444616238E-3</v>
      </c>
      <c r="I10" s="52">
        <f t="shared" si="1"/>
        <v>1327.7187777777779</v>
      </c>
      <c r="K10" s="4">
        <v>5</v>
      </c>
    </row>
    <row r="11" spans="1:11" x14ac:dyDescent="0.25">
      <c r="A11" s="56" t="s">
        <v>94</v>
      </c>
      <c r="B11" s="56"/>
      <c r="C11" s="52">
        <v>0.99399999999999999</v>
      </c>
      <c r="D11" s="52">
        <v>1.73</v>
      </c>
      <c r="E11" s="52" t="str">
        <f t="shared" si="2"/>
        <v/>
      </c>
      <c r="F11" s="52">
        <f t="shared" si="3"/>
        <v>0.85</v>
      </c>
      <c r="G11" s="52">
        <f t="shared" si="4"/>
        <v>1326.8668333333335</v>
      </c>
      <c r="H11" s="52">
        <f t="shared" si="0"/>
        <v>2.3333333333539485E-3</v>
      </c>
      <c r="I11" s="52">
        <f t="shared" si="1"/>
        <v>1326.8691666666668</v>
      </c>
      <c r="K11" s="4">
        <v>6</v>
      </c>
    </row>
    <row r="12" spans="1:11" x14ac:dyDescent="0.25">
      <c r="A12" s="56" t="s">
        <v>95</v>
      </c>
      <c r="B12" s="56"/>
      <c r="C12" s="52">
        <v>0.95199999999999996</v>
      </c>
      <c r="D12" s="52">
        <v>1.7370000000000001</v>
      </c>
      <c r="E12" s="52" t="str">
        <f t="shared" si="2"/>
        <v/>
      </c>
      <c r="F12" s="52">
        <f t="shared" si="3"/>
        <v>0.7430000000000001</v>
      </c>
      <c r="G12" s="52">
        <f t="shared" si="4"/>
        <v>1326.1238333333336</v>
      </c>
      <c r="H12" s="52">
        <f t="shared" si="0"/>
        <v>2.7222222222462733E-3</v>
      </c>
      <c r="I12" s="52">
        <f t="shared" si="1"/>
        <v>1326.1265555555558</v>
      </c>
      <c r="K12" s="4">
        <v>7</v>
      </c>
    </row>
    <row r="13" spans="1:11" x14ac:dyDescent="0.25">
      <c r="A13" s="56" t="s">
        <v>96</v>
      </c>
      <c r="B13" s="56"/>
      <c r="C13" s="52">
        <v>0.79800000000000004</v>
      </c>
      <c r="D13" s="52">
        <v>1.758</v>
      </c>
      <c r="E13" s="52" t="str">
        <f t="shared" si="2"/>
        <v/>
      </c>
      <c r="F13" s="52">
        <f t="shared" si="3"/>
        <v>0.80600000000000005</v>
      </c>
      <c r="G13" s="52">
        <f t="shared" si="4"/>
        <v>1325.3178333333335</v>
      </c>
      <c r="H13" s="52">
        <f t="shared" si="0"/>
        <v>3.1111111111385981E-3</v>
      </c>
      <c r="I13" s="52">
        <f t="shared" si="1"/>
        <v>1325.3209444444446</v>
      </c>
      <c r="K13" s="4">
        <v>8</v>
      </c>
    </row>
    <row r="14" spans="1:11" x14ac:dyDescent="0.25">
      <c r="A14" s="56" t="s">
        <v>97</v>
      </c>
      <c r="B14" s="56"/>
      <c r="C14" s="52">
        <v>0.82399999999999995</v>
      </c>
      <c r="D14" s="52">
        <v>1.7949999999999999</v>
      </c>
      <c r="E14" s="52" t="str">
        <f t="shared" si="2"/>
        <v/>
      </c>
      <c r="F14" s="52">
        <f t="shared" si="3"/>
        <v>0.99699999999999989</v>
      </c>
      <c r="G14" s="52">
        <f t="shared" si="4"/>
        <v>1324.3208333333334</v>
      </c>
      <c r="H14" s="52">
        <f t="shared" si="0"/>
        <v>3.5000000000309228E-3</v>
      </c>
      <c r="I14" s="52">
        <f t="shared" si="1"/>
        <v>1324.3243333333335</v>
      </c>
      <c r="K14" s="4">
        <v>9</v>
      </c>
    </row>
    <row r="15" spans="1:11" s="4" customFormat="1" x14ac:dyDescent="0.25">
      <c r="A15" s="56" t="s">
        <v>98</v>
      </c>
      <c r="B15" s="56" t="s">
        <v>13</v>
      </c>
      <c r="C15" s="52">
        <v>1.23</v>
      </c>
      <c r="D15" s="52">
        <v>1.8520000000000001</v>
      </c>
      <c r="E15" s="52" t="str">
        <f t="shared" si="2"/>
        <v/>
      </c>
      <c r="F15" s="52">
        <f t="shared" si="3"/>
        <v>1.028</v>
      </c>
      <c r="G15" s="52">
        <f t="shared" si="4"/>
        <v>1323.2928333333334</v>
      </c>
      <c r="H15" s="52">
        <f t="shared" si="0"/>
        <v>3.8888888889232476E-3</v>
      </c>
      <c r="I15" s="52">
        <f t="shared" si="1"/>
        <v>1323.2967222222223</v>
      </c>
      <c r="K15" s="4">
        <v>10</v>
      </c>
    </row>
    <row r="16" spans="1:11" x14ac:dyDescent="0.25">
      <c r="A16" s="56" t="s">
        <v>99</v>
      </c>
      <c r="B16" s="56"/>
      <c r="C16" s="52">
        <v>1.0349999999999999</v>
      </c>
      <c r="D16" s="52">
        <v>1.708</v>
      </c>
      <c r="E16" s="52" t="str">
        <f t="shared" si="2"/>
        <v/>
      </c>
      <c r="F16" s="52">
        <f t="shared" si="3"/>
        <v>0.47799999999999998</v>
      </c>
      <c r="G16" s="52">
        <f t="shared" si="4"/>
        <v>1322.8148333333334</v>
      </c>
      <c r="H16" s="52">
        <f t="shared" si="0"/>
        <v>4.2777777778155723E-3</v>
      </c>
      <c r="I16" s="52">
        <f t="shared" si="1"/>
        <v>1322.8191111111112</v>
      </c>
      <c r="K16" s="4">
        <v>11</v>
      </c>
    </row>
    <row r="17" spans="1:11" s="4" customFormat="1" x14ac:dyDescent="0.25">
      <c r="A17" s="56" t="s">
        <v>100</v>
      </c>
      <c r="B17" s="56" t="s">
        <v>12</v>
      </c>
      <c r="C17" s="52">
        <v>1.373</v>
      </c>
      <c r="D17" s="52">
        <v>1.7549999999999999</v>
      </c>
      <c r="E17" s="52" t="str">
        <f t="shared" si="2"/>
        <v/>
      </c>
      <c r="F17" s="52">
        <f t="shared" si="3"/>
        <v>0.72</v>
      </c>
      <c r="G17" s="52">
        <f t="shared" si="4"/>
        <v>1322.0948333333333</v>
      </c>
      <c r="H17" s="52">
        <f t="shared" si="0"/>
        <v>4.6666666667078971E-3</v>
      </c>
      <c r="I17" s="52">
        <f t="shared" si="1"/>
        <v>1322.0995</v>
      </c>
      <c r="K17" s="4">
        <v>12</v>
      </c>
    </row>
    <row r="18" spans="1:11" x14ac:dyDescent="0.25">
      <c r="A18" s="56" t="s">
        <v>101</v>
      </c>
      <c r="B18" s="56"/>
      <c r="C18" s="52">
        <v>1.0049999999999999</v>
      </c>
      <c r="D18" s="52">
        <v>1.385</v>
      </c>
      <c r="E18" s="52" t="str">
        <f t="shared" si="2"/>
        <v/>
      </c>
      <c r="F18" s="52">
        <f t="shared" si="3"/>
        <v>1.2000000000000011E-2</v>
      </c>
      <c r="G18" s="52">
        <f t="shared" si="4"/>
        <v>1322.0828333333334</v>
      </c>
      <c r="H18" s="52">
        <f t="shared" si="0"/>
        <v>5.0555555556002219E-3</v>
      </c>
      <c r="I18" s="52">
        <f t="shared" si="1"/>
        <v>1322.087888888889</v>
      </c>
      <c r="K18" s="4">
        <v>13</v>
      </c>
    </row>
    <row r="19" spans="1:11" s="4" customFormat="1" x14ac:dyDescent="0.25">
      <c r="A19" s="56" t="s">
        <v>102</v>
      </c>
      <c r="B19" s="56" t="s">
        <v>56</v>
      </c>
      <c r="C19" s="52">
        <v>1.6639999999999999</v>
      </c>
      <c r="D19" s="52">
        <v>1.6319999999999999</v>
      </c>
      <c r="E19" s="52" t="str">
        <f t="shared" si="2"/>
        <v/>
      </c>
      <c r="F19" s="52">
        <f t="shared" si="3"/>
        <v>0.627</v>
      </c>
      <c r="G19" s="52">
        <f t="shared" si="4"/>
        <v>1321.4558333333334</v>
      </c>
      <c r="H19" s="52">
        <f t="shared" si="0"/>
        <v>5.4444444444925466E-3</v>
      </c>
      <c r="I19" s="52">
        <f t="shared" si="1"/>
        <v>1321.4612777777779</v>
      </c>
      <c r="K19" s="4">
        <v>14</v>
      </c>
    </row>
    <row r="20" spans="1:11" s="4" customFormat="1" x14ac:dyDescent="0.25">
      <c r="A20" s="56" t="s">
        <v>103</v>
      </c>
      <c r="B20" s="56" t="s">
        <v>55</v>
      </c>
      <c r="C20" s="52">
        <v>0.72199999999999998</v>
      </c>
      <c r="D20" s="52">
        <v>1.49</v>
      </c>
      <c r="E20" s="52">
        <f t="shared" si="2"/>
        <v>0.17399999999999993</v>
      </c>
      <c r="F20" s="52" t="str">
        <f t="shared" si="3"/>
        <v/>
      </c>
      <c r="G20" s="52">
        <f t="shared" si="4"/>
        <v>1321.6298333333334</v>
      </c>
      <c r="H20" s="52">
        <f t="shared" si="0"/>
        <v>5.8333333333848714E-3</v>
      </c>
      <c r="I20" s="52">
        <f t="shared" si="1"/>
        <v>1321.6356666666668</v>
      </c>
      <c r="K20" s="4">
        <v>15</v>
      </c>
    </row>
    <row r="21" spans="1:11" x14ac:dyDescent="0.25">
      <c r="A21" s="56" t="s">
        <v>104</v>
      </c>
      <c r="B21" s="56"/>
      <c r="C21" s="52">
        <v>0.64200000000000002</v>
      </c>
      <c r="D21" s="52">
        <v>1.8140000000000001</v>
      </c>
      <c r="E21" s="52" t="str">
        <f t="shared" si="2"/>
        <v/>
      </c>
      <c r="F21" s="52">
        <f t="shared" si="3"/>
        <v>1.0920000000000001</v>
      </c>
      <c r="G21" s="52">
        <f t="shared" si="4"/>
        <v>1320.5378333333333</v>
      </c>
      <c r="H21" s="52">
        <f t="shared" si="0"/>
        <v>6.2222222222771961E-3</v>
      </c>
      <c r="I21" s="52">
        <f t="shared" si="1"/>
        <v>1320.5440555555556</v>
      </c>
      <c r="K21" s="4">
        <v>16</v>
      </c>
    </row>
    <row r="22" spans="1:11" x14ac:dyDescent="0.25">
      <c r="A22" s="56" t="s">
        <v>108</v>
      </c>
      <c r="B22" s="56"/>
      <c r="C22" s="52">
        <v>0.621</v>
      </c>
      <c r="D22" s="52">
        <v>2.4119999999999999</v>
      </c>
      <c r="E22" s="52" t="str">
        <f t="shared" si="2"/>
        <v/>
      </c>
      <c r="F22" s="52">
        <f t="shared" si="3"/>
        <v>1.77</v>
      </c>
      <c r="G22" s="52">
        <f t="shared" si="4"/>
        <v>1318.7678333333333</v>
      </c>
      <c r="H22" s="52">
        <f t="shared" si="0"/>
        <v>6.6111111111695209E-3</v>
      </c>
      <c r="I22" s="52">
        <f t="shared" si="1"/>
        <v>1318.7744444444445</v>
      </c>
      <c r="K22" s="4">
        <v>17</v>
      </c>
    </row>
    <row r="23" spans="1:11" s="4" customFormat="1" x14ac:dyDescent="0.25">
      <c r="A23" s="56" t="s">
        <v>109</v>
      </c>
      <c r="B23" s="56" t="s">
        <v>54</v>
      </c>
      <c r="C23" s="52">
        <v>0.96499999999999997</v>
      </c>
      <c r="D23" s="52">
        <v>0.629</v>
      </c>
      <c r="E23" s="52" t="str">
        <f t="shared" si="2"/>
        <v/>
      </c>
      <c r="F23" s="52">
        <f t="shared" si="3"/>
        <v>8.0000000000000071E-3</v>
      </c>
      <c r="G23" s="52">
        <f t="shared" si="4"/>
        <v>1318.7598333333333</v>
      </c>
      <c r="H23" s="52">
        <f t="shared" si="0"/>
        <v>7.0000000000618456E-3</v>
      </c>
      <c r="I23" s="52">
        <f t="shared" si="1"/>
        <v>1318.7668333333334</v>
      </c>
      <c r="K23" s="4">
        <v>18</v>
      </c>
    </row>
    <row r="24" spans="1:11" x14ac:dyDescent="0.25">
      <c r="A24" s="56" t="s">
        <v>110</v>
      </c>
      <c r="B24" s="56"/>
      <c r="C24" s="52">
        <v>1.0640000000000001</v>
      </c>
      <c r="D24" s="52">
        <v>2.1190000000000002</v>
      </c>
      <c r="E24" s="52" t="str">
        <f t="shared" si="2"/>
        <v/>
      </c>
      <c r="F24" s="52">
        <f t="shared" si="3"/>
        <v>1.1540000000000004</v>
      </c>
      <c r="G24" s="52">
        <f t="shared" si="4"/>
        <v>1317.6058333333333</v>
      </c>
      <c r="H24" s="52">
        <f t="shared" si="0"/>
        <v>7.3888888889541704E-3</v>
      </c>
      <c r="I24" s="52">
        <f t="shared" si="1"/>
        <v>1317.6132222222222</v>
      </c>
      <c r="K24" s="4">
        <v>19</v>
      </c>
    </row>
    <row r="25" spans="1:11" s="4" customFormat="1" x14ac:dyDescent="0.25">
      <c r="A25" s="56" t="s">
        <v>111</v>
      </c>
      <c r="B25" s="56" t="s">
        <v>53</v>
      </c>
      <c r="C25" s="52">
        <v>0.69299999999999995</v>
      </c>
      <c r="D25" s="52">
        <v>1.4830000000000001</v>
      </c>
      <c r="E25" s="52" t="str">
        <f t="shared" si="2"/>
        <v/>
      </c>
      <c r="F25" s="52">
        <f t="shared" si="3"/>
        <v>0.41900000000000004</v>
      </c>
      <c r="G25" s="52">
        <f t="shared" si="4"/>
        <v>1317.1868333333332</v>
      </c>
      <c r="H25" s="52">
        <f t="shared" si="0"/>
        <v>7.7777777778464952E-3</v>
      </c>
      <c r="I25" s="52">
        <f t="shared" si="1"/>
        <v>1317.194611111111</v>
      </c>
      <c r="K25" s="4">
        <v>20</v>
      </c>
    </row>
    <row r="26" spans="1:11" s="4" customFormat="1" x14ac:dyDescent="0.25">
      <c r="A26" s="56" t="s">
        <v>114</v>
      </c>
      <c r="B26" s="56"/>
      <c r="C26" s="52">
        <v>1.5469999999999999</v>
      </c>
      <c r="D26" s="52">
        <v>1.3480000000000001</v>
      </c>
      <c r="E26" s="52" t="str">
        <f t="shared" si="2"/>
        <v/>
      </c>
      <c r="F26" s="52">
        <f t="shared" si="3"/>
        <v>0.65500000000000014</v>
      </c>
      <c r="G26" s="52">
        <f t="shared" si="4"/>
        <v>1316.5318333333332</v>
      </c>
      <c r="H26" s="52">
        <f t="shared" si="0"/>
        <v>8.1666666667388199E-3</v>
      </c>
      <c r="I26" s="52">
        <f t="shared" si="1"/>
        <v>1316.54</v>
      </c>
      <c r="K26" s="4">
        <v>21</v>
      </c>
    </row>
    <row r="27" spans="1:11" s="4" customFormat="1" x14ac:dyDescent="0.25">
      <c r="A27" s="56" t="s">
        <v>115</v>
      </c>
      <c r="B27" s="56"/>
      <c r="C27" s="52">
        <v>1.962</v>
      </c>
      <c r="D27" s="52">
        <v>0.73199999999999998</v>
      </c>
      <c r="E27" s="52">
        <f t="shared" si="2"/>
        <v>0.81499999999999995</v>
      </c>
      <c r="F27" s="52" t="str">
        <f t="shared" si="3"/>
        <v/>
      </c>
      <c r="G27" s="52">
        <f t="shared" si="4"/>
        <v>1317.3468333333333</v>
      </c>
      <c r="H27" s="52">
        <f t="shared" si="0"/>
        <v>8.5555555556311447E-3</v>
      </c>
      <c r="I27" s="52">
        <f t="shared" si="1"/>
        <v>1317.3553888888889</v>
      </c>
      <c r="K27" s="4">
        <v>22</v>
      </c>
    </row>
    <row r="28" spans="1:11" s="4" customFormat="1" x14ac:dyDescent="0.25">
      <c r="A28" s="56" t="s">
        <v>116</v>
      </c>
      <c r="B28" s="56" t="s">
        <v>52</v>
      </c>
      <c r="C28" s="52">
        <v>2.1760000000000002</v>
      </c>
      <c r="D28" s="52">
        <v>0.97399999999999998</v>
      </c>
      <c r="E28" s="52">
        <f t="shared" si="2"/>
        <v>0.98799999999999999</v>
      </c>
      <c r="F28" s="52" t="str">
        <f t="shared" si="3"/>
        <v/>
      </c>
      <c r="G28" s="52">
        <f t="shared" si="4"/>
        <v>1318.3348333333333</v>
      </c>
      <c r="H28" s="52">
        <f t="shared" si="0"/>
        <v>8.9444444445234694E-3</v>
      </c>
      <c r="I28" s="52">
        <f t="shared" si="1"/>
        <v>1318.3437777777779</v>
      </c>
      <c r="K28" s="4">
        <v>23</v>
      </c>
    </row>
    <row r="29" spans="1:11" x14ac:dyDescent="0.25">
      <c r="A29" s="56" t="s">
        <v>117</v>
      </c>
      <c r="B29" s="56"/>
      <c r="C29" s="52">
        <v>2.4609999999999999</v>
      </c>
      <c r="D29" s="52">
        <v>0.61199999999999999</v>
      </c>
      <c r="E29" s="52">
        <f t="shared" si="2"/>
        <v>1.5640000000000001</v>
      </c>
      <c r="F29" s="52" t="str">
        <f t="shared" si="3"/>
        <v/>
      </c>
      <c r="G29" s="52">
        <f t="shared" si="4"/>
        <v>1319.8988333333334</v>
      </c>
      <c r="H29" s="52">
        <f t="shared" si="0"/>
        <v>9.3333333334157942E-3</v>
      </c>
      <c r="I29" s="52">
        <f t="shared" si="1"/>
        <v>1319.9081666666668</v>
      </c>
      <c r="K29" s="4">
        <v>24</v>
      </c>
    </row>
    <row r="30" spans="1:11" x14ac:dyDescent="0.25">
      <c r="A30" s="56" t="s">
        <v>118</v>
      </c>
      <c r="B30" s="56"/>
      <c r="C30" s="52">
        <v>2.3650000000000002</v>
      </c>
      <c r="D30" s="52">
        <v>0.71699999999999997</v>
      </c>
      <c r="E30" s="52">
        <f t="shared" si="2"/>
        <v>1.7439999999999998</v>
      </c>
      <c r="F30" s="52" t="str">
        <f t="shared" si="3"/>
        <v/>
      </c>
      <c r="G30" s="52">
        <f t="shared" si="4"/>
        <v>1321.6428333333333</v>
      </c>
      <c r="H30" s="52">
        <f t="shared" si="0"/>
        <v>9.7222222223081189E-3</v>
      </c>
      <c r="I30" s="52">
        <f t="shared" si="1"/>
        <v>1321.6525555555556</v>
      </c>
      <c r="K30" s="4">
        <v>25</v>
      </c>
    </row>
    <row r="31" spans="1:11" s="4" customFormat="1" x14ac:dyDescent="0.25">
      <c r="A31" s="56" t="s">
        <v>119</v>
      </c>
      <c r="B31" s="56" t="s">
        <v>51</v>
      </c>
      <c r="C31" s="52">
        <v>1.716</v>
      </c>
      <c r="D31" s="52">
        <v>0.73199999999999998</v>
      </c>
      <c r="E31" s="52">
        <f t="shared" si="2"/>
        <v>1.6330000000000002</v>
      </c>
      <c r="F31" s="52" t="str">
        <f t="shared" si="3"/>
        <v/>
      </c>
      <c r="G31" s="52">
        <f t="shared" si="4"/>
        <v>1323.2758333333334</v>
      </c>
      <c r="H31" s="52">
        <f t="shared" si="0"/>
        <v>1.0111111111200444E-2</v>
      </c>
      <c r="I31" s="52">
        <f t="shared" si="1"/>
        <v>1323.2859444444446</v>
      </c>
      <c r="K31" s="4">
        <v>26</v>
      </c>
    </row>
    <row r="32" spans="1:11" s="4" customFormat="1" x14ac:dyDescent="0.25">
      <c r="A32" s="56" t="s">
        <v>120</v>
      </c>
      <c r="B32" s="56" t="s">
        <v>50</v>
      </c>
      <c r="C32" s="52">
        <v>2.6040000000000001</v>
      </c>
      <c r="D32" s="52">
        <v>0.79400000000000004</v>
      </c>
      <c r="E32" s="52">
        <f t="shared" si="2"/>
        <v>0.92199999999999993</v>
      </c>
      <c r="F32" s="52" t="str">
        <f t="shared" si="3"/>
        <v/>
      </c>
      <c r="G32" s="52">
        <f t="shared" si="4"/>
        <v>1324.1978333333334</v>
      </c>
      <c r="H32" s="52">
        <f t="shared" si="0"/>
        <v>1.0500000000092768E-2</v>
      </c>
      <c r="I32" s="52">
        <f t="shared" si="1"/>
        <v>1324.2083333333335</v>
      </c>
      <c r="K32" s="4">
        <v>27</v>
      </c>
    </row>
    <row r="33" spans="1:11" s="4" customFormat="1" x14ac:dyDescent="0.25">
      <c r="A33" s="56" t="s">
        <v>121</v>
      </c>
      <c r="B33" s="56" t="s">
        <v>49</v>
      </c>
      <c r="C33" s="52">
        <v>1.5409999999999999</v>
      </c>
      <c r="D33" s="52">
        <v>0.86899999999999999</v>
      </c>
      <c r="E33" s="52">
        <f t="shared" si="2"/>
        <v>1.7350000000000001</v>
      </c>
      <c r="F33" s="52" t="str">
        <f t="shared" si="3"/>
        <v/>
      </c>
      <c r="G33" s="52">
        <f t="shared" si="4"/>
        <v>1325.9328333333333</v>
      </c>
      <c r="H33" s="52">
        <f t="shared" si="0"/>
        <v>1.0888888888985093E-2</v>
      </c>
      <c r="I33" s="52">
        <f t="shared" si="1"/>
        <v>1325.9437222222223</v>
      </c>
      <c r="K33" s="4">
        <v>28</v>
      </c>
    </row>
    <row r="34" spans="1:11" x14ac:dyDescent="0.25">
      <c r="A34" s="56" t="s">
        <v>122</v>
      </c>
      <c r="B34" s="56"/>
      <c r="C34" s="52">
        <v>1.718</v>
      </c>
      <c r="D34" s="52">
        <v>1.222</v>
      </c>
      <c r="E34" s="52">
        <f t="shared" si="2"/>
        <v>0.31899999999999995</v>
      </c>
      <c r="F34" s="52" t="str">
        <f t="shared" si="3"/>
        <v/>
      </c>
      <c r="G34" s="52">
        <f t="shared" si="4"/>
        <v>1326.2518333333333</v>
      </c>
      <c r="H34" s="52">
        <f t="shared" si="0"/>
        <v>1.1277777777877418E-2</v>
      </c>
      <c r="I34" s="52">
        <f t="shared" si="1"/>
        <v>1326.2631111111111</v>
      </c>
      <c r="K34" s="4">
        <v>29</v>
      </c>
    </row>
    <row r="35" spans="1:11" x14ac:dyDescent="0.25">
      <c r="A35" s="56" t="s">
        <v>123</v>
      </c>
      <c r="B35" s="56"/>
      <c r="C35" s="52">
        <v>1.6419999999999999</v>
      </c>
      <c r="D35" s="52">
        <v>1.03</v>
      </c>
      <c r="E35" s="52">
        <f t="shared" si="2"/>
        <v>0.68799999999999994</v>
      </c>
      <c r="F35" s="52" t="str">
        <f t="shared" si="3"/>
        <v/>
      </c>
      <c r="G35" s="52">
        <f t="shared" si="4"/>
        <v>1326.9398333333334</v>
      </c>
      <c r="H35" s="52">
        <f t="shared" si="0"/>
        <v>1.1666666666769743E-2</v>
      </c>
      <c r="I35" s="52">
        <f t="shared" si="1"/>
        <v>1326.9515000000001</v>
      </c>
      <c r="K35" s="4">
        <v>30</v>
      </c>
    </row>
    <row r="36" spans="1:11" x14ac:dyDescent="0.25">
      <c r="A36" s="56" t="s">
        <v>124</v>
      </c>
      <c r="B36" s="56" t="s">
        <v>48</v>
      </c>
      <c r="C36" s="52">
        <v>1.488</v>
      </c>
      <c r="D36" s="52">
        <v>1.024</v>
      </c>
      <c r="E36" s="52">
        <f t="shared" si="2"/>
        <v>0.61799999999999988</v>
      </c>
      <c r="F36" s="52" t="str">
        <f t="shared" si="3"/>
        <v/>
      </c>
      <c r="G36" s="52">
        <f t="shared" si="4"/>
        <v>1327.5578333333333</v>
      </c>
      <c r="H36" s="52">
        <f t="shared" si="0"/>
        <v>1.2055555555662067E-2</v>
      </c>
      <c r="I36" s="52">
        <f t="shared" si="1"/>
        <v>1327.569888888889</v>
      </c>
      <c r="K36" s="4">
        <v>31</v>
      </c>
    </row>
    <row r="37" spans="1:11" x14ac:dyDescent="0.25">
      <c r="A37" s="56" t="s">
        <v>125</v>
      </c>
      <c r="B37" s="56"/>
      <c r="C37" s="52">
        <v>1.883</v>
      </c>
      <c r="D37" s="52">
        <v>0.91200000000000003</v>
      </c>
      <c r="E37" s="52">
        <f t="shared" si="2"/>
        <v>0.57599999999999996</v>
      </c>
      <c r="F37" s="52" t="str">
        <f t="shared" si="3"/>
        <v/>
      </c>
      <c r="G37" s="52">
        <f t="shared" si="4"/>
        <v>1328.1338333333333</v>
      </c>
      <c r="H37" s="52">
        <f t="shared" si="0"/>
        <v>1.2444444444554392E-2</v>
      </c>
      <c r="I37" s="52">
        <f t="shared" si="1"/>
        <v>1328.1462777777779</v>
      </c>
      <c r="K37" s="4">
        <v>32</v>
      </c>
    </row>
    <row r="38" spans="1:11" x14ac:dyDescent="0.25">
      <c r="A38" s="56" t="s">
        <v>126</v>
      </c>
      <c r="B38" s="56"/>
      <c r="C38" s="52">
        <v>1.804</v>
      </c>
      <c r="D38" s="52">
        <v>0.77500000000000002</v>
      </c>
      <c r="E38" s="52">
        <f t="shared" si="2"/>
        <v>1.1080000000000001</v>
      </c>
      <c r="F38" s="52" t="str">
        <f t="shared" si="3"/>
        <v/>
      </c>
      <c r="G38" s="52">
        <f t="shared" si="4"/>
        <v>1329.2418333333333</v>
      </c>
      <c r="H38" s="52">
        <f t="shared" si="0"/>
        <v>1.2833333333446717E-2</v>
      </c>
      <c r="I38" s="52">
        <f t="shared" si="1"/>
        <v>1329.2546666666667</v>
      </c>
      <c r="K38" s="4">
        <v>33</v>
      </c>
    </row>
    <row r="39" spans="1:11" x14ac:dyDescent="0.25">
      <c r="A39" s="56" t="s">
        <v>127</v>
      </c>
      <c r="B39" s="56" t="s">
        <v>47</v>
      </c>
      <c r="C39" s="52">
        <v>2.032</v>
      </c>
      <c r="D39" s="52">
        <v>1.458</v>
      </c>
      <c r="E39" s="52">
        <f t="shared" si="2"/>
        <v>0.34600000000000009</v>
      </c>
      <c r="F39" s="52" t="str">
        <f t="shared" si="3"/>
        <v/>
      </c>
      <c r="G39" s="52">
        <f t="shared" si="4"/>
        <v>1329.5878333333333</v>
      </c>
      <c r="H39" s="52">
        <f t="shared" si="0"/>
        <v>1.3222222222339042E-2</v>
      </c>
      <c r="I39" s="52">
        <f t="shared" si="1"/>
        <v>1329.6010555555556</v>
      </c>
      <c r="K39" s="4">
        <v>34</v>
      </c>
    </row>
    <row r="40" spans="1:11" x14ac:dyDescent="0.25">
      <c r="A40" s="56" t="s">
        <v>128</v>
      </c>
      <c r="B40" s="56"/>
      <c r="C40" s="52">
        <v>1.5609999999999999</v>
      </c>
      <c r="D40" s="52">
        <v>0.90500000000000003</v>
      </c>
      <c r="E40" s="52">
        <f t="shared" si="2"/>
        <v>1.127</v>
      </c>
      <c r="F40" s="52" t="str">
        <f t="shared" si="3"/>
        <v/>
      </c>
      <c r="G40" s="52">
        <f t="shared" si="4"/>
        <v>1330.7148333333332</v>
      </c>
      <c r="H40" s="52">
        <f t="shared" si="0"/>
        <v>1.3611111111231367E-2</v>
      </c>
      <c r="I40" s="52">
        <f t="shared" si="1"/>
        <v>1330.7284444444444</v>
      </c>
      <c r="K40" s="4">
        <v>35</v>
      </c>
    </row>
    <row r="41" spans="1:11" x14ac:dyDescent="0.25">
      <c r="A41" s="56" t="s">
        <v>129</v>
      </c>
      <c r="B41" s="56" t="s">
        <v>15</v>
      </c>
      <c r="C41" s="52"/>
      <c r="D41" s="52">
        <v>0.88900000000000001</v>
      </c>
      <c r="E41" s="52">
        <f t="shared" si="2"/>
        <v>0.67199999999999993</v>
      </c>
      <c r="F41" s="52" t="str">
        <f t="shared" si="3"/>
        <v/>
      </c>
      <c r="G41" s="52">
        <f t="shared" si="4"/>
        <v>1331.3868333333332</v>
      </c>
      <c r="H41" s="52">
        <f t="shared" si="0"/>
        <v>1.4000000000123691E-2</v>
      </c>
      <c r="I41" s="52">
        <f t="shared" si="1"/>
        <v>1331.4008333333334</v>
      </c>
      <c r="K41" s="4">
        <v>36</v>
      </c>
    </row>
    <row r="42" spans="1:11" x14ac:dyDescent="0.25">
      <c r="A42" s="57" t="s">
        <v>142</v>
      </c>
      <c r="B42" s="74"/>
      <c r="C42" s="75">
        <f>SUM(C5:C41)</f>
        <v>48.913000000000004</v>
      </c>
      <c r="D42" s="75">
        <f t="shared" ref="D42:F42" si="5">SUM(D5:D41)</f>
        <v>48.926999999999992</v>
      </c>
      <c r="E42" s="75">
        <f t="shared" si="5"/>
        <v>15.029000000000002</v>
      </c>
      <c r="F42" s="75">
        <f t="shared" si="5"/>
        <v>15.043000000000001</v>
      </c>
      <c r="G42" s="75"/>
      <c r="H42" s="74"/>
      <c r="I42" s="74"/>
    </row>
    <row r="44" spans="1:11" x14ac:dyDescent="0.25">
      <c r="B44" t="s">
        <v>158</v>
      </c>
      <c r="C44"/>
      <c r="D44"/>
      <c r="F44" s="87" t="s">
        <v>146</v>
      </c>
      <c r="G44" s="88"/>
      <c r="H44" s="71">
        <f>G41-G5</f>
        <v>-1.4000000000123691E-2</v>
      </c>
    </row>
    <row r="45" spans="1:11" x14ac:dyDescent="0.25">
      <c r="B45" s="88" t="s">
        <v>143</v>
      </c>
      <c r="C45" s="89"/>
      <c r="D45" s="62">
        <f>C42-D42</f>
        <v>-1.3999999999988688E-2</v>
      </c>
      <c r="F45" s="87" t="s">
        <v>159</v>
      </c>
      <c r="G45" s="88"/>
      <c r="H45" s="71" t="s">
        <v>160</v>
      </c>
    </row>
    <row r="46" spans="1:11" x14ac:dyDescent="0.25">
      <c r="B46" s="88" t="s">
        <v>144</v>
      </c>
      <c r="C46" s="89"/>
      <c r="D46" s="71">
        <f>E42-F42</f>
        <v>-1.3999999999999346E-2</v>
      </c>
      <c r="F46" s="87" t="s">
        <v>147</v>
      </c>
      <c r="G46" s="88"/>
      <c r="H46" s="71">
        <f>24 * SQRT(LEFT(H45,LEN(H45)-2)/1000)/1000</f>
        <v>2.3510079540486457E-2</v>
      </c>
    </row>
    <row r="49" spans="5:5" x14ac:dyDescent="0.25">
      <c r="E49" s="18"/>
    </row>
    <row r="50" spans="5:5" x14ac:dyDescent="0.25">
      <c r="E50" s="18"/>
    </row>
    <row r="51" spans="5:5" x14ac:dyDescent="0.25">
      <c r="E51"/>
    </row>
  </sheetData>
  <mergeCells count="6">
    <mergeCell ref="A1:I2"/>
    <mergeCell ref="B45:C45"/>
    <mergeCell ref="B46:C46"/>
    <mergeCell ref="F46:G46"/>
    <mergeCell ref="F44:G44"/>
    <mergeCell ref="F45:G45"/>
  </mergeCells>
  <phoneticPr fontId="6" type="noConversion"/>
  <printOptions horizontalCentered="1"/>
  <pageMargins left="0.23622047244094491" right="0.23622047244094491" top="1.3830882352941176" bottom="0.74803149606299213" header="0.31496062992125984" footer="0.31496062992125984"/>
  <pageSetup paperSize="9" scale="99" fitToWidth="0" fitToHeight="0" orientation="portrait" r:id="rId1"/>
  <headerFooter>
    <oddHeader>&amp;CTribhuwan University
Institute of Engineering
Central Campus, Pulchowk
Department of Civil Engineering
Survey Instruction Committee</oddHeader>
    <oddFooter>&amp;RSurvey Group: 29-074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7030-2ACE-423F-B5B3-AA9E08D1B57B}">
  <sheetPr>
    <pageSetUpPr fitToPage="1"/>
  </sheetPr>
  <dimension ref="A2:R125"/>
  <sheetViews>
    <sheetView view="pageBreakPreview" topLeftCell="A86" zoomScale="85" zoomScaleNormal="85" zoomScaleSheetLayoutView="85" zoomScalePageLayoutView="85" workbookViewId="0">
      <selection activeCell="J110" sqref="J110"/>
    </sheetView>
  </sheetViews>
  <sheetFormatPr defaultRowHeight="15" x14ac:dyDescent="0.25"/>
  <cols>
    <col min="2" max="2" width="11.28515625" bestFit="1" customWidth="1"/>
    <col min="3" max="3" width="11.42578125" bestFit="1" customWidth="1"/>
    <col min="4" max="4" width="12.28515625" bestFit="1" customWidth="1"/>
    <col min="6" max="6" width="10.5703125" bestFit="1" customWidth="1"/>
    <col min="8" max="8" width="11.7109375" customWidth="1"/>
    <col min="11" max="11" width="6.7109375" bestFit="1" customWidth="1"/>
    <col min="12" max="13" width="5.7109375" bestFit="1" customWidth="1"/>
    <col min="14" max="14" width="10.85546875" bestFit="1" customWidth="1"/>
    <col min="16" max="16" width="12.140625" customWidth="1"/>
    <col min="17" max="17" width="10.7109375" style="16" customWidth="1"/>
  </cols>
  <sheetData>
    <row r="2" spans="1:17" ht="35.25" customHeight="1" x14ac:dyDescent="0.25"/>
    <row r="3" spans="1:17" ht="15" customHeight="1" x14ac:dyDescent="0.25">
      <c r="B3" s="104" t="s">
        <v>64</v>
      </c>
      <c r="C3" s="104"/>
      <c r="D3" s="104"/>
      <c r="E3" s="104"/>
      <c r="F3" s="104"/>
      <c r="G3" s="104"/>
      <c r="H3" s="104"/>
    </row>
    <row r="4" spans="1:17" ht="15" customHeight="1" x14ac:dyDescent="0.25">
      <c r="B4" s="104"/>
      <c r="C4" s="104"/>
      <c r="D4" s="104"/>
      <c r="E4" s="104"/>
      <c r="F4" s="104"/>
      <c r="G4" s="104"/>
      <c r="H4" s="104"/>
    </row>
    <row r="6" spans="1:17" x14ac:dyDescent="0.25">
      <c r="B6" s="96" t="s">
        <v>137</v>
      </c>
      <c r="C6" s="96"/>
      <c r="D6" s="20" t="s">
        <v>138</v>
      </c>
    </row>
    <row r="7" spans="1:17" s="4" customFormat="1" x14ac:dyDescent="0.25">
      <c r="A7" s="15"/>
      <c r="B7" s="111" t="s">
        <v>65</v>
      </c>
      <c r="C7" s="111"/>
      <c r="D7" s="111"/>
      <c r="E7" s="111"/>
      <c r="F7" s="111"/>
      <c r="G7" s="111"/>
      <c r="H7" s="111"/>
      <c r="Q7" s="17"/>
    </row>
    <row r="8" spans="1:17" x14ac:dyDescent="0.25">
      <c r="B8" s="79" t="s">
        <v>66</v>
      </c>
      <c r="C8" s="79" t="s">
        <v>68</v>
      </c>
      <c r="D8" s="111" t="s">
        <v>67</v>
      </c>
      <c r="E8" s="111"/>
      <c r="F8" s="111"/>
      <c r="G8" s="27" t="s">
        <v>29</v>
      </c>
      <c r="H8" s="112" t="s">
        <v>133</v>
      </c>
      <c r="J8" s="95"/>
      <c r="K8" s="95"/>
    </row>
    <row r="9" spans="1:17" x14ac:dyDescent="0.25">
      <c r="B9" s="79"/>
      <c r="C9" s="79"/>
      <c r="D9" s="27" t="s">
        <v>70</v>
      </c>
      <c r="E9" s="27" t="s">
        <v>71</v>
      </c>
      <c r="F9" s="27" t="s">
        <v>72</v>
      </c>
      <c r="G9" s="27"/>
      <c r="H9" s="112"/>
    </row>
    <row r="10" spans="1:17" x14ac:dyDescent="0.25">
      <c r="B10" s="105" t="s">
        <v>73</v>
      </c>
      <c r="C10" s="27" t="s">
        <v>75</v>
      </c>
      <c r="D10" s="27">
        <v>1.216</v>
      </c>
      <c r="E10" s="27">
        <v>1.115</v>
      </c>
      <c r="F10" s="27">
        <v>1.0149999999999999</v>
      </c>
      <c r="G10" s="27">
        <f>(D10+E10+F10)/3</f>
        <v>1.1153333333333333</v>
      </c>
      <c r="H10" s="107">
        <f>E11-E10</f>
        <v>5.0000000000000044E-2</v>
      </c>
    </row>
    <row r="11" spans="1:17" x14ac:dyDescent="0.25">
      <c r="B11" s="106"/>
      <c r="C11" s="27" t="s">
        <v>76</v>
      </c>
      <c r="D11" s="27">
        <v>1.2649999999999999</v>
      </c>
      <c r="E11" s="27">
        <v>1.165</v>
      </c>
      <c r="F11" s="27">
        <v>1.0640000000000001</v>
      </c>
      <c r="G11" s="27">
        <f>(D11+E11+F11)/3</f>
        <v>1.1646666666666665</v>
      </c>
      <c r="H11" s="108"/>
    </row>
    <row r="13" spans="1:17" s="4" customFormat="1" x14ac:dyDescent="0.25">
      <c r="A13" s="15"/>
      <c r="B13" s="111" t="s">
        <v>136</v>
      </c>
      <c r="C13" s="111"/>
      <c r="D13" s="111"/>
      <c r="E13" s="111"/>
      <c r="F13" s="111"/>
      <c r="G13" s="111"/>
      <c r="H13" s="111"/>
      <c r="Q13" s="17"/>
    </row>
    <row r="14" spans="1:17" x14ac:dyDescent="0.25">
      <c r="B14" s="79" t="s">
        <v>66</v>
      </c>
      <c r="C14" s="79" t="s">
        <v>68</v>
      </c>
      <c r="D14" s="111" t="s">
        <v>67</v>
      </c>
      <c r="E14" s="111"/>
      <c r="F14" s="111"/>
      <c r="G14" s="27" t="s">
        <v>29</v>
      </c>
      <c r="H14" s="112" t="s">
        <v>69</v>
      </c>
    </row>
    <row r="15" spans="1:17" x14ac:dyDescent="0.25">
      <c r="B15" s="79"/>
      <c r="C15" s="79"/>
      <c r="D15" s="27" t="s">
        <v>70</v>
      </c>
      <c r="E15" s="27" t="s">
        <v>71</v>
      </c>
      <c r="F15" s="27" t="s">
        <v>72</v>
      </c>
      <c r="G15" s="27"/>
      <c r="H15" s="112"/>
    </row>
    <row r="16" spans="1:17" x14ac:dyDescent="0.25">
      <c r="B16" s="105" t="s">
        <v>74</v>
      </c>
      <c r="C16" s="27" t="s">
        <v>75</v>
      </c>
      <c r="D16" s="27">
        <v>1.167</v>
      </c>
      <c r="E16" s="27">
        <v>1.147</v>
      </c>
      <c r="F16" s="27">
        <v>1.127</v>
      </c>
      <c r="G16" s="27">
        <f>(D16+E16+F16)/3</f>
        <v>1.147</v>
      </c>
      <c r="H16" s="109">
        <f>E17-E16</f>
        <v>5.600000000000005E-2</v>
      </c>
    </row>
    <row r="17" spans="2:17" x14ac:dyDescent="0.25">
      <c r="B17" s="106"/>
      <c r="C17" s="27" t="s">
        <v>76</v>
      </c>
      <c r="D17" s="27">
        <v>1.3839999999999999</v>
      </c>
      <c r="E17" s="27">
        <v>1.2030000000000001</v>
      </c>
      <c r="F17" s="27">
        <v>1.022</v>
      </c>
      <c r="G17" s="27">
        <f>(D17+E17+F17)/3</f>
        <v>1.2030000000000001</v>
      </c>
      <c r="H17" s="110"/>
    </row>
    <row r="19" spans="2:17" x14ac:dyDescent="0.25">
      <c r="B19" s="87" t="s">
        <v>134</v>
      </c>
      <c r="C19" s="87"/>
      <c r="D19" s="44">
        <f>H16-H10</f>
        <v>6.0000000000000053E-3</v>
      </c>
    </row>
    <row r="20" spans="2:17" x14ac:dyDescent="0.25">
      <c r="B20" s="87" t="s">
        <v>135</v>
      </c>
      <c r="C20" s="87"/>
      <c r="D20" s="44">
        <f>32/D19</f>
        <v>5333.3333333333285</v>
      </c>
    </row>
    <row r="26" spans="2:17" ht="15" customHeight="1" x14ac:dyDescent="0.55000000000000004">
      <c r="B26" s="85" t="s">
        <v>77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72"/>
    </row>
    <row r="27" spans="2:17" ht="15" customHeight="1" x14ac:dyDescent="0.55000000000000004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72"/>
    </row>
    <row r="28" spans="2:17" ht="15" customHeight="1" x14ac:dyDescent="0.25">
      <c r="D28" s="14"/>
      <c r="E28" s="14"/>
      <c r="F28" s="14"/>
      <c r="G28" s="14"/>
      <c r="H28" s="14"/>
    </row>
    <row r="29" spans="2:17" ht="15" customHeight="1" x14ac:dyDescent="0.25">
      <c r="B29" s="86" t="s">
        <v>141</v>
      </c>
      <c r="C29" s="86"/>
      <c r="D29" s="86"/>
      <c r="E29" s="86"/>
      <c r="F29" s="86"/>
      <c r="G29" s="86"/>
      <c r="H29" s="86"/>
      <c r="I29" s="49"/>
      <c r="J29" s="49"/>
      <c r="K29" s="49"/>
      <c r="L29" s="49"/>
      <c r="M29" s="49"/>
      <c r="N29" s="49"/>
      <c r="O29" s="49"/>
      <c r="P29" s="49"/>
      <c r="Q29" s="50"/>
    </row>
    <row r="30" spans="2:17" ht="15" customHeight="1" x14ac:dyDescent="0.25">
      <c r="B30" s="98" t="s">
        <v>78</v>
      </c>
      <c r="C30" s="97" t="s">
        <v>79</v>
      </c>
      <c r="D30" s="97"/>
      <c r="E30" s="97"/>
      <c r="F30" s="98" t="s">
        <v>80</v>
      </c>
      <c r="G30" s="97" t="s">
        <v>139</v>
      </c>
      <c r="H30" s="97" t="s">
        <v>81</v>
      </c>
      <c r="I30" s="97"/>
      <c r="J30" s="97"/>
      <c r="K30" s="98" t="s">
        <v>82</v>
      </c>
      <c r="L30" s="97" t="s">
        <v>140</v>
      </c>
      <c r="M30" s="97" t="s">
        <v>83</v>
      </c>
      <c r="N30" s="97" t="s">
        <v>84</v>
      </c>
      <c r="O30" s="98" t="s">
        <v>86</v>
      </c>
      <c r="P30" s="99" t="s">
        <v>87</v>
      </c>
      <c r="Q30"/>
    </row>
    <row r="31" spans="2:17" x14ac:dyDescent="0.25">
      <c r="B31" s="98"/>
      <c r="C31" s="55" t="s">
        <v>70</v>
      </c>
      <c r="D31" s="55" t="s">
        <v>71</v>
      </c>
      <c r="E31" s="55" t="s">
        <v>72</v>
      </c>
      <c r="F31" s="97"/>
      <c r="G31" s="97"/>
      <c r="H31" s="55" t="s">
        <v>70</v>
      </c>
      <c r="I31" s="55" t="s">
        <v>71</v>
      </c>
      <c r="J31" s="55" t="s">
        <v>72</v>
      </c>
      <c r="K31" s="97"/>
      <c r="L31" s="97"/>
      <c r="M31" s="97"/>
      <c r="N31" s="97"/>
      <c r="O31" s="97"/>
      <c r="P31" s="100"/>
      <c r="Q31"/>
    </row>
    <row r="32" spans="2:17" x14ac:dyDescent="0.25">
      <c r="B32" s="56" t="s">
        <v>88</v>
      </c>
      <c r="C32" s="52">
        <v>0.79</v>
      </c>
      <c r="D32" s="52">
        <v>0.72</v>
      </c>
      <c r="E32" s="52">
        <v>0.65</v>
      </c>
      <c r="F32" s="52">
        <f>(C32+D32+E32)/3</f>
        <v>0.72000000000000008</v>
      </c>
      <c r="G32" s="52">
        <f>C32-E32</f>
        <v>0.14000000000000001</v>
      </c>
      <c r="H32" s="92"/>
      <c r="I32" s="93"/>
      <c r="J32" s="93"/>
      <c r="K32" s="93"/>
      <c r="L32" s="93"/>
      <c r="M32" s="93"/>
      <c r="N32" s="94"/>
      <c r="O32" s="52">
        <f t="shared" ref="O32:O49" si="0">S1_+S2_</f>
        <v>0.14000000000000001</v>
      </c>
      <c r="P32" s="53">
        <f>O32*100</f>
        <v>14.000000000000002</v>
      </c>
      <c r="Q32"/>
    </row>
    <row r="33" spans="2:17" x14ac:dyDescent="0.25">
      <c r="B33" s="56" t="s">
        <v>89</v>
      </c>
      <c r="C33" s="52">
        <v>1.8360000000000001</v>
      </c>
      <c r="D33" s="52">
        <v>1.724</v>
      </c>
      <c r="E33" s="52">
        <v>1.6180000000000001</v>
      </c>
      <c r="F33" s="52">
        <f t="shared" ref="F33:F48" si="1">(C33+D33+E33)/3</f>
        <v>1.726</v>
      </c>
      <c r="G33" s="52">
        <f t="shared" ref="G33:G48" si="2">C33-E33</f>
        <v>0.21799999999999997</v>
      </c>
      <c r="H33" s="52">
        <v>1.2649999999999999</v>
      </c>
      <c r="I33" s="52">
        <v>1.194</v>
      </c>
      <c r="J33" s="52">
        <v>1.123</v>
      </c>
      <c r="K33" s="52">
        <f>(H33+I33+J33)/3</f>
        <v>1.194</v>
      </c>
      <c r="L33" s="52">
        <f>H33-J33</f>
        <v>0.1419999999999999</v>
      </c>
      <c r="M33" s="54" t="str">
        <f>IF(F32&gt;K33,F32-K33,"")</f>
        <v/>
      </c>
      <c r="N33" s="52">
        <f>IF(SIGN(F32-K33)=-1,ABS(F32-K33),"")</f>
        <v>0.47399999999999987</v>
      </c>
      <c r="O33" s="52">
        <f t="shared" si="0"/>
        <v>0.35999999999999988</v>
      </c>
      <c r="P33" s="53">
        <f t="shared" ref="P33:P50" si="3">O33*100</f>
        <v>35.999999999999986</v>
      </c>
      <c r="Q33"/>
    </row>
    <row r="34" spans="2:17" x14ac:dyDescent="0.25">
      <c r="B34" s="56" t="s">
        <v>90</v>
      </c>
      <c r="C34" s="52">
        <v>1.708</v>
      </c>
      <c r="D34" s="52">
        <v>1.6359999999999999</v>
      </c>
      <c r="E34" s="52">
        <v>1.5649999999999999</v>
      </c>
      <c r="F34" s="52">
        <f t="shared" si="1"/>
        <v>1.6363333333333332</v>
      </c>
      <c r="G34" s="52">
        <f t="shared" si="2"/>
        <v>0.14300000000000002</v>
      </c>
      <c r="H34" s="52">
        <v>1.288</v>
      </c>
      <c r="I34" s="52">
        <v>1.1819999999999999</v>
      </c>
      <c r="J34" s="52">
        <v>1.0780000000000001</v>
      </c>
      <c r="K34" s="52">
        <f t="shared" ref="K34:K49" si="4">(H34+I34+J34)/3</f>
        <v>1.1826666666666668</v>
      </c>
      <c r="L34" s="52">
        <f t="shared" ref="L34:L49" si="5">H34-J34</f>
        <v>0.20999999999999996</v>
      </c>
      <c r="M34" s="52">
        <f t="shared" ref="M34:M49" si="6">IF(SIGN(F33-K34)=1,F33-K34,"")</f>
        <v>0.54333333333333322</v>
      </c>
      <c r="N34" s="52" t="str">
        <f t="shared" ref="N34:N49" si="7">IF(SIGN(F33-K34)=-1,ABS(F33-K34),"")</f>
        <v/>
      </c>
      <c r="O34" s="52">
        <f t="shared" si="0"/>
        <v>0.35299999999999998</v>
      </c>
      <c r="P34" s="53">
        <f t="shared" si="3"/>
        <v>35.299999999999997</v>
      </c>
      <c r="Q34"/>
    </row>
    <row r="35" spans="2:17" x14ac:dyDescent="0.25">
      <c r="B35" s="56" t="s">
        <v>91</v>
      </c>
      <c r="C35" s="52">
        <v>1.6639999999999999</v>
      </c>
      <c r="D35" s="52">
        <v>1.585</v>
      </c>
      <c r="E35" s="52">
        <v>1.506</v>
      </c>
      <c r="F35" s="52">
        <f t="shared" si="1"/>
        <v>1.585</v>
      </c>
      <c r="G35" s="52">
        <f t="shared" si="2"/>
        <v>0.15799999999999992</v>
      </c>
      <c r="H35" s="52">
        <v>0.93899999999999995</v>
      </c>
      <c r="I35" s="52">
        <v>0.86599999999999999</v>
      </c>
      <c r="J35" s="52">
        <v>0.79500000000000004</v>
      </c>
      <c r="K35" s="52">
        <f t="shared" si="4"/>
        <v>0.8666666666666667</v>
      </c>
      <c r="L35" s="52">
        <f t="shared" si="5"/>
        <v>0.14399999999999991</v>
      </c>
      <c r="M35" s="52">
        <f t="shared" si="6"/>
        <v>0.7696666666666665</v>
      </c>
      <c r="N35" s="52" t="str">
        <f t="shared" si="7"/>
        <v/>
      </c>
      <c r="O35" s="52">
        <f t="shared" si="0"/>
        <v>0.30199999999999982</v>
      </c>
      <c r="P35" s="53">
        <f t="shared" si="3"/>
        <v>30.199999999999982</v>
      </c>
      <c r="Q35"/>
    </row>
    <row r="36" spans="2:17" x14ac:dyDescent="0.25">
      <c r="B36" s="56" t="s">
        <v>92</v>
      </c>
      <c r="C36" s="52">
        <v>1.698</v>
      </c>
      <c r="D36" s="52">
        <v>1.599</v>
      </c>
      <c r="E36" s="52">
        <v>1.4990000000000001</v>
      </c>
      <c r="F36" s="52">
        <f t="shared" si="1"/>
        <v>1.5986666666666665</v>
      </c>
      <c r="G36" s="52">
        <f t="shared" si="2"/>
        <v>0.19899999999999984</v>
      </c>
      <c r="H36" s="52">
        <v>1.1100000000000001</v>
      </c>
      <c r="I36" s="52">
        <v>1.0309999999999999</v>
      </c>
      <c r="J36" s="52">
        <v>0.95199999999999996</v>
      </c>
      <c r="K36" s="52">
        <f t="shared" si="4"/>
        <v>1.0309999999999999</v>
      </c>
      <c r="L36" s="52">
        <f t="shared" si="5"/>
        <v>0.15800000000000014</v>
      </c>
      <c r="M36" s="52">
        <f t="shared" si="6"/>
        <v>0.55400000000000005</v>
      </c>
      <c r="N36" s="52" t="str">
        <f t="shared" si="7"/>
        <v/>
      </c>
      <c r="O36" s="52">
        <f t="shared" si="0"/>
        <v>0.35699999999999998</v>
      </c>
      <c r="P36" s="53">
        <f t="shared" si="3"/>
        <v>35.699999999999996</v>
      </c>
      <c r="Q36"/>
    </row>
    <row r="37" spans="2:17" x14ac:dyDescent="0.25">
      <c r="B37" s="56" t="s">
        <v>93</v>
      </c>
      <c r="C37" s="52">
        <v>1.08</v>
      </c>
      <c r="D37" s="52">
        <v>0.96499999999999997</v>
      </c>
      <c r="E37" s="52">
        <v>0.85</v>
      </c>
      <c r="F37" s="52">
        <f t="shared" si="1"/>
        <v>0.96499999999999997</v>
      </c>
      <c r="G37" s="52">
        <f t="shared" si="2"/>
        <v>0.23000000000000009</v>
      </c>
      <c r="H37" s="52">
        <v>1.621</v>
      </c>
      <c r="I37" s="52">
        <v>1.524</v>
      </c>
      <c r="J37" s="52">
        <v>1.4259999999999999</v>
      </c>
      <c r="K37" s="52">
        <f t="shared" si="4"/>
        <v>1.5236666666666665</v>
      </c>
      <c r="L37" s="52">
        <f t="shared" si="5"/>
        <v>0.19500000000000006</v>
      </c>
      <c r="M37" s="52">
        <f t="shared" si="6"/>
        <v>7.4999999999999956E-2</v>
      </c>
      <c r="N37" s="52" t="str">
        <f t="shared" si="7"/>
        <v/>
      </c>
      <c r="O37" s="52">
        <f t="shared" si="0"/>
        <v>0.42500000000000016</v>
      </c>
      <c r="P37" s="53">
        <f t="shared" si="3"/>
        <v>42.500000000000014</v>
      </c>
      <c r="Q37"/>
    </row>
    <row r="38" spans="2:17" x14ac:dyDescent="0.25">
      <c r="B38" s="56" t="s">
        <v>94</v>
      </c>
      <c r="C38" s="52">
        <v>1.2230000000000001</v>
      </c>
      <c r="D38" s="52">
        <v>1.1299999999999999</v>
      </c>
      <c r="E38" s="52">
        <v>1.034</v>
      </c>
      <c r="F38" s="52">
        <f t="shared" si="1"/>
        <v>1.1289999999999998</v>
      </c>
      <c r="G38" s="52">
        <f t="shared" si="2"/>
        <v>0.18900000000000006</v>
      </c>
      <c r="H38" s="52">
        <v>1.51</v>
      </c>
      <c r="I38" s="52">
        <v>1.3939999999999999</v>
      </c>
      <c r="J38" s="52">
        <v>1.2769999999999999</v>
      </c>
      <c r="K38" s="52">
        <f t="shared" si="4"/>
        <v>1.3936666666666666</v>
      </c>
      <c r="L38" s="52">
        <f t="shared" si="5"/>
        <v>0.2330000000000001</v>
      </c>
      <c r="M38" s="52" t="str">
        <f t="shared" si="6"/>
        <v/>
      </c>
      <c r="N38" s="52">
        <f t="shared" si="7"/>
        <v>0.42866666666666664</v>
      </c>
      <c r="O38" s="52">
        <f t="shared" si="0"/>
        <v>0.42200000000000015</v>
      </c>
      <c r="P38" s="53">
        <f t="shared" si="3"/>
        <v>42.200000000000017</v>
      </c>
      <c r="Q38"/>
    </row>
    <row r="39" spans="2:17" x14ac:dyDescent="0.25">
      <c r="B39" s="56" t="s">
        <v>95</v>
      </c>
      <c r="C39" s="52">
        <v>1.25</v>
      </c>
      <c r="D39" s="52">
        <v>1.147</v>
      </c>
      <c r="E39" s="52">
        <v>1.0409999999999999</v>
      </c>
      <c r="F39" s="52">
        <f t="shared" si="1"/>
        <v>1.1460000000000001</v>
      </c>
      <c r="G39" s="52">
        <f t="shared" si="2"/>
        <v>0.20900000000000007</v>
      </c>
      <c r="H39" s="52">
        <v>1.5309999999999999</v>
      </c>
      <c r="I39" s="52">
        <v>1.4410000000000001</v>
      </c>
      <c r="J39" s="52">
        <v>1.35</v>
      </c>
      <c r="K39" s="52">
        <f t="shared" si="4"/>
        <v>1.4406666666666668</v>
      </c>
      <c r="L39" s="52">
        <f t="shared" si="5"/>
        <v>0.18099999999999983</v>
      </c>
      <c r="M39" s="52" t="str">
        <f t="shared" si="6"/>
        <v/>
      </c>
      <c r="N39" s="52">
        <f t="shared" si="7"/>
        <v>0.31166666666666698</v>
      </c>
      <c r="O39" s="52">
        <f t="shared" si="0"/>
        <v>0.3899999999999999</v>
      </c>
      <c r="P39" s="53">
        <f t="shared" si="3"/>
        <v>38.999999999999993</v>
      </c>
      <c r="Q39"/>
    </row>
    <row r="40" spans="2:17" x14ac:dyDescent="0.25">
      <c r="B40" s="56" t="s">
        <v>96</v>
      </c>
      <c r="C40" s="52">
        <v>1.4279999999999999</v>
      </c>
      <c r="D40" s="52">
        <v>1.351</v>
      </c>
      <c r="E40" s="52">
        <v>1.2749999999999999</v>
      </c>
      <c r="F40" s="52">
        <f t="shared" si="1"/>
        <v>1.3513333333333335</v>
      </c>
      <c r="G40" s="52">
        <f t="shared" si="2"/>
        <v>0.15300000000000002</v>
      </c>
      <c r="H40" s="52">
        <v>1.7509999999999999</v>
      </c>
      <c r="I40" s="52">
        <v>1.6459999999999999</v>
      </c>
      <c r="J40" s="52">
        <v>1.542</v>
      </c>
      <c r="K40" s="52">
        <f t="shared" si="4"/>
        <v>1.6463333333333334</v>
      </c>
      <c r="L40" s="52">
        <f t="shared" si="5"/>
        <v>0.20899999999999985</v>
      </c>
      <c r="M40" s="52" t="str">
        <f t="shared" si="6"/>
        <v/>
      </c>
      <c r="N40" s="52">
        <f t="shared" si="7"/>
        <v>0.5003333333333333</v>
      </c>
      <c r="O40" s="52">
        <f t="shared" si="0"/>
        <v>0.36199999999999988</v>
      </c>
      <c r="P40" s="53">
        <f t="shared" si="3"/>
        <v>36.199999999999989</v>
      </c>
      <c r="Q40"/>
    </row>
    <row r="41" spans="2:17" x14ac:dyDescent="0.25">
      <c r="B41" s="56" t="s">
        <v>97</v>
      </c>
      <c r="C41" s="52">
        <v>1.341</v>
      </c>
      <c r="D41" s="52">
        <v>1.27</v>
      </c>
      <c r="E41" s="52">
        <v>1.1990000000000001</v>
      </c>
      <c r="F41" s="52">
        <f t="shared" si="1"/>
        <v>1.2699999999999998</v>
      </c>
      <c r="G41" s="52">
        <f t="shared" si="2"/>
        <v>0.1419999999999999</v>
      </c>
      <c r="H41" s="52">
        <v>1.5660000000000001</v>
      </c>
      <c r="I41" s="52">
        <v>1.49</v>
      </c>
      <c r="J41" s="52">
        <v>1.413</v>
      </c>
      <c r="K41" s="52">
        <f t="shared" si="4"/>
        <v>1.4896666666666667</v>
      </c>
      <c r="L41" s="52">
        <f t="shared" si="5"/>
        <v>0.15300000000000002</v>
      </c>
      <c r="M41" s="52" t="str">
        <f t="shared" si="6"/>
        <v/>
      </c>
      <c r="N41" s="52">
        <f t="shared" si="7"/>
        <v>0.1383333333333332</v>
      </c>
      <c r="O41" s="52">
        <f t="shared" si="0"/>
        <v>0.29499999999999993</v>
      </c>
      <c r="P41" s="53">
        <f t="shared" si="3"/>
        <v>29.499999999999993</v>
      </c>
      <c r="Q41"/>
    </row>
    <row r="42" spans="2:17" x14ac:dyDescent="0.25">
      <c r="B42" s="56" t="s">
        <v>98</v>
      </c>
      <c r="C42" s="52">
        <v>1.4550000000000001</v>
      </c>
      <c r="D42" s="52">
        <v>1.383</v>
      </c>
      <c r="E42" s="52">
        <v>1.31</v>
      </c>
      <c r="F42" s="52">
        <f t="shared" si="1"/>
        <v>1.3826666666666665</v>
      </c>
      <c r="G42" s="52">
        <f t="shared" si="2"/>
        <v>0.14500000000000002</v>
      </c>
      <c r="H42" s="52">
        <v>1.5089999999999999</v>
      </c>
      <c r="I42" s="52">
        <v>1.4350000000000001</v>
      </c>
      <c r="J42" s="52">
        <v>1.3620000000000001</v>
      </c>
      <c r="K42" s="52">
        <f t="shared" si="4"/>
        <v>1.4353333333333333</v>
      </c>
      <c r="L42" s="52">
        <f t="shared" si="5"/>
        <v>0.1469999999999998</v>
      </c>
      <c r="M42" s="52" t="str">
        <f t="shared" si="6"/>
        <v/>
      </c>
      <c r="N42" s="52">
        <f t="shared" si="7"/>
        <v>0.16533333333333355</v>
      </c>
      <c r="O42" s="52">
        <f t="shared" si="0"/>
        <v>0.29199999999999982</v>
      </c>
      <c r="P42" s="53">
        <f t="shared" si="3"/>
        <v>29.199999999999982</v>
      </c>
      <c r="Q42"/>
    </row>
    <row r="43" spans="2:17" x14ac:dyDescent="0.25">
      <c r="B43" s="56" t="s">
        <v>99</v>
      </c>
      <c r="C43" s="52">
        <v>1.462</v>
      </c>
      <c r="D43" s="52">
        <v>1.3959999999999999</v>
      </c>
      <c r="E43" s="52">
        <v>1.33</v>
      </c>
      <c r="F43" s="52">
        <f t="shared" si="1"/>
        <v>1.3959999999999999</v>
      </c>
      <c r="G43" s="52">
        <f t="shared" si="2"/>
        <v>0.1319999999999999</v>
      </c>
      <c r="H43" s="52">
        <v>1.294</v>
      </c>
      <c r="I43" s="52">
        <v>1.2250000000000001</v>
      </c>
      <c r="J43" s="52">
        <v>1.155</v>
      </c>
      <c r="K43" s="52">
        <f t="shared" si="4"/>
        <v>1.2246666666666668</v>
      </c>
      <c r="L43" s="52">
        <f t="shared" si="5"/>
        <v>0.13900000000000001</v>
      </c>
      <c r="M43" s="52">
        <f t="shared" si="6"/>
        <v>0.1579999999999997</v>
      </c>
      <c r="N43" s="52" t="str">
        <f t="shared" si="7"/>
        <v/>
      </c>
      <c r="O43" s="52">
        <f t="shared" si="0"/>
        <v>0.27099999999999991</v>
      </c>
      <c r="P43" s="53">
        <f t="shared" si="3"/>
        <v>27.099999999999991</v>
      </c>
      <c r="Q43"/>
    </row>
    <row r="44" spans="2:17" x14ac:dyDescent="0.25">
      <c r="B44" s="56" t="s">
        <v>100</v>
      </c>
      <c r="C44" s="52">
        <v>1.405</v>
      </c>
      <c r="D44" s="52">
        <v>1.337</v>
      </c>
      <c r="E44" s="52">
        <v>1.2689999999999999</v>
      </c>
      <c r="F44" s="52">
        <f t="shared" si="1"/>
        <v>1.337</v>
      </c>
      <c r="G44" s="52">
        <f t="shared" si="2"/>
        <v>0.13600000000000012</v>
      </c>
      <c r="H44" s="52">
        <v>1.369</v>
      </c>
      <c r="I44" s="52">
        <v>1.304</v>
      </c>
      <c r="J44" s="52">
        <v>1.2390000000000001</v>
      </c>
      <c r="K44" s="52">
        <f t="shared" si="4"/>
        <v>1.304</v>
      </c>
      <c r="L44" s="52">
        <f t="shared" si="5"/>
        <v>0.12999999999999989</v>
      </c>
      <c r="M44" s="52">
        <f t="shared" si="6"/>
        <v>9.199999999999986E-2</v>
      </c>
      <c r="N44" s="52" t="str">
        <f t="shared" si="7"/>
        <v/>
      </c>
      <c r="O44" s="52">
        <f t="shared" si="0"/>
        <v>0.26600000000000001</v>
      </c>
      <c r="P44" s="53">
        <f t="shared" si="3"/>
        <v>26.6</v>
      </c>
      <c r="Q44"/>
    </row>
    <row r="45" spans="2:17" x14ac:dyDescent="0.25">
      <c r="B45" s="56" t="s">
        <v>101</v>
      </c>
      <c r="C45" s="52">
        <v>1.4590000000000001</v>
      </c>
      <c r="D45" s="52">
        <v>1.3859999999999999</v>
      </c>
      <c r="E45" s="52">
        <v>1.3149999999999999</v>
      </c>
      <c r="F45" s="52">
        <f t="shared" si="1"/>
        <v>1.3866666666666667</v>
      </c>
      <c r="G45" s="52">
        <f t="shared" si="2"/>
        <v>0.14400000000000013</v>
      </c>
      <c r="H45" s="52">
        <v>1.476</v>
      </c>
      <c r="I45" s="52">
        <v>1.4039999999999999</v>
      </c>
      <c r="J45" s="52">
        <v>1.335</v>
      </c>
      <c r="K45" s="52">
        <f t="shared" si="4"/>
        <v>1.405</v>
      </c>
      <c r="L45" s="52">
        <f t="shared" si="5"/>
        <v>0.14100000000000001</v>
      </c>
      <c r="M45" s="52" t="str">
        <f t="shared" si="6"/>
        <v/>
      </c>
      <c r="N45" s="52">
        <f t="shared" si="7"/>
        <v>6.800000000000006E-2</v>
      </c>
      <c r="O45" s="52">
        <f t="shared" si="0"/>
        <v>0.28500000000000014</v>
      </c>
      <c r="P45" s="53">
        <f t="shared" si="3"/>
        <v>28.500000000000014</v>
      </c>
      <c r="Q45"/>
    </row>
    <row r="46" spans="2:17" x14ac:dyDescent="0.25">
      <c r="B46" s="56" t="s">
        <v>102</v>
      </c>
      <c r="C46" s="52">
        <v>1.6379999999999999</v>
      </c>
      <c r="D46" s="52">
        <v>1.569</v>
      </c>
      <c r="E46" s="52">
        <v>1.4990000000000001</v>
      </c>
      <c r="F46" s="52">
        <f t="shared" si="1"/>
        <v>1.5686666666666664</v>
      </c>
      <c r="G46" s="52">
        <f t="shared" si="2"/>
        <v>0.13899999999999979</v>
      </c>
      <c r="H46" s="52">
        <v>1.234</v>
      </c>
      <c r="I46" s="52">
        <v>1.165</v>
      </c>
      <c r="J46" s="52">
        <v>1.0980000000000001</v>
      </c>
      <c r="K46" s="52">
        <f t="shared" si="4"/>
        <v>1.1656666666666666</v>
      </c>
      <c r="L46" s="52">
        <f t="shared" si="5"/>
        <v>0.1359999999999999</v>
      </c>
      <c r="M46" s="52">
        <f t="shared" si="6"/>
        <v>0.22100000000000009</v>
      </c>
      <c r="N46" s="52" t="str">
        <f t="shared" si="7"/>
        <v/>
      </c>
      <c r="O46" s="52">
        <f t="shared" si="0"/>
        <v>0.27499999999999969</v>
      </c>
      <c r="P46" s="53">
        <f t="shared" si="3"/>
        <v>27.499999999999968</v>
      </c>
      <c r="Q46"/>
    </row>
    <row r="47" spans="2:17" x14ac:dyDescent="0.25">
      <c r="B47" s="56" t="s">
        <v>103</v>
      </c>
      <c r="C47" s="52">
        <v>1.67</v>
      </c>
      <c r="D47" s="52">
        <v>1.6</v>
      </c>
      <c r="E47" s="52">
        <v>1.53</v>
      </c>
      <c r="F47" s="52">
        <f t="shared" si="1"/>
        <v>1.5999999999999999</v>
      </c>
      <c r="G47" s="52">
        <f t="shared" si="2"/>
        <v>0.1399999999999999</v>
      </c>
      <c r="H47" s="52">
        <v>1.06</v>
      </c>
      <c r="I47" s="52">
        <v>0.98799999999999999</v>
      </c>
      <c r="J47" s="52">
        <v>0.91600000000000004</v>
      </c>
      <c r="K47" s="52">
        <f t="shared" si="4"/>
        <v>0.98799999999999999</v>
      </c>
      <c r="L47" s="52">
        <f t="shared" si="5"/>
        <v>0.14400000000000002</v>
      </c>
      <c r="M47" s="52">
        <f t="shared" si="6"/>
        <v>0.58066666666666644</v>
      </c>
      <c r="N47" s="52" t="str">
        <f t="shared" si="7"/>
        <v/>
      </c>
      <c r="O47" s="52">
        <f t="shared" si="0"/>
        <v>0.28399999999999992</v>
      </c>
      <c r="P47" s="53">
        <f t="shared" si="3"/>
        <v>28.399999999999991</v>
      </c>
      <c r="Q47"/>
    </row>
    <row r="48" spans="2:17" x14ac:dyDescent="0.25">
      <c r="B48" s="56" t="s">
        <v>104</v>
      </c>
      <c r="C48" s="52">
        <v>1.61</v>
      </c>
      <c r="D48" s="52">
        <v>1.5549999999999999</v>
      </c>
      <c r="E48" s="52">
        <v>1.5029999999999999</v>
      </c>
      <c r="F48" s="52">
        <f t="shared" si="1"/>
        <v>1.556</v>
      </c>
      <c r="G48" s="52">
        <f t="shared" si="2"/>
        <v>0.10700000000000021</v>
      </c>
      <c r="H48" s="52">
        <v>1.25</v>
      </c>
      <c r="I48" s="52">
        <v>1.18</v>
      </c>
      <c r="J48" s="52">
        <v>1.1100000000000001</v>
      </c>
      <c r="K48" s="52">
        <f t="shared" si="4"/>
        <v>1.18</v>
      </c>
      <c r="L48" s="52">
        <f t="shared" si="5"/>
        <v>0.1399999999999999</v>
      </c>
      <c r="M48" s="52">
        <f t="shared" si="6"/>
        <v>0.41999999999999993</v>
      </c>
      <c r="N48" s="52" t="str">
        <f t="shared" si="7"/>
        <v/>
      </c>
      <c r="O48" s="52">
        <f t="shared" si="0"/>
        <v>0.24700000000000011</v>
      </c>
      <c r="P48" s="53">
        <f t="shared" si="3"/>
        <v>24.70000000000001</v>
      </c>
      <c r="Q48"/>
    </row>
    <row r="49" spans="2:17" x14ac:dyDescent="0.25">
      <c r="B49" s="56" t="s">
        <v>105</v>
      </c>
      <c r="C49" s="92"/>
      <c r="D49" s="93"/>
      <c r="E49" s="93"/>
      <c r="F49" s="93"/>
      <c r="G49" s="94"/>
      <c r="H49" s="52">
        <v>0.86499999999999999</v>
      </c>
      <c r="I49" s="52">
        <v>0.80700000000000005</v>
      </c>
      <c r="J49" s="52">
        <v>0.752</v>
      </c>
      <c r="K49" s="52">
        <f t="shared" si="4"/>
        <v>0.80800000000000016</v>
      </c>
      <c r="L49" s="52">
        <f t="shared" si="5"/>
        <v>0.11299999999999999</v>
      </c>
      <c r="M49" s="52">
        <f t="shared" si="6"/>
        <v>0.74799999999999989</v>
      </c>
      <c r="N49" s="52" t="str">
        <f t="shared" si="7"/>
        <v/>
      </c>
      <c r="O49" s="52">
        <f t="shared" si="0"/>
        <v>0.11299999999999999</v>
      </c>
      <c r="P49" s="53">
        <f t="shared" si="3"/>
        <v>11.299999999999999</v>
      </c>
      <c r="Q49"/>
    </row>
    <row r="50" spans="2:17" s="4" customFormat="1" x14ac:dyDescent="0.25">
      <c r="B50" s="57" t="s">
        <v>142</v>
      </c>
      <c r="C50" s="51"/>
      <c r="D50" s="51"/>
      <c r="E50" s="51"/>
      <c r="F50" s="52">
        <f>SUM(F32:F48)</f>
        <v>23.354333333333333</v>
      </c>
      <c r="G50" s="51"/>
      <c r="H50" s="51"/>
      <c r="I50" s="51"/>
      <c r="J50" s="51"/>
      <c r="K50" s="52">
        <f>SUM(K33:K49)</f>
        <v>21.279</v>
      </c>
      <c r="L50" s="51"/>
      <c r="M50" s="52">
        <f>SUM(M33:M49)</f>
        <v>4.1616666666666662</v>
      </c>
      <c r="N50" s="52">
        <f>SUM(N33:N49)</f>
        <v>2.0863333333333336</v>
      </c>
      <c r="O50" s="52">
        <f>SUM(O32:O49)</f>
        <v>5.4389999999999983</v>
      </c>
      <c r="P50" s="53">
        <f t="shared" si="3"/>
        <v>543.89999999999986</v>
      </c>
    </row>
    <row r="51" spans="2:17" x14ac:dyDescent="0.25">
      <c r="F51" s="18"/>
      <c r="G51" s="13"/>
      <c r="H51" s="13"/>
      <c r="I51" s="13"/>
      <c r="J51" s="13"/>
      <c r="K51" s="13"/>
      <c r="M51" s="18"/>
      <c r="N51" s="18"/>
    </row>
    <row r="52" spans="2:17" x14ac:dyDescent="0.25">
      <c r="C52" s="202" t="s">
        <v>158</v>
      </c>
      <c r="D52" s="202"/>
      <c r="F52" s="18"/>
      <c r="G52" s="13"/>
      <c r="H52" s="13"/>
      <c r="I52" s="13"/>
      <c r="J52" s="13"/>
      <c r="K52" s="13"/>
      <c r="M52" s="18"/>
      <c r="N52" s="18"/>
    </row>
    <row r="53" spans="2:17" x14ac:dyDescent="0.25">
      <c r="C53" s="88" t="s">
        <v>143</v>
      </c>
      <c r="D53" s="89"/>
      <c r="E53" s="71">
        <f>F50-K50</f>
        <v>2.075333333333333</v>
      </c>
      <c r="F53" s="18"/>
      <c r="G53" s="13"/>
      <c r="H53" s="13"/>
      <c r="I53" s="13"/>
      <c r="J53" s="13"/>
      <c r="K53" s="13"/>
      <c r="M53" s="18"/>
      <c r="N53" s="18"/>
    </row>
    <row r="54" spans="2:17" x14ac:dyDescent="0.25">
      <c r="C54" s="88" t="s">
        <v>144</v>
      </c>
      <c r="D54" s="89"/>
      <c r="E54" s="71">
        <f>M50-N50</f>
        <v>2.0753333333333326</v>
      </c>
      <c r="F54" s="18"/>
      <c r="G54" s="13"/>
      <c r="H54" s="13"/>
      <c r="I54" s="13"/>
      <c r="J54" s="13"/>
      <c r="K54" s="13"/>
      <c r="M54" s="18"/>
      <c r="N54" s="18"/>
    </row>
    <row r="55" spans="2:17" x14ac:dyDescent="0.25">
      <c r="B55" s="86" t="s">
        <v>152</v>
      </c>
      <c r="C55" s="86"/>
      <c r="D55" s="86"/>
      <c r="E55" s="86"/>
      <c r="F55" s="86"/>
      <c r="G55" s="86"/>
      <c r="H55" s="86"/>
      <c r="I55" s="49"/>
      <c r="J55" s="49"/>
      <c r="K55" s="49"/>
      <c r="L55" s="49"/>
      <c r="M55" s="49"/>
      <c r="N55" s="49"/>
      <c r="O55" s="49"/>
      <c r="P55" s="49"/>
      <c r="Q55" s="50"/>
    </row>
    <row r="56" spans="2:17" ht="15" customHeight="1" x14ac:dyDescent="0.25">
      <c r="B56" s="98" t="s">
        <v>78</v>
      </c>
      <c r="C56" s="101" t="s">
        <v>79</v>
      </c>
      <c r="D56" s="102"/>
      <c r="E56" s="103"/>
      <c r="F56" s="98" t="s">
        <v>80</v>
      </c>
      <c r="G56" s="97" t="s">
        <v>106</v>
      </c>
      <c r="H56" s="97" t="s">
        <v>81</v>
      </c>
      <c r="I56" s="97"/>
      <c r="J56" s="97"/>
      <c r="K56" s="98" t="s">
        <v>82</v>
      </c>
      <c r="L56" s="97" t="s">
        <v>107</v>
      </c>
      <c r="M56" s="97" t="s">
        <v>83</v>
      </c>
      <c r="N56" s="97" t="s">
        <v>84</v>
      </c>
      <c r="O56" s="98" t="s">
        <v>86</v>
      </c>
      <c r="P56" s="99" t="s">
        <v>157</v>
      </c>
      <c r="Q56"/>
    </row>
    <row r="57" spans="2:17" x14ac:dyDescent="0.25">
      <c r="B57" s="98"/>
      <c r="C57" s="55" t="s">
        <v>70</v>
      </c>
      <c r="D57" s="55" t="s">
        <v>71</v>
      </c>
      <c r="E57" s="55" t="s">
        <v>72</v>
      </c>
      <c r="F57" s="97"/>
      <c r="G57" s="97"/>
      <c r="H57" s="55" t="s">
        <v>70</v>
      </c>
      <c r="I57" s="55" t="s">
        <v>71</v>
      </c>
      <c r="J57" s="55" t="s">
        <v>72</v>
      </c>
      <c r="K57" s="97"/>
      <c r="L57" s="97"/>
      <c r="M57" s="97"/>
      <c r="N57" s="97"/>
      <c r="O57" s="97"/>
      <c r="P57" s="99"/>
      <c r="Q57"/>
    </row>
    <row r="58" spans="2:17" x14ac:dyDescent="0.25">
      <c r="B58" s="56" t="s">
        <v>105</v>
      </c>
      <c r="C58" s="52">
        <v>0.90800000000000003</v>
      </c>
      <c r="D58" s="52">
        <v>0.83499999999999996</v>
      </c>
      <c r="E58" s="52">
        <v>0.76200000000000001</v>
      </c>
      <c r="F58" s="52">
        <f t="shared" ref="F58:F78" si="8">(C58+D58+E58)/3</f>
        <v>0.83499999999999996</v>
      </c>
      <c r="G58" s="52">
        <f t="shared" ref="G58:G78" si="9">C58-E58</f>
        <v>0.14600000000000002</v>
      </c>
      <c r="H58" s="92"/>
      <c r="I58" s="93"/>
      <c r="J58" s="93"/>
      <c r="K58" s="93"/>
      <c r="L58" s="93"/>
      <c r="M58" s="93"/>
      <c r="N58" s="94"/>
      <c r="O58" s="52">
        <f t="shared" ref="O58:O79" si="10">(G58+L58)</f>
        <v>0.14600000000000002</v>
      </c>
      <c r="P58" s="53">
        <f>O58*100</f>
        <v>14.600000000000001</v>
      </c>
      <c r="Q58"/>
    </row>
    <row r="59" spans="2:17" x14ac:dyDescent="0.25">
      <c r="B59" s="56" t="s">
        <v>89</v>
      </c>
      <c r="C59" s="52">
        <v>1.1479999999999999</v>
      </c>
      <c r="D59" s="52">
        <v>1.0780000000000001</v>
      </c>
      <c r="E59" s="52">
        <v>1.0089999999999999</v>
      </c>
      <c r="F59" s="52">
        <f t="shared" si="8"/>
        <v>1.0783333333333334</v>
      </c>
      <c r="G59" s="52">
        <f t="shared" si="9"/>
        <v>0.13900000000000001</v>
      </c>
      <c r="H59" s="52">
        <v>1.7410000000000001</v>
      </c>
      <c r="I59" s="52">
        <v>1.6719999999999999</v>
      </c>
      <c r="J59" s="52">
        <v>1.6</v>
      </c>
      <c r="K59" s="52">
        <f>(H59+I59+J59)/3</f>
        <v>1.671</v>
      </c>
      <c r="L59" s="52">
        <f>H59-J59</f>
        <v>0.14100000000000001</v>
      </c>
      <c r="M59" s="54" t="str">
        <f>IF(SIGN(F58-K59)=1,F58-K59,"")</f>
        <v/>
      </c>
      <c r="N59" s="52">
        <f>IF(SIGN(F58-K59)=-1,ABS(F58-K59),"")</f>
        <v>0.83600000000000008</v>
      </c>
      <c r="O59" s="52">
        <f t="shared" si="10"/>
        <v>0.28000000000000003</v>
      </c>
      <c r="P59" s="53">
        <f t="shared" ref="P59:P79" si="11">O59*100</f>
        <v>28.000000000000004</v>
      </c>
      <c r="Q59"/>
    </row>
    <row r="60" spans="2:17" x14ac:dyDescent="0.25">
      <c r="B60" s="56" t="s">
        <v>90</v>
      </c>
      <c r="C60" s="52">
        <v>1.08</v>
      </c>
      <c r="D60" s="52">
        <v>1.014</v>
      </c>
      <c r="E60" s="52">
        <v>0.94799999999999995</v>
      </c>
      <c r="F60" s="52">
        <f t="shared" si="8"/>
        <v>1.014</v>
      </c>
      <c r="G60" s="52">
        <f t="shared" si="9"/>
        <v>0.13200000000000012</v>
      </c>
      <c r="H60" s="52">
        <v>1.663</v>
      </c>
      <c r="I60" s="52">
        <v>1.5980000000000001</v>
      </c>
      <c r="J60" s="52">
        <v>1.532</v>
      </c>
      <c r="K60" s="52">
        <f t="shared" ref="K60:K79" si="12">(H60+I60+J60)/3</f>
        <v>1.5976666666666668</v>
      </c>
      <c r="L60" s="52">
        <f t="shared" ref="L60:L79" si="13">H60-J60</f>
        <v>0.13100000000000001</v>
      </c>
      <c r="M60" s="52" t="str">
        <f t="shared" ref="M60:M79" si="14">IF(SIGN(F59-K60)=1,F59-K60,"")</f>
        <v/>
      </c>
      <c r="N60" s="52">
        <f t="shared" ref="N60:N79" si="15">IF(SIGN(F59-K60)=-1,ABS(F59-K60),"")</f>
        <v>0.51933333333333342</v>
      </c>
      <c r="O60" s="52">
        <f t="shared" si="10"/>
        <v>0.26300000000000012</v>
      </c>
      <c r="P60" s="53">
        <f t="shared" si="11"/>
        <v>26.300000000000011</v>
      </c>
      <c r="Q60"/>
    </row>
    <row r="61" spans="2:17" x14ac:dyDescent="0.25">
      <c r="B61" s="56" t="s">
        <v>91</v>
      </c>
      <c r="C61" s="52">
        <v>1.2749999999999999</v>
      </c>
      <c r="D61" s="52">
        <v>1.202</v>
      </c>
      <c r="E61" s="52">
        <v>1.131</v>
      </c>
      <c r="F61" s="52">
        <f t="shared" si="8"/>
        <v>1.2026666666666666</v>
      </c>
      <c r="G61" s="52">
        <f t="shared" si="9"/>
        <v>0.14399999999999991</v>
      </c>
      <c r="H61" s="52">
        <v>1.5289999999999999</v>
      </c>
      <c r="I61" s="52">
        <v>1.46</v>
      </c>
      <c r="J61" s="52">
        <v>1.39</v>
      </c>
      <c r="K61" s="52">
        <f t="shared" si="12"/>
        <v>1.4596666666666664</v>
      </c>
      <c r="L61" s="52">
        <f t="shared" si="13"/>
        <v>0.13900000000000001</v>
      </c>
      <c r="M61" s="52" t="str">
        <f t="shared" si="14"/>
        <v/>
      </c>
      <c r="N61" s="52">
        <f t="shared" si="15"/>
        <v>0.44566666666666643</v>
      </c>
      <c r="O61" s="52">
        <f t="shared" si="10"/>
        <v>0.28299999999999992</v>
      </c>
      <c r="P61" s="53">
        <f t="shared" si="11"/>
        <v>28.29999999999999</v>
      </c>
      <c r="Q61"/>
    </row>
    <row r="62" spans="2:17" x14ac:dyDescent="0.25">
      <c r="B62" s="56" t="s">
        <v>92</v>
      </c>
      <c r="C62" s="52">
        <v>1.4119999999999999</v>
      </c>
      <c r="D62" s="52">
        <v>1.34</v>
      </c>
      <c r="E62" s="52">
        <v>1.268</v>
      </c>
      <c r="F62" s="52">
        <f t="shared" si="8"/>
        <v>1.3399999999999999</v>
      </c>
      <c r="G62" s="52">
        <f t="shared" si="9"/>
        <v>0.14399999999999991</v>
      </c>
      <c r="H62" s="52">
        <v>1.44</v>
      </c>
      <c r="I62" s="52">
        <v>1.365</v>
      </c>
      <c r="J62" s="52">
        <v>1.29</v>
      </c>
      <c r="K62" s="52">
        <f t="shared" si="12"/>
        <v>1.365</v>
      </c>
      <c r="L62" s="52">
        <f t="shared" si="13"/>
        <v>0.14999999999999991</v>
      </c>
      <c r="M62" s="52" t="str">
        <f t="shared" si="14"/>
        <v/>
      </c>
      <c r="N62" s="52">
        <f t="shared" si="15"/>
        <v>0.16233333333333344</v>
      </c>
      <c r="O62" s="52">
        <f t="shared" si="10"/>
        <v>0.29399999999999982</v>
      </c>
      <c r="P62" s="53">
        <f t="shared" si="11"/>
        <v>29.399999999999981</v>
      </c>
      <c r="Q62"/>
    </row>
    <row r="63" spans="2:17" x14ac:dyDescent="0.25">
      <c r="B63" s="56" t="s">
        <v>93</v>
      </c>
      <c r="C63" s="52">
        <v>1.3340000000000001</v>
      </c>
      <c r="D63" s="52">
        <v>1.262</v>
      </c>
      <c r="E63" s="52">
        <v>1.19</v>
      </c>
      <c r="F63" s="52">
        <f t="shared" si="8"/>
        <v>1.262</v>
      </c>
      <c r="G63" s="52">
        <f t="shared" si="9"/>
        <v>0.14400000000000013</v>
      </c>
      <c r="H63" s="52">
        <v>1.35</v>
      </c>
      <c r="I63" s="52">
        <v>1.28</v>
      </c>
      <c r="J63" s="52">
        <v>1.2090000000000001</v>
      </c>
      <c r="K63" s="52">
        <f t="shared" si="12"/>
        <v>1.2796666666666667</v>
      </c>
      <c r="L63" s="52">
        <f t="shared" si="13"/>
        <v>0.14100000000000001</v>
      </c>
      <c r="M63" s="52">
        <f t="shared" si="14"/>
        <v>6.0333333333333128E-2</v>
      </c>
      <c r="N63" s="52" t="str">
        <f t="shared" si="15"/>
        <v/>
      </c>
      <c r="O63" s="52">
        <f t="shared" si="10"/>
        <v>0.28500000000000014</v>
      </c>
      <c r="P63" s="53">
        <f t="shared" si="11"/>
        <v>28.500000000000014</v>
      </c>
      <c r="Q63"/>
    </row>
    <row r="64" spans="2:17" x14ac:dyDescent="0.25">
      <c r="B64" s="56" t="s">
        <v>94</v>
      </c>
      <c r="C64" s="52">
        <v>1.35</v>
      </c>
      <c r="D64" s="52">
        <v>1.2909999999999999</v>
      </c>
      <c r="E64" s="52">
        <v>1.234</v>
      </c>
      <c r="F64" s="52">
        <f t="shared" si="8"/>
        <v>1.2916666666666667</v>
      </c>
      <c r="G64" s="52">
        <f t="shared" si="9"/>
        <v>0.1160000000000001</v>
      </c>
      <c r="H64" s="52">
        <v>1.4610000000000001</v>
      </c>
      <c r="I64" s="52">
        <v>1.39</v>
      </c>
      <c r="J64" s="52">
        <v>1.3180000000000001</v>
      </c>
      <c r="K64" s="52">
        <f t="shared" si="12"/>
        <v>1.3896666666666668</v>
      </c>
      <c r="L64" s="52">
        <f t="shared" si="13"/>
        <v>0.14300000000000002</v>
      </c>
      <c r="M64" s="52" t="str">
        <f t="shared" si="14"/>
        <v/>
      </c>
      <c r="N64" s="52">
        <f t="shared" si="15"/>
        <v>0.12766666666666682</v>
      </c>
      <c r="O64" s="52">
        <f t="shared" si="10"/>
        <v>0.25900000000000012</v>
      </c>
      <c r="P64" s="53">
        <f t="shared" si="11"/>
        <v>25.900000000000013</v>
      </c>
      <c r="Q64"/>
    </row>
    <row r="65" spans="2:17" x14ac:dyDescent="0.25">
      <c r="B65" s="56" t="s">
        <v>112</v>
      </c>
      <c r="C65" s="52">
        <v>1.784</v>
      </c>
      <c r="D65" s="52">
        <v>1.704</v>
      </c>
      <c r="E65" s="52">
        <v>1.6319999999999999</v>
      </c>
      <c r="F65" s="52">
        <f t="shared" si="8"/>
        <v>1.7066666666666668</v>
      </c>
      <c r="G65" s="52">
        <f t="shared" si="9"/>
        <v>0.15200000000000014</v>
      </c>
      <c r="H65" s="52">
        <v>1.3120000000000001</v>
      </c>
      <c r="I65" s="52">
        <v>1.25</v>
      </c>
      <c r="J65" s="52">
        <v>1.1879999999999999</v>
      </c>
      <c r="K65" s="52">
        <f t="shared" si="12"/>
        <v>1.25</v>
      </c>
      <c r="L65" s="52">
        <f t="shared" si="13"/>
        <v>0.12400000000000011</v>
      </c>
      <c r="M65" s="52">
        <f t="shared" si="14"/>
        <v>4.1666666666666741E-2</v>
      </c>
      <c r="N65" s="52" t="str">
        <f t="shared" si="15"/>
        <v/>
      </c>
      <c r="O65" s="52">
        <f t="shared" si="10"/>
        <v>0.27600000000000025</v>
      </c>
      <c r="P65" s="53">
        <f t="shared" si="11"/>
        <v>27.600000000000023</v>
      </c>
      <c r="Q65"/>
    </row>
    <row r="66" spans="2:17" x14ac:dyDescent="0.25">
      <c r="B66" s="56" t="s">
        <v>96</v>
      </c>
      <c r="C66" s="52">
        <v>1.7529999999999999</v>
      </c>
      <c r="D66" s="52">
        <v>1.6879999999999999</v>
      </c>
      <c r="E66" s="52">
        <v>1.623</v>
      </c>
      <c r="F66" s="52">
        <f t="shared" si="8"/>
        <v>1.6879999999999999</v>
      </c>
      <c r="G66" s="52">
        <f t="shared" si="9"/>
        <v>0.12999999999999989</v>
      </c>
      <c r="H66" s="52">
        <v>1.62</v>
      </c>
      <c r="I66" s="52">
        <v>1.5469999999999999</v>
      </c>
      <c r="J66" s="52">
        <v>1.4750000000000001</v>
      </c>
      <c r="K66" s="52">
        <f t="shared" si="12"/>
        <v>1.5473333333333332</v>
      </c>
      <c r="L66" s="52">
        <f t="shared" si="13"/>
        <v>0.14500000000000002</v>
      </c>
      <c r="M66" s="52">
        <f t="shared" si="14"/>
        <v>0.15933333333333355</v>
      </c>
      <c r="N66" s="52" t="str">
        <f t="shared" si="15"/>
        <v/>
      </c>
      <c r="O66" s="52">
        <f t="shared" si="10"/>
        <v>0.27499999999999991</v>
      </c>
      <c r="P66" s="53">
        <f t="shared" si="11"/>
        <v>27.499999999999993</v>
      </c>
      <c r="Q66"/>
    </row>
    <row r="67" spans="2:17" x14ac:dyDescent="0.25">
      <c r="B67" s="56" t="s">
        <v>97</v>
      </c>
      <c r="C67" s="52">
        <v>1.609</v>
      </c>
      <c r="D67" s="52">
        <v>1.5429999999999999</v>
      </c>
      <c r="E67" s="52">
        <v>1.472</v>
      </c>
      <c r="F67" s="52">
        <f t="shared" si="8"/>
        <v>1.5413333333333334</v>
      </c>
      <c r="G67" s="52">
        <f t="shared" si="9"/>
        <v>0.13700000000000001</v>
      </c>
      <c r="H67" s="52">
        <v>1.506</v>
      </c>
      <c r="I67" s="52">
        <v>1.4419999999999999</v>
      </c>
      <c r="J67" s="52">
        <v>1.3720000000000001</v>
      </c>
      <c r="K67" s="52">
        <f t="shared" si="12"/>
        <v>1.4400000000000002</v>
      </c>
      <c r="L67" s="52">
        <f t="shared" si="13"/>
        <v>0.1339999999999999</v>
      </c>
      <c r="M67" s="52">
        <f t="shared" si="14"/>
        <v>0.24799999999999978</v>
      </c>
      <c r="N67" s="52" t="str">
        <f t="shared" si="15"/>
        <v/>
      </c>
      <c r="O67" s="52">
        <f t="shared" si="10"/>
        <v>0.27099999999999991</v>
      </c>
      <c r="P67" s="53">
        <f t="shared" si="11"/>
        <v>27.099999999999991</v>
      </c>
      <c r="Q67"/>
    </row>
    <row r="68" spans="2:17" x14ac:dyDescent="0.25">
      <c r="B68" s="56" t="s">
        <v>98</v>
      </c>
      <c r="C68" s="52">
        <v>1.5669999999999999</v>
      </c>
      <c r="D68" s="52">
        <v>1.5029999999999999</v>
      </c>
      <c r="E68" s="52">
        <v>1.4379999999999999</v>
      </c>
      <c r="F68" s="52">
        <f t="shared" si="8"/>
        <v>1.5026666666666666</v>
      </c>
      <c r="G68" s="52">
        <f t="shared" si="9"/>
        <v>0.129</v>
      </c>
      <c r="H68" s="52">
        <v>1.1479999999999999</v>
      </c>
      <c r="I68" s="52">
        <v>1.08</v>
      </c>
      <c r="J68" s="52">
        <v>1.012</v>
      </c>
      <c r="K68" s="52">
        <f t="shared" si="12"/>
        <v>1.0799999999999998</v>
      </c>
      <c r="L68" s="52">
        <f t="shared" si="13"/>
        <v>0.1359999999999999</v>
      </c>
      <c r="M68" s="52">
        <f t="shared" si="14"/>
        <v>0.4613333333333336</v>
      </c>
      <c r="N68" s="52" t="str">
        <f t="shared" si="15"/>
        <v/>
      </c>
      <c r="O68" s="52">
        <f t="shared" si="10"/>
        <v>0.2649999999999999</v>
      </c>
      <c r="P68" s="53">
        <f t="shared" si="11"/>
        <v>26.499999999999989</v>
      </c>
      <c r="Q68"/>
    </row>
    <row r="69" spans="2:17" x14ac:dyDescent="0.25">
      <c r="B69" s="56" t="s">
        <v>99</v>
      </c>
      <c r="C69" s="52">
        <v>1.532</v>
      </c>
      <c r="D69" s="52">
        <v>1.468</v>
      </c>
      <c r="E69" s="52">
        <v>1.403</v>
      </c>
      <c r="F69" s="52">
        <f t="shared" si="8"/>
        <v>1.4676666666666669</v>
      </c>
      <c r="G69" s="52">
        <f t="shared" si="9"/>
        <v>0.129</v>
      </c>
      <c r="H69" s="52">
        <v>1.44</v>
      </c>
      <c r="I69" s="52">
        <v>1.377</v>
      </c>
      <c r="J69" s="52">
        <v>1.3140000000000001</v>
      </c>
      <c r="K69" s="52">
        <f t="shared" si="12"/>
        <v>1.377</v>
      </c>
      <c r="L69" s="52">
        <f t="shared" si="13"/>
        <v>0.12599999999999989</v>
      </c>
      <c r="M69" s="52">
        <f t="shared" si="14"/>
        <v>0.12566666666666659</v>
      </c>
      <c r="N69" s="52" t="str">
        <f t="shared" si="15"/>
        <v/>
      </c>
      <c r="O69" s="52">
        <f t="shared" si="10"/>
        <v>0.25499999999999989</v>
      </c>
      <c r="P69" s="53">
        <f t="shared" si="11"/>
        <v>25.499999999999989</v>
      </c>
      <c r="Q69"/>
    </row>
    <row r="70" spans="2:17" x14ac:dyDescent="0.25">
      <c r="B70" s="56" t="s">
        <v>100</v>
      </c>
      <c r="C70" s="52">
        <v>1.6020000000000001</v>
      </c>
      <c r="D70" s="52">
        <v>1.534</v>
      </c>
      <c r="E70" s="52">
        <v>1.472</v>
      </c>
      <c r="F70" s="52">
        <f t="shared" si="8"/>
        <v>1.5360000000000003</v>
      </c>
      <c r="G70" s="52">
        <f t="shared" si="9"/>
        <v>0.13000000000000012</v>
      </c>
      <c r="H70" s="52">
        <v>1.3260000000000001</v>
      </c>
      <c r="I70" s="52">
        <v>1.264</v>
      </c>
      <c r="J70" s="52">
        <v>1.202</v>
      </c>
      <c r="K70" s="52">
        <f t="shared" si="12"/>
        <v>1.264</v>
      </c>
      <c r="L70" s="52">
        <f t="shared" si="13"/>
        <v>0.12400000000000011</v>
      </c>
      <c r="M70" s="52">
        <f t="shared" si="14"/>
        <v>0.20366666666666688</v>
      </c>
      <c r="N70" s="52" t="str">
        <f t="shared" si="15"/>
        <v/>
      </c>
      <c r="O70" s="52">
        <f t="shared" si="10"/>
        <v>0.25400000000000023</v>
      </c>
      <c r="P70" s="53">
        <f t="shared" si="11"/>
        <v>25.400000000000023</v>
      </c>
      <c r="Q70"/>
    </row>
    <row r="71" spans="2:17" x14ac:dyDescent="0.25">
      <c r="B71" s="56" t="s">
        <v>101</v>
      </c>
      <c r="C71" s="52">
        <v>1.5660000000000001</v>
      </c>
      <c r="D71" s="52">
        <v>1.5029999999999999</v>
      </c>
      <c r="E71" s="52">
        <v>1.4410000000000001</v>
      </c>
      <c r="F71" s="52">
        <f t="shared" si="8"/>
        <v>1.5033333333333332</v>
      </c>
      <c r="G71" s="52">
        <f t="shared" si="9"/>
        <v>0.125</v>
      </c>
      <c r="H71" s="52">
        <v>1.321</v>
      </c>
      <c r="I71" s="52">
        <v>1.2589999999999999</v>
      </c>
      <c r="J71" s="52">
        <v>1.196</v>
      </c>
      <c r="K71" s="52">
        <f t="shared" si="12"/>
        <v>1.2586666666666666</v>
      </c>
      <c r="L71" s="52">
        <f t="shared" si="13"/>
        <v>0.125</v>
      </c>
      <c r="M71" s="52">
        <f t="shared" si="14"/>
        <v>0.27733333333333365</v>
      </c>
      <c r="N71" s="52" t="str">
        <f t="shared" si="15"/>
        <v/>
      </c>
      <c r="O71" s="52">
        <f t="shared" si="10"/>
        <v>0.25</v>
      </c>
      <c r="P71" s="53">
        <f t="shared" si="11"/>
        <v>25</v>
      </c>
      <c r="Q71"/>
    </row>
    <row r="72" spans="2:17" x14ac:dyDescent="0.25">
      <c r="B72" s="56" t="s">
        <v>102</v>
      </c>
      <c r="C72" s="52">
        <v>1.506</v>
      </c>
      <c r="D72" s="52">
        <v>1.4419999999999999</v>
      </c>
      <c r="E72" s="52">
        <v>1.379</v>
      </c>
      <c r="F72" s="52">
        <f t="shared" si="8"/>
        <v>1.4423333333333332</v>
      </c>
      <c r="G72" s="52">
        <f t="shared" si="9"/>
        <v>0.127</v>
      </c>
      <c r="H72" s="52">
        <v>1.288</v>
      </c>
      <c r="I72" s="52">
        <v>1.224</v>
      </c>
      <c r="J72" s="52">
        <v>1.1599999999999999</v>
      </c>
      <c r="K72" s="52">
        <f t="shared" si="12"/>
        <v>1.224</v>
      </c>
      <c r="L72" s="52">
        <f t="shared" si="13"/>
        <v>0.12800000000000011</v>
      </c>
      <c r="M72" s="52">
        <f t="shared" si="14"/>
        <v>0.27933333333333321</v>
      </c>
      <c r="N72" s="52" t="str">
        <f t="shared" si="15"/>
        <v/>
      </c>
      <c r="O72" s="52">
        <f t="shared" si="10"/>
        <v>0.25500000000000012</v>
      </c>
      <c r="P72" s="53">
        <f t="shared" si="11"/>
        <v>25.500000000000011</v>
      </c>
      <c r="Q72"/>
    </row>
    <row r="73" spans="2:17" x14ac:dyDescent="0.25">
      <c r="B73" s="56" t="s">
        <v>103</v>
      </c>
      <c r="C73" s="52">
        <v>1.2</v>
      </c>
      <c r="D73" s="52">
        <v>1.127</v>
      </c>
      <c r="E73" s="52">
        <v>1.0549999999999999</v>
      </c>
      <c r="F73" s="52">
        <f t="shared" si="8"/>
        <v>1.1273333333333333</v>
      </c>
      <c r="G73" s="52">
        <f t="shared" si="9"/>
        <v>0.14500000000000002</v>
      </c>
      <c r="H73" s="52">
        <v>1.37</v>
      </c>
      <c r="I73" s="52">
        <v>1.3069999999999999</v>
      </c>
      <c r="J73" s="52">
        <v>1.2450000000000001</v>
      </c>
      <c r="K73" s="52">
        <f t="shared" si="12"/>
        <v>1.3073333333333335</v>
      </c>
      <c r="L73" s="52">
        <f t="shared" si="13"/>
        <v>0.125</v>
      </c>
      <c r="M73" s="52">
        <f t="shared" si="14"/>
        <v>0.13499999999999979</v>
      </c>
      <c r="N73" s="52" t="str">
        <f t="shared" si="15"/>
        <v/>
      </c>
      <c r="O73" s="52">
        <f t="shared" si="10"/>
        <v>0.27</v>
      </c>
      <c r="P73" s="53">
        <f t="shared" si="11"/>
        <v>27</v>
      </c>
      <c r="Q73"/>
    </row>
    <row r="74" spans="2:17" x14ac:dyDescent="0.25">
      <c r="B74" s="56" t="s">
        <v>104</v>
      </c>
      <c r="C74" s="52">
        <v>0.79400000000000004</v>
      </c>
      <c r="D74" s="52">
        <v>0.73099999999999998</v>
      </c>
      <c r="E74" s="52">
        <v>0.66800000000000004</v>
      </c>
      <c r="F74" s="52">
        <f t="shared" si="8"/>
        <v>0.73099999999999998</v>
      </c>
      <c r="G74" s="52">
        <f t="shared" si="9"/>
        <v>0.126</v>
      </c>
      <c r="H74" s="52">
        <v>1.6140000000000001</v>
      </c>
      <c r="I74" s="52">
        <v>1.5429999999999999</v>
      </c>
      <c r="J74" s="52">
        <v>1.4710000000000001</v>
      </c>
      <c r="K74" s="52">
        <f t="shared" si="12"/>
        <v>1.5426666666666666</v>
      </c>
      <c r="L74" s="52">
        <f t="shared" si="13"/>
        <v>0.14300000000000002</v>
      </c>
      <c r="M74" s="52" t="str">
        <f t="shared" si="14"/>
        <v/>
      </c>
      <c r="N74" s="52">
        <f t="shared" si="15"/>
        <v>0.41533333333333333</v>
      </c>
      <c r="O74" s="52">
        <f t="shared" si="10"/>
        <v>0.26900000000000002</v>
      </c>
      <c r="P74" s="53">
        <f t="shared" si="11"/>
        <v>26.900000000000002</v>
      </c>
      <c r="Q74"/>
    </row>
    <row r="75" spans="2:17" x14ac:dyDescent="0.25">
      <c r="B75" s="56" t="s">
        <v>108</v>
      </c>
      <c r="C75" s="52">
        <v>1.0649999999999999</v>
      </c>
      <c r="D75" s="52">
        <v>1.002</v>
      </c>
      <c r="E75" s="52">
        <v>0.94</v>
      </c>
      <c r="F75" s="52">
        <f t="shared" si="8"/>
        <v>1.0023333333333333</v>
      </c>
      <c r="G75" s="52">
        <f t="shared" si="9"/>
        <v>0.125</v>
      </c>
      <c r="H75" s="52">
        <v>1.84</v>
      </c>
      <c r="I75" s="52">
        <v>1.78</v>
      </c>
      <c r="J75" s="52">
        <v>1.72</v>
      </c>
      <c r="K75" s="52">
        <f t="shared" si="12"/>
        <v>1.78</v>
      </c>
      <c r="L75" s="52">
        <f t="shared" si="13"/>
        <v>0.12000000000000011</v>
      </c>
      <c r="M75" s="52" t="str">
        <f t="shared" si="14"/>
        <v/>
      </c>
      <c r="N75" s="52">
        <f t="shared" si="15"/>
        <v>1.0489999999999999</v>
      </c>
      <c r="O75" s="52">
        <f t="shared" si="10"/>
        <v>0.24500000000000011</v>
      </c>
      <c r="P75" s="53">
        <f t="shared" si="11"/>
        <v>24.500000000000011</v>
      </c>
      <c r="Q75"/>
    </row>
    <row r="76" spans="2:17" x14ac:dyDescent="0.25">
      <c r="B76" s="56" t="s">
        <v>109</v>
      </c>
      <c r="C76" s="52">
        <v>1.3680000000000001</v>
      </c>
      <c r="D76" s="52">
        <v>1.3080000000000001</v>
      </c>
      <c r="E76" s="52">
        <v>1.248</v>
      </c>
      <c r="F76" s="52">
        <f t="shared" si="8"/>
        <v>1.3080000000000001</v>
      </c>
      <c r="G76" s="52">
        <f t="shared" si="9"/>
        <v>0.12000000000000011</v>
      </c>
      <c r="H76" s="52">
        <v>1.5980000000000001</v>
      </c>
      <c r="I76" s="52">
        <v>1.536</v>
      </c>
      <c r="J76" s="52">
        <v>1.474</v>
      </c>
      <c r="K76" s="52">
        <f t="shared" si="12"/>
        <v>1.5360000000000003</v>
      </c>
      <c r="L76" s="52">
        <f t="shared" si="13"/>
        <v>0.12400000000000011</v>
      </c>
      <c r="M76" s="52" t="str">
        <f t="shared" si="14"/>
        <v/>
      </c>
      <c r="N76" s="52">
        <f t="shared" si="15"/>
        <v>0.53366666666666696</v>
      </c>
      <c r="O76" s="52">
        <f t="shared" si="10"/>
        <v>0.24400000000000022</v>
      </c>
      <c r="P76" s="53">
        <f t="shared" si="11"/>
        <v>24.40000000000002</v>
      </c>
      <c r="Q76"/>
    </row>
    <row r="77" spans="2:17" x14ac:dyDescent="0.25">
      <c r="B77" s="56" t="s">
        <v>110</v>
      </c>
      <c r="C77" s="52">
        <v>1.2869999999999999</v>
      </c>
      <c r="D77" s="52">
        <v>1.2230000000000001</v>
      </c>
      <c r="E77" s="52">
        <v>1.1579999999999999</v>
      </c>
      <c r="F77" s="52">
        <f t="shared" si="8"/>
        <v>1.2226666666666666</v>
      </c>
      <c r="G77" s="52">
        <f t="shared" si="9"/>
        <v>0.129</v>
      </c>
      <c r="H77" s="52">
        <v>1.647</v>
      </c>
      <c r="I77" s="52">
        <v>1.587</v>
      </c>
      <c r="J77" s="52">
        <v>1.5269999999999999</v>
      </c>
      <c r="K77" s="52">
        <f t="shared" si="12"/>
        <v>1.587</v>
      </c>
      <c r="L77" s="52">
        <f t="shared" si="13"/>
        <v>0.12000000000000011</v>
      </c>
      <c r="M77" s="52" t="str">
        <f t="shared" si="14"/>
        <v/>
      </c>
      <c r="N77" s="52">
        <f t="shared" si="15"/>
        <v>0.27899999999999991</v>
      </c>
      <c r="O77" s="52">
        <f t="shared" si="10"/>
        <v>0.24900000000000011</v>
      </c>
      <c r="P77" s="53">
        <f t="shared" si="11"/>
        <v>24.900000000000013</v>
      </c>
      <c r="Q77"/>
    </row>
    <row r="78" spans="2:17" x14ac:dyDescent="0.25">
      <c r="B78" s="56" t="s">
        <v>111</v>
      </c>
      <c r="C78" s="52">
        <v>1.41</v>
      </c>
      <c r="D78" s="52">
        <v>1.345</v>
      </c>
      <c r="E78" s="52">
        <v>1.28</v>
      </c>
      <c r="F78" s="52">
        <f t="shared" si="8"/>
        <v>1.345</v>
      </c>
      <c r="G78" s="52">
        <f t="shared" si="9"/>
        <v>0.12999999999999989</v>
      </c>
      <c r="H78" s="52">
        <v>1.643</v>
      </c>
      <c r="I78" s="52">
        <v>1.58</v>
      </c>
      <c r="J78" s="52">
        <v>1.5149999999999999</v>
      </c>
      <c r="K78" s="52">
        <f t="shared" si="12"/>
        <v>1.5793333333333333</v>
      </c>
      <c r="L78" s="52">
        <f t="shared" si="13"/>
        <v>0.12800000000000011</v>
      </c>
      <c r="M78" s="52" t="str">
        <f t="shared" si="14"/>
        <v/>
      </c>
      <c r="N78" s="52">
        <f t="shared" si="15"/>
        <v>0.35666666666666669</v>
      </c>
      <c r="O78" s="52">
        <f t="shared" si="10"/>
        <v>0.25800000000000001</v>
      </c>
      <c r="P78" s="53">
        <f t="shared" si="11"/>
        <v>25.8</v>
      </c>
      <c r="Q78"/>
    </row>
    <row r="79" spans="2:17" x14ac:dyDescent="0.25">
      <c r="B79" s="56" t="s">
        <v>88</v>
      </c>
      <c r="C79" s="92"/>
      <c r="D79" s="93"/>
      <c r="E79" s="93"/>
      <c r="F79" s="93"/>
      <c r="G79" s="94"/>
      <c r="H79" s="52">
        <v>0.75800000000000001</v>
      </c>
      <c r="I79" s="52">
        <v>0.69499999999999995</v>
      </c>
      <c r="J79" s="52">
        <v>0.63400000000000001</v>
      </c>
      <c r="K79" s="52">
        <f t="shared" si="12"/>
        <v>0.69566666666666654</v>
      </c>
      <c r="L79" s="52">
        <f t="shared" si="13"/>
        <v>0.124</v>
      </c>
      <c r="M79" s="52">
        <f t="shared" si="14"/>
        <v>0.64933333333333343</v>
      </c>
      <c r="N79" s="52" t="str">
        <f t="shared" si="15"/>
        <v/>
      </c>
      <c r="O79" s="52">
        <f t="shared" si="10"/>
        <v>0.124</v>
      </c>
      <c r="P79" s="53">
        <f t="shared" si="11"/>
        <v>12.4</v>
      </c>
      <c r="Q79"/>
    </row>
    <row r="80" spans="2:17" x14ac:dyDescent="0.25">
      <c r="B80" s="57" t="s">
        <v>142</v>
      </c>
      <c r="C80" s="51"/>
      <c r="D80" s="51"/>
      <c r="E80" s="51"/>
      <c r="F80" s="52">
        <f>SUM(F58:F78)</f>
        <v>27.148</v>
      </c>
      <c r="G80" s="51"/>
      <c r="H80" s="51"/>
      <c r="I80" s="51"/>
      <c r="J80" s="51"/>
      <c r="K80" s="52">
        <f>SUM(K59:K79)</f>
        <v>29.231666666666669</v>
      </c>
      <c r="L80" s="51"/>
      <c r="M80" s="52">
        <f>SUM(M63:M79)</f>
        <v>2.6410000000000005</v>
      </c>
      <c r="N80" s="52">
        <f>SUM(N59:N79)</f>
        <v>4.7246666666666668</v>
      </c>
      <c r="O80" s="52"/>
      <c r="P80" s="53">
        <f>SUM(P58:P79)</f>
        <v>557</v>
      </c>
    </row>
    <row r="81" spans="2:17" x14ac:dyDescent="0.25">
      <c r="F81" s="19"/>
      <c r="G81" s="19"/>
      <c r="H81" s="19"/>
      <c r="I81" s="19"/>
      <c r="J81" s="19"/>
      <c r="K81" s="19"/>
      <c r="L81" s="19"/>
      <c r="M81" s="19"/>
      <c r="N81" s="19"/>
      <c r="P81" s="2"/>
    </row>
    <row r="82" spans="2:17" x14ac:dyDescent="0.25">
      <c r="C82" s="202" t="s">
        <v>158</v>
      </c>
      <c r="D82" s="202"/>
      <c r="F82" s="18"/>
      <c r="G82" s="88" t="s">
        <v>145</v>
      </c>
      <c r="H82" s="89"/>
      <c r="I82" s="89"/>
      <c r="J82" s="71">
        <f>(E53-E83)/2</f>
        <v>2.0795000000000012</v>
      </c>
      <c r="K82" s="13"/>
      <c r="L82" s="90" t="s">
        <v>148</v>
      </c>
      <c r="M82" s="91"/>
      <c r="N82" s="61" t="s">
        <v>150</v>
      </c>
      <c r="O82" s="62">
        <f>J82</f>
        <v>2.0795000000000012</v>
      </c>
    </row>
    <row r="83" spans="2:17" x14ac:dyDescent="0.25">
      <c r="C83" s="88" t="s">
        <v>143</v>
      </c>
      <c r="D83" s="89"/>
      <c r="E83" s="62">
        <f>F80-K80</f>
        <v>-2.0836666666666694</v>
      </c>
      <c r="F83" s="18"/>
      <c r="G83" s="88" t="s">
        <v>146</v>
      </c>
      <c r="H83" s="89"/>
      <c r="I83" s="89"/>
      <c r="J83" s="71">
        <f>ABS(E54+E84)</f>
        <v>8.3333333333337478E-3</v>
      </c>
      <c r="K83" s="13"/>
      <c r="L83" s="63"/>
      <c r="M83" s="64" t="s">
        <v>149</v>
      </c>
      <c r="N83" s="65" t="s">
        <v>151</v>
      </c>
      <c r="O83" s="66">
        <f>O82</f>
        <v>2.0795000000000012</v>
      </c>
    </row>
    <row r="84" spans="2:17" x14ac:dyDescent="0.25">
      <c r="C84" s="88" t="s">
        <v>144</v>
      </c>
      <c r="D84" s="89"/>
      <c r="E84" s="71">
        <f>M80-N80</f>
        <v>-2.0836666666666663</v>
      </c>
      <c r="G84" s="87" t="s">
        <v>147</v>
      </c>
      <c r="H84" s="87"/>
      <c r="I84" s="88"/>
      <c r="J84" s="71">
        <f>(24*SQRT((P50+P80)/1000))/1000</f>
        <v>2.5181707646623169E-2</v>
      </c>
      <c r="K84" s="19"/>
      <c r="L84" s="67"/>
      <c r="M84" s="68" t="s">
        <v>149</v>
      </c>
      <c r="N84" s="69">
        <f>VALUE(LEFT(N83,LEN(N83)-1))+O83</f>
        <v>1333.3935000000001</v>
      </c>
      <c r="O84" s="70"/>
      <c r="P84" s="2"/>
    </row>
    <row r="85" spans="2:17" x14ac:dyDescent="0.25">
      <c r="B85" s="86" t="s">
        <v>153</v>
      </c>
      <c r="C85" s="86"/>
      <c r="D85" s="86"/>
      <c r="E85" s="86"/>
      <c r="F85" s="86"/>
      <c r="G85" s="86"/>
      <c r="H85" s="86"/>
      <c r="I85" s="49"/>
      <c r="J85" s="49"/>
      <c r="K85" s="49"/>
      <c r="L85" s="49"/>
      <c r="M85" s="49"/>
      <c r="N85" s="49"/>
      <c r="O85" s="49"/>
      <c r="P85" s="49"/>
    </row>
    <row r="86" spans="2:17" ht="15" customHeight="1" x14ac:dyDescent="0.25">
      <c r="B86" s="98" t="s">
        <v>78</v>
      </c>
      <c r="C86" s="101" t="s">
        <v>79</v>
      </c>
      <c r="D86" s="102"/>
      <c r="E86" s="103"/>
      <c r="F86" s="98" t="s">
        <v>80</v>
      </c>
      <c r="G86" s="97" t="s">
        <v>106</v>
      </c>
      <c r="H86" s="97" t="s">
        <v>81</v>
      </c>
      <c r="I86" s="97"/>
      <c r="J86" s="97"/>
      <c r="K86" s="98" t="s">
        <v>82</v>
      </c>
      <c r="L86" s="97" t="s">
        <v>107</v>
      </c>
      <c r="M86" s="97" t="s">
        <v>83</v>
      </c>
      <c r="N86" s="97" t="s">
        <v>84</v>
      </c>
      <c r="O86" s="98" t="s">
        <v>86</v>
      </c>
      <c r="P86" s="99" t="s">
        <v>87</v>
      </c>
      <c r="Q86"/>
    </row>
    <row r="87" spans="2:17" ht="15" customHeight="1" x14ac:dyDescent="0.25">
      <c r="B87" s="98"/>
      <c r="C87" s="55" t="s">
        <v>70</v>
      </c>
      <c r="D87" s="55" t="s">
        <v>71</v>
      </c>
      <c r="E87" s="55" t="s">
        <v>72</v>
      </c>
      <c r="F87" s="97"/>
      <c r="G87" s="97"/>
      <c r="H87" s="55" t="s">
        <v>70</v>
      </c>
      <c r="I87" s="55" t="s">
        <v>71</v>
      </c>
      <c r="J87" s="55" t="s">
        <v>72</v>
      </c>
      <c r="K87" s="97"/>
      <c r="L87" s="97"/>
      <c r="M87" s="97"/>
      <c r="N87" s="97"/>
      <c r="O87" s="97"/>
      <c r="P87" s="100"/>
      <c r="Q87"/>
    </row>
    <row r="88" spans="2:17" x14ac:dyDescent="0.25">
      <c r="B88" s="56" t="s">
        <v>105</v>
      </c>
      <c r="C88" s="52">
        <v>0.90800000000000003</v>
      </c>
      <c r="D88" s="52">
        <v>0.83499999999999996</v>
      </c>
      <c r="E88" s="52">
        <v>0.76200000000000001</v>
      </c>
      <c r="F88" s="52">
        <f t="shared" ref="F88:F94" si="16">(C88+D88+E88)/3</f>
        <v>0.83499999999999996</v>
      </c>
      <c r="G88" s="52">
        <f t="shared" ref="G88:G94" si="17">C88-E88</f>
        <v>0.14600000000000002</v>
      </c>
      <c r="H88" s="92"/>
      <c r="I88" s="93"/>
      <c r="J88" s="93"/>
      <c r="K88" s="93"/>
      <c r="L88" s="93"/>
      <c r="M88" s="93"/>
      <c r="N88" s="94"/>
      <c r="O88" s="52">
        <f t="shared" ref="O88:O95" si="18">(G88+L88)</f>
        <v>0.14600000000000002</v>
      </c>
      <c r="P88" s="53">
        <f>O88*100</f>
        <v>14.600000000000001</v>
      </c>
      <c r="Q88"/>
    </row>
    <row r="89" spans="2:17" x14ac:dyDescent="0.25">
      <c r="B89" s="56" t="s">
        <v>89</v>
      </c>
      <c r="C89" s="52">
        <v>1.1479999999999999</v>
      </c>
      <c r="D89" s="52">
        <v>1.0780000000000001</v>
      </c>
      <c r="E89" s="52">
        <v>1.0089999999999999</v>
      </c>
      <c r="F89" s="52">
        <f t="shared" si="16"/>
        <v>1.0783333333333334</v>
      </c>
      <c r="G89" s="52">
        <f t="shared" si="17"/>
        <v>0.13900000000000001</v>
      </c>
      <c r="H89" s="52">
        <v>1.7410000000000001</v>
      </c>
      <c r="I89" s="52">
        <v>1.6719999999999999</v>
      </c>
      <c r="J89" s="52">
        <v>1.6</v>
      </c>
      <c r="K89" s="52">
        <f>(H89+I89+J89)/3</f>
        <v>1.671</v>
      </c>
      <c r="L89" s="52">
        <f>H89-J89</f>
        <v>0.14100000000000001</v>
      </c>
      <c r="M89" s="54" t="str">
        <f>IF(SIGN(F88-K89)=1,F88-K89,"")</f>
        <v/>
      </c>
      <c r="N89" s="52">
        <f>IF(SIGN(F88-K89)=-1,ABS(F88-K89),"")</f>
        <v>0.83600000000000008</v>
      </c>
      <c r="O89" s="52">
        <f t="shared" si="18"/>
        <v>0.28000000000000003</v>
      </c>
      <c r="P89" s="53">
        <f t="shared" ref="P89:P96" si="19">O89*100</f>
        <v>28.000000000000004</v>
      </c>
      <c r="Q89"/>
    </row>
    <row r="90" spans="2:17" x14ac:dyDescent="0.25">
      <c r="B90" s="56" t="s">
        <v>90</v>
      </c>
      <c r="C90" s="52">
        <v>1.08</v>
      </c>
      <c r="D90" s="52">
        <v>1.014</v>
      </c>
      <c r="E90" s="52">
        <v>0.94799999999999995</v>
      </c>
      <c r="F90" s="52">
        <f t="shared" si="16"/>
        <v>1.014</v>
      </c>
      <c r="G90" s="52">
        <f t="shared" si="17"/>
        <v>0.13200000000000012</v>
      </c>
      <c r="H90" s="52">
        <v>1.663</v>
      </c>
      <c r="I90" s="52">
        <v>1.5980000000000001</v>
      </c>
      <c r="J90" s="52">
        <v>1.532</v>
      </c>
      <c r="K90" s="52">
        <f t="shared" ref="K90:K95" si="20">(H90+I90+J90)/3</f>
        <v>1.5976666666666668</v>
      </c>
      <c r="L90" s="52">
        <f t="shared" ref="L90:L95" si="21">H90-J90</f>
        <v>0.13100000000000001</v>
      </c>
      <c r="M90" s="52" t="str">
        <f t="shared" ref="M90:M95" si="22">IF(SIGN(F89-K90)=1,F89-K90,"")</f>
        <v/>
      </c>
      <c r="N90" s="52">
        <f t="shared" ref="N90:N95" si="23">IF(SIGN(F89-K90)=-1,ABS(F89-K90),"")</f>
        <v>0.51933333333333342</v>
      </c>
      <c r="O90" s="52">
        <f t="shared" si="18"/>
        <v>0.26300000000000012</v>
      </c>
      <c r="P90" s="53">
        <f t="shared" si="19"/>
        <v>26.300000000000011</v>
      </c>
      <c r="Q90"/>
    </row>
    <row r="91" spans="2:17" x14ac:dyDescent="0.25">
      <c r="B91" s="56" t="s">
        <v>91</v>
      </c>
      <c r="C91" s="52">
        <v>1.2749999999999999</v>
      </c>
      <c r="D91" s="52">
        <v>1.202</v>
      </c>
      <c r="E91" s="52">
        <v>1.131</v>
      </c>
      <c r="F91" s="52">
        <f t="shared" si="16"/>
        <v>1.2026666666666666</v>
      </c>
      <c r="G91" s="52">
        <f t="shared" si="17"/>
        <v>0.14399999999999991</v>
      </c>
      <c r="H91" s="52">
        <v>1.5289999999999999</v>
      </c>
      <c r="I91" s="52">
        <v>1.46</v>
      </c>
      <c r="J91" s="52">
        <v>1.39</v>
      </c>
      <c r="K91" s="52">
        <f t="shared" si="20"/>
        <v>1.4596666666666664</v>
      </c>
      <c r="L91" s="52">
        <f t="shared" si="21"/>
        <v>0.13900000000000001</v>
      </c>
      <c r="M91" s="52" t="str">
        <f t="shared" si="22"/>
        <v/>
      </c>
      <c r="N91" s="52">
        <f t="shared" si="23"/>
        <v>0.44566666666666643</v>
      </c>
      <c r="O91" s="52">
        <f t="shared" si="18"/>
        <v>0.28299999999999992</v>
      </c>
      <c r="P91" s="53">
        <f t="shared" si="19"/>
        <v>28.29999999999999</v>
      </c>
      <c r="Q91"/>
    </row>
    <row r="92" spans="2:17" x14ac:dyDescent="0.25">
      <c r="B92" s="56" t="s">
        <v>92</v>
      </c>
      <c r="C92" s="52">
        <v>1.4119999999999999</v>
      </c>
      <c r="D92" s="52">
        <v>1.34</v>
      </c>
      <c r="E92" s="52">
        <v>1.268</v>
      </c>
      <c r="F92" s="52">
        <f t="shared" si="16"/>
        <v>1.3399999999999999</v>
      </c>
      <c r="G92" s="52">
        <f t="shared" si="17"/>
        <v>0.14399999999999991</v>
      </c>
      <c r="H92" s="52">
        <v>1.44</v>
      </c>
      <c r="I92" s="52">
        <v>1.365</v>
      </c>
      <c r="J92" s="52">
        <v>1.29</v>
      </c>
      <c r="K92" s="52">
        <f t="shared" si="20"/>
        <v>1.365</v>
      </c>
      <c r="L92" s="52">
        <f t="shared" si="21"/>
        <v>0.14999999999999991</v>
      </c>
      <c r="M92" s="52" t="str">
        <f t="shared" si="22"/>
        <v/>
      </c>
      <c r="N92" s="52">
        <f t="shared" si="23"/>
        <v>0.16233333333333344</v>
      </c>
      <c r="O92" s="52">
        <f t="shared" si="18"/>
        <v>0.29399999999999982</v>
      </c>
      <c r="P92" s="53">
        <f t="shared" si="19"/>
        <v>29.399999999999981</v>
      </c>
      <c r="Q92"/>
    </row>
    <row r="93" spans="2:17" x14ac:dyDescent="0.25">
      <c r="B93" s="56" t="s">
        <v>93</v>
      </c>
      <c r="C93" s="52">
        <v>1.3340000000000001</v>
      </c>
      <c r="D93" s="52">
        <v>1.262</v>
      </c>
      <c r="E93" s="52">
        <v>1.19</v>
      </c>
      <c r="F93" s="52">
        <f t="shared" si="16"/>
        <v>1.262</v>
      </c>
      <c r="G93" s="52">
        <f t="shared" si="17"/>
        <v>0.14400000000000013</v>
      </c>
      <c r="H93" s="52">
        <v>1.35</v>
      </c>
      <c r="I93" s="52">
        <v>1.28</v>
      </c>
      <c r="J93" s="52">
        <v>1.2090000000000001</v>
      </c>
      <c r="K93" s="52">
        <f t="shared" si="20"/>
        <v>1.2796666666666667</v>
      </c>
      <c r="L93" s="52">
        <f t="shared" si="21"/>
        <v>0.14100000000000001</v>
      </c>
      <c r="M93" s="52">
        <f t="shared" si="22"/>
        <v>6.0333333333333128E-2</v>
      </c>
      <c r="N93" s="52" t="str">
        <f t="shared" si="23"/>
        <v/>
      </c>
      <c r="O93" s="52">
        <f t="shared" si="18"/>
        <v>0.28500000000000014</v>
      </c>
      <c r="P93" s="53">
        <f t="shared" si="19"/>
        <v>28.500000000000014</v>
      </c>
      <c r="Q93"/>
    </row>
    <row r="94" spans="2:17" x14ac:dyDescent="0.25">
      <c r="B94" s="56" t="s">
        <v>94</v>
      </c>
      <c r="C94" s="52">
        <v>1.35</v>
      </c>
      <c r="D94" s="52">
        <v>1.2909999999999999</v>
      </c>
      <c r="E94" s="52">
        <v>1.234</v>
      </c>
      <c r="F94" s="52">
        <f t="shared" si="16"/>
        <v>1.2916666666666667</v>
      </c>
      <c r="G94" s="52">
        <f t="shared" si="17"/>
        <v>0.1160000000000001</v>
      </c>
      <c r="H94" s="52">
        <v>1.4610000000000001</v>
      </c>
      <c r="I94" s="52">
        <v>1.39</v>
      </c>
      <c r="J94" s="52">
        <v>1.3180000000000001</v>
      </c>
      <c r="K94" s="52">
        <f t="shared" si="20"/>
        <v>1.3896666666666668</v>
      </c>
      <c r="L94" s="52">
        <f t="shared" si="21"/>
        <v>0.14300000000000002</v>
      </c>
      <c r="M94" s="52" t="str">
        <f t="shared" si="22"/>
        <v/>
      </c>
      <c r="N94" s="52">
        <f t="shared" si="23"/>
        <v>0.12766666666666682</v>
      </c>
      <c r="O94" s="52">
        <f t="shared" si="18"/>
        <v>0.25900000000000012</v>
      </c>
      <c r="P94" s="53">
        <f t="shared" si="19"/>
        <v>25.900000000000013</v>
      </c>
      <c r="Q94"/>
    </row>
    <row r="95" spans="2:17" x14ac:dyDescent="0.25">
      <c r="B95" s="56" t="s">
        <v>15</v>
      </c>
      <c r="C95" s="92"/>
      <c r="D95" s="93"/>
      <c r="E95" s="93"/>
      <c r="F95" s="93"/>
      <c r="G95" s="94"/>
      <c r="H95" s="52">
        <v>1.3120000000000001</v>
      </c>
      <c r="I95" s="52">
        <v>1.25</v>
      </c>
      <c r="J95" s="52">
        <v>1.1879999999999999</v>
      </c>
      <c r="K95" s="52">
        <f t="shared" si="20"/>
        <v>1.25</v>
      </c>
      <c r="L95" s="52">
        <f t="shared" si="21"/>
        <v>0.12400000000000011</v>
      </c>
      <c r="M95" s="52">
        <f t="shared" si="22"/>
        <v>4.1666666666666741E-2</v>
      </c>
      <c r="N95" s="52" t="str">
        <f t="shared" si="23"/>
        <v/>
      </c>
      <c r="O95" s="52">
        <f t="shared" si="18"/>
        <v>0.12400000000000011</v>
      </c>
      <c r="P95" s="53">
        <f t="shared" si="19"/>
        <v>12.400000000000011</v>
      </c>
      <c r="Q95"/>
    </row>
    <row r="96" spans="2:17" x14ac:dyDescent="0.25">
      <c r="B96" s="57" t="s">
        <v>142</v>
      </c>
      <c r="C96" s="51"/>
      <c r="D96" s="51"/>
      <c r="E96" s="51"/>
      <c r="F96" s="52">
        <f>SUM(F88:F94)</f>
        <v>8.0236666666666654</v>
      </c>
      <c r="G96" s="51"/>
      <c r="H96" s="51"/>
      <c r="I96" s="51"/>
      <c r="J96" s="51"/>
      <c r="K96" s="52">
        <f>SUM(K89:K95)</f>
        <v>10.012666666666668</v>
      </c>
      <c r="L96" s="51"/>
      <c r="M96" s="52">
        <f>SUM(M89:M95)</f>
        <v>0.10199999999999987</v>
      </c>
      <c r="N96" s="52">
        <f>SUM(N89:N95)</f>
        <v>2.0910000000000002</v>
      </c>
      <c r="O96" s="52">
        <f>SUM(O88:O95)</f>
        <v>1.9340000000000004</v>
      </c>
      <c r="P96" s="53">
        <f t="shared" si="19"/>
        <v>193.40000000000003</v>
      </c>
    </row>
    <row r="97" spans="2:17" x14ac:dyDescent="0.25">
      <c r="F97" s="60"/>
      <c r="G97" s="73"/>
      <c r="H97" s="73"/>
      <c r="I97" s="73"/>
      <c r="J97" s="73"/>
      <c r="K97" s="73"/>
      <c r="L97" s="4"/>
      <c r="M97" s="60"/>
      <c r="N97" s="60"/>
      <c r="P97" s="2"/>
    </row>
    <row r="98" spans="2:17" x14ac:dyDescent="0.25">
      <c r="C98" s="202" t="s">
        <v>158</v>
      </c>
      <c r="D98" s="202"/>
      <c r="F98" s="60"/>
      <c r="G98" s="73"/>
      <c r="H98" s="73"/>
      <c r="I98" s="73"/>
      <c r="J98" s="73"/>
      <c r="K98" s="73"/>
      <c r="L98" s="4"/>
      <c r="M98" s="60"/>
      <c r="N98" s="60"/>
      <c r="P98" s="2"/>
    </row>
    <row r="99" spans="2:17" x14ac:dyDescent="0.25">
      <c r="C99" s="88" t="s">
        <v>143</v>
      </c>
      <c r="D99" s="89"/>
      <c r="E99" s="71">
        <f>F96-K96</f>
        <v>-1.9890000000000025</v>
      </c>
      <c r="F99" s="60"/>
      <c r="G99" s="73"/>
      <c r="H99" s="73"/>
      <c r="I99" s="73"/>
      <c r="J99" s="73"/>
      <c r="K99" s="73"/>
      <c r="L99" s="4"/>
      <c r="M99" s="60"/>
      <c r="N99" s="60"/>
      <c r="P99" s="2"/>
    </row>
    <row r="100" spans="2:17" x14ac:dyDescent="0.25">
      <c r="C100" s="88" t="s">
        <v>144</v>
      </c>
      <c r="D100" s="89"/>
      <c r="E100" s="71">
        <f>M96-N96</f>
        <v>-1.9890000000000003</v>
      </c>
      <c r="F100" s="60"/>
      <c r="G100" s="73"/>
      <c r="H100" s="73"/>
      <c r="I100" s="73"/>
      <c r="J100" s="73"/>
      <c r="K100" s="73"/>
      <c r="L100" s="4"/>
      <c r="M100" s="60"/>
      <c r="N100" s="60"/>
      <c r="P100" s="2"/>
    </row>
    <row r="101" spans="2:17" x14ac:dyDescent="0.25">
      <c r="C101" s="59"/>
      <c r="D101" s="59"/>
      <c r="E101" s="65"/>
      <c r="I101" s="73"/>
      <c r="J101" s="73"/>
      <c r="K101" s="73"/>
      <c r="L101" s="4"/>
      <c r="M101" s="60"/>
      <c r="N101" s="60"/>
      <c r="P101" s="2"/>
    </row>
    <row r="103" spans="2:17" x14ac:dyDescent="0.25">
      <c r="B103" s="86" t="s">
        <v>154</v>
      </c>
      <c r="C103" s="86"/>
      <c r="D103" s="86"/>
      <c r="E103" s="86"/>
      <c r="F103" s="86"/>
      <c r="G103" s="86"/>
      <c r="H103" s="86"/>
      <c r="I103" s="49"/>
      <c r="J103" s="49"/>
      <c r="K103" s="49"/>
      <c r="L103" s="49"/>
      <c r="M103" s="49"/>
      <c r="N103" s="49"/>
      <c r="O103" s="49"/>
      <c r="P103" s="49"/>
    </row>
    <row r="104" spans="2:17" ht="15" customHeight="1" x14ac:dyDescent="0.25">
      <c r="B104" s="98" t="s">
        <v>78</v>
      </c>
      <c r="C104" s="101" t="s">
        <v>79</v>
      </c>
      <c r="D104" s="102"/>
      <c r="E104" s="103"/>
      <c r="F104" s="98" t="s">
        <v>80</v>
      </c>
      <c r="G104" s="97" t="s">
        <v>106</v>
      </c>
      <c r="H104" s="97" t="s">
        <v>81</v>
      </c>
      <c r="I104" s="97"/>
      <c r="J104" s="97"/>
      <c r="K104" s="98" t="s">
        <v>82</v>
      </c>
      <c r="L104" s="97" t="s">
        <v>107</v>
      </c>
      <c r="M104" s="97" t="s">
        <v>83</v>
      </c>
      <c r="N104" s="97" t="s">
        <v>84</v>
      </c>
      <c r="O104" s="98" t="s">
        <v>86</v>
      </c>
      <c r="P104" s="99" t="s">
        <v>87</v>
      </c>
      <c r="Q104"/>
    </row>
    <row r="105" spans="2:17" x14ac:dyDescent="0.25">
      <c r="B105" s="98"/>
      <c r="C105" s="55" t="s">
        <v>70</v>
      </c>
      <c r="D105" s="55" t="s">
        <v>71</v>
      </c>
      <c r="E105" s="55" t="s">
        <v>72</v>
      </c>
      <c r="F105" s="97"/>
      <c r="G105" s="97"/>
      <c r="H105" s="55" t="s">
        <v>70</v>
      </c>
      <c r="I105" s="55" t="s">
        <v>71</v>
      </c>
      <c r="J105" s="55" t="s">
        <v>72</v>
      </c>
      <c r="K105" s="97"/>
      <c r="L105" s="97"/>
      <c r="M105" s="97"/>
      <c r="N105" s="97"/>
      <c r="O105" s="97"/>
      <c r="P105" s="100"/>
      <c r="Q105"/>
    </row>
    <row r="106" spans="2:17" x14ac:dyDescent="0.25">
      <c r="B106" s="56" t="s">
        <v>15</v>
      </c>
      <c r="C106" s="52">
        <v>1.44</v>
      </c>
      <c r="D106" s="52">
        <v>1.3640000000000001</v>
      </c>
      <c r="E106" s="52">
        <v>1.288</v>
      </c>
      <c r="F106" s="52">
        <f t="shared" ref="F106:F113" si="24">(C106+D106+E106)/3</f>
        <v>1.3640000000000001</v>
      </c>
      <c r="G106" s="52">
        <f t="shared" ref="G106:G113" si="25">C106-E106</f>
        <v>0.15199999999999991</v>
      </c>
      <c r="H106" s="92"/>
      <c r="I106" s="93"/>
      <c r="J106" s="93"/>
      <c r="K106" s="93"/>
      <c r="L106" s="93"/>
      <c r="M106" s="93"/>
      <c r="N106" s="94"/>
      <c r="O106" s="52">
        <f t="shared" ref="O106:O114" si="26">(G106+L106)</f>
        <v>0.15199999999999991</v>
      </c>
      <c r="P106" s="53">
        <f>O106*100</f>
        <v>15.199999999999992</v>
      </c>
      <c r="Q106"/>
    </row>
    <row r="107" spans="2:17" x14ac:dyDescent="0.25">
      <c r="B107" s="56" t="s">
        <v>89</v>
      </c>
      <c r="C107" s="52">
        <v>1.504</v>
      </c>
      <c r="D107" s="52">
        <v>1.44</v>
      </c>
      <c r="E107" s="52">
        <v>1.3759999999999999</v>
      </c>
      <c r="F107" s="52">
        <f t="shared" si="24"/>
        <v>1.4400000000000002</v>
      </c>
      <c r="G107" s="52">
        <f t="shared" si="25"/>
        <v>0.12800000000000011</v>
      </c>
      <c r="H107" s="52">
        <v>1.5</v>
      </c>
      <c r="I107" s="52">
        <v>1.425</v>
      </c>
      <c r="J107" s="52">
        <v>1.35</v>
      </c>
      <c r="K107" s="52">
        <f>(H107+I107+J107)/3</f>
        <v>1.425</v>
      </c>
      <c r="L107" s="52">
        <f>H107-J107</f>
        <v>0.14999999999999991</v>
      </c>
      <c r="M107" s="54" t="str">
        <f>IF(SIGN(F106-K107)=1,F106-K107,"")</f>
        <v/>
      </c>
      <c r="N107" s="52">
        <f>IF(SIGN(F106-K107)=-1,ABS(F106-K107),"")</f>
        <v>6.0999999999999943E-2</v>
      </c>
      <c r="O107" s="52">
        <f t="shared" si="26"/>
        <v>0.27800000000000002</v>
      </c>
      <c r="P107" s="53">
        <f t="shared" ref="P107:P115" si="27">O107*100</f>
        <v>27.800000000000004</v>
      </c>
      <c r="Q107"/>
    </row>
    <row r="108" spans="2:17" x14ac:dyDescent="0.25">
      <c r="B108" s="56" t="s">
        <v>90</v>
      </c>
      <c r="C108" s="52">
        <v>1.35</v>
      </c>
      <c r="D108" s="52">
        <v>1.288</v>
      </c>
      <c r="E108" s="52">
        <v>1.2250000000000001</v>
      </c>
      <c r="F108" s="52">
        <f t="shared" si="24"/>
        <v>1.2876666666666667</v>
      </c>
      <c r="G108" s="52">
        <f t="shared" si="25"/>
        <v>0.125</v>
      </c>
      <c r="H108" s="52">
        <v>1.355</v>
      </c>
      <c r="I108" s="52">
        <v>1.2949999999999999</v>
      </c>
      <c r="J108" s="52">
        <v>1.2350000000000001</v>
      </c>
      <c r="K108" s="52">
        <f t="shared" ref="K108:K114" si="28">(H108+I108+J108)/3</f>
        <v>1.2949999999999999</v>
      </c>
      <c r="L108" s="52">
        <f t="shared" ref="L108:L114" si="29">H108-J108</f>
        <v>0.11999999999999988</v>
      </c>
      <c r="M108" s="52">
        <f t="shared" ref="M108:M114" si="30">IF(SIGN(F107-K108)=1,F107-K108,"")</f>
        <v>0.14500000000000024</v>
      </c>
      <c r="N108" s="52" t="str">
        <f t="shared" ref="N108:N114" si="31">IF(SIGN(F107-K108)=-1,ABS(F107-K108),"")</f>
        <v/>
      </c>
      <c r="O108" s="52">
        <f t="shared" si="26"/>
        <v>0.24499999999999988</v>
      </c>
      <c r="P108" s="53">
        <f t="shared" si="27"/>
        <v>24.499999999999989</v>
      </c>
      <c r="Q108"/>
    </row>
    <row r="109" spans="2:17" x14ac:dyDescent="0.25">
      <c r="B109" s="56" t="s">
        <v>91</v>
      </c>
      <c r="C109" s="52">
        <v>1.3109999999999999</v>
      </c>
      <c r="D109" s="52">
        <v>1.2509999999999999</v>
      </c>
      <c r="E109" s="52">
        <v>1.1910000000000001</v>
      </c>
      <c r="F109" s="52">
        <f t="shared" si="24"/>
        <v>1.2510000000000001</v>
      </c>
      <c r="G109" s="52">
        <f t="shared" si="25"/>
        <v>0.11999999999999988</v>
      </c>
      <c r="H109" s="52">
        <v>1.395</v>
      </c>
      <c r="I109" s="52">
        <v>1.3340000000000001</v>
      </c>
      <c r="J109" s="52">
        <v>1.272</v>
      </c>
      <c r="K109" s="52">
        <f t="shared" si="28"/>
        <v>1.3336666666666668</v>
      </c>
      <c r="L109" s="52">
        <f t="shared" si="29"/>
        <v>0.123</v>
      </c>
      <c r="M109" s="52" t="str">
        <f t="shared" si="30"/>
        <v/>
      </c>
      <c r="N109" s="52">
        <f t="shared" si="31"/>
        <v>4.6000000000000041E-2</v>
      </c>
      <c r="O109" s="52">
        <f t="shared" si="26"/>
        <v>0.24299999999999988</v>
      </c>
      <c r="P109" s="53">
        <f t="shared" si="27"/>
        <v>24.29999999999999</v>
      </c>
      <c r="Q109"/>
    </row>
    <row r="110" spans="2:17" x14ac:dyDescent="0.25">
      <c r="B110" s="56" t="s">
        <v>92</v>
      </c>
      <c r="C110" s="52">
        <v>1.514</v>
      </c>
      <c r="D110" s="52">
        <v>1.454</v>
      </c>
      <c r="E110" s="52">
        <v>1.3919999999999999</v>
      </c>
      <c r="F110" s="52">
        <f t="shared" si="24"/>
        <v>1.4533333333333331</v>
      </c>
      <c r="G110" s="52">
        <f t="shared" si="25"/>
        <v>0.12200000000000011</v>
      </c>
      <c r="H110" s="52">
        <v>1.3049999999999999</v>
      </c>
      <c r="I110" s="52">
        <v>1.25</v>
      </c>
      <c r="J110" s="52">
        <v>1.1950000000000001</v>
      </c>
      <c r="K110" s="52">
        <f t="shared" si="28"/>
        <v>1.25</v>
      </c>
      <c r="L110" s="52">
        <f t="shared" si="29"/>
        <v>0.10999999999999988</v>
      </c>
      <c r="M110" s="52">
        <f t="shared" si="30"/>
        <v>1.0000000000001119E-3</v>
      </c>
      <c r="N110" s="52" t="str">
        <f t="shared" si="31"/>
        <v/>
      </c>
      <c r="O110" s="52">
        <f t="shared" si="26"/>
        <v>0.23199999999999998</v>
      </c>
      <c r="P110" s="53">
        <f t="shared" si="27"/>
        <v>23.2</v>
      </c>
      <c r="Q110"/>
    </row>
    <row r="111" spans="2:17" x14ac:dyDescent="0.25">
      <c r="B111" s="56" t="s">
        <v>93</v>
      </c>
      <c r="C111" s="52">
        <v>1.593</v>
      </c>
      <c r="D111" s="52">
        <v>1.53</v>
      </c>
      <c r="E111" s="52">
        <v>1.468</v>
      </c>
      <c r="F111" s="52">
        <f t="shared" si="24"/>
        <v>1.5303333333333333</v>
      </c>
      <c r="G111" s="52">
        <f t="shared" si="25"/>
        <v>0.125</v>
      </c>
      <c r="H111" s="52">
        <v>1.1479999999999999</v>
      </c>
      <c r="I111" s="52">
        <v>1.085</v>
      </c>
      <c r="J111" s="52">
        <v>1.024</v>
      </c>
      <c r="K111" s="52">
        <f t="shared" si="28"/>
        <v>1.0856666666666666</v>
      </c>
      <c r="L111" s="52">
        <f t="shared" si="29"/>
        <v>0.12399999999999989</v>
      </c>
      <c r="M111" s="52">
        <f t="shared" si="30"/>
        <v>0.36766666666666659</v>
      </c>
      <c r="N111" s="52" t="str">
        <f t="shared" si="31"/>
        <v/>
      </c>
      <c r="O111" s="52">
        <f t="shared" si="26"/>
        <v>0.24899999999999989</v>
      </c>
      <c r="P111" s="53">
        <f t="shared" si="27"/>
        <v>24.899999999999988</v>
      </c>
      <c r="Q111"/>
    </row>
    <row r="112" spans="2:17" x14ac:dyDescent="0.25">
      <c r="B112" s="56" t="s">
        <v>94</v>
      </c>
      <c r="C112" s="52">
        <v>1.5740000000000001</v>
      </c>
      <c r="D112" s="52">
        <v>1.51</v>
      </c>
      <c r="E112" s="52">
        <v>1.4470000000000001</v>
      </c>
      <c r="F112" s="52">
        <f t="shared" si="24"/>
        <v>1.5103333333333335</v>
      </c>
      <c r="G112" s="52">
        <f t="shared" si="25"/>
        <v>0.127</v>
      </c>
      <c r="H112" s="52">
        <v>1.105</v>
      </c>
      <c r="I112" s="52">
        <v>1.0449999999999999</v>
      </c>
      <c r="J112" s="52">
        <v>0.98499999999999999</v>
      </c>
      <c r="K112" s="52">
        <f t="shared" si="28"/>
        <v>1.0449999999999999</v>
      </c>
      <c r="L112" s="52">
        <f t="shared" si="29"/>
        <v>0.12</v>
      </c>
      <c r="M112" s="52">
        <f t="shared" si="30"/>
        <v>0.48533333333333339</v>
      </c>
      <c r="N112" s="52" t="str">
        <f t="shared" si="31"/>
        <v/>
      </c>
      <c r="O112" s="52">
        <f t="shared" si="26"/>
        <v>0.247</v>
      </c>
      <c r="P112" s="53">
        <f t="shared" si="27"/>
        <v>24.7</v>
      </c>
      <c r="Q112"/>
    </row>
    <row r="113" spans="1:18" x14ac:dyDescent="0.25">
      <c r="B113" s="56" t="s">
        <v>95</v>
      </c>
      <c r="C113" s="52">
        <v>1.4370000000000001</v>
      </c>
      <c r="D113" s="52">
        <v>1.39</v>
      </c>
      <c r="E113" s="52">
        <v>1.343</v>
      </c>
      <c r="F113" s="52">
        <f t="shared" si="24"/>
        <v>1.39</v>
      </c>
      <c r="G113" s="52">
        <f t="shared" si="25"/>
        <v>9.4000000000000083E-2</v>
      </c>
      <c r="H113" s="52">
        <v>1.0900000000000001</v>
      </c>
      <c r="I113" s="52">
        <v>1.03</v>
      </c>
      <c r="J113" s="52">
        <v>0.97</v>
      </c>
      <c r="K113" s="52">
        <f t="shared" si="28"/>
        <v>1.03</v>
      </c>
      <c r="L113" s="52">
        <f t="shared" si="29"/>
        <v>0.12000000000000011</v>
      </c>
      <c r="M113" s="52">
        <f t="shared" si="30"/>
        <v>0.4803333333333335</v>
      </c>
      <c r="N113" s="52" t="str">
        <f t="shared" si="31"/>
        <v/>
      </c>
      <c r="O113" s="52">
        <f t="shared" si="26"/>
        <v>0.21400000000000019</v>
      </c>
      <c r="P113" s="53">
        <f t="shared" si="27"/>
        <v>21.40000000000002</v>
      </c>
      <c r="Q113"/>
    </row>
    <row r="114" spans="1:18" x14ac:dyDescent="0.25">
      <c r="B114" s="56" t="s">
        <v>105</v>
      </c>
      <c r="C114" s="92"/>
      <c r="D114" s="93"/>
      <c r="E114" s="93"/>
      <c r="F114" s="93"/>
      <c r="G114" s="94"/>
      <c r="H114" s="52">
        <v>0.81200000000000006</v>
      </c>
      <c r="I114" s="52">
        <v>0.76600000000000001</v>
      </c>
      <c r="J114" s="52">
        <v>0.72</v>
      </c>
      <c r="K114" s="52">
        <f t="shared" si="28"/>
        <v>0.76600000000000001</v>
      </c>
      <c r="L114" s="52">
        <f t="shared" si="29"/>
        <v>9.2000000000000082E-2</v>
      </c>
      <c r="M114" s="52">
        <f t="shared" si="30"/>
        <v>0.62399999999999989</v>
      </c>
      <c r="N114" s="52" t="str">
        <f t="shared" si="31"/>
        <v/>
      </c>
      <c r="O114" s="52">
        <f t="shared" si="26"/>
        <v>9.2000000000000082E-2</v>
      </c>
      <c r="P114" s="53">
        <f t="shared" si="27"/>
        <v>9.2000000000000082</v>
      </c>
      <c r="Q114"/>
    </row>
    <row r="115" spans="1:18" x14ac:dyDescent="0.25">
      <c r="B115" s="57" t="s">
        <v>142</v>
      </c>
      <c r="C115" s="51"/>
      <c r="D115" s="51"/>
      <c r="E115" s="51"/>
      <c r="F115" s="52">
        <f>SUM(F106:F113)</f>
        <v>11.226666666666668</v>
      </c>
      <c r="G115" s="51"/>
      <c r="H115" s="51"/>
      <c r="I115" s="51"/>
      <c r="J115" s="51"/>
      <c r="K115" s="52">
        <f>SUM(K107:K114)</f>
        <v>9.2303333333333324</v>
      </c>
      <c r="L115" s="51"/>
      <c r="M115" s="52">
        <f>SUM(M107:M114)</f>
        <v>2.1033333333333335</v>
      </c>
      <c r="N115" s="52">
        <f>SUM(N107:N114)</f>
        <v>0.10699999999999998</v>
      </c>
      <c r="O115" s="52">
        <f>SUM(O106:O114)</f>
        <v>1.9519999999999997</v>
      </c>
      <c r="P115" s="53">
        <f t="shared" si="27"/>
        <v>195.19999999999996</v>
      </c>
    </row>
    <row r="117" spans="1:18" x14ac:dyDescent="0.25">
      <c r="A117" s="21"/>
      <c r="B117" s="21"/>
      <c r="C117" s="202" t="s">
        <v>158</v>
      </c>
      <c r="D117" s="202"/>
      <c r="F117" s="18"/>
      <c r="G117" s="88" t="s">
        <v>145</v>
      </c>
      <c r="H117" s="89"/>
      <c r="I117" s="89"/>
      <c r="J117" s="71">
        <f>(E99-E118)/2</f>
        <v>-1.9926666666666693</v>
      </c>
      <c r="K117" s="13"/>
      <c r="L117" s="90" t="s">
        <v>155</v>
      </c>
      <c r="M117" s="91"/>
      <c r="N117" s="61" t="s">
        <v>156</v>
      </c>
      <c r="O117" s="62">
        <f>J117</f>
        <v>-1.9926666666666693</v>
      </c>
      <c r="P117" s="23"/>
      <c r="Q117" s="22"/>
      <c r="R117" s="21"/>
    </row>
    <row r="118" spans="1:18" x14ac:dyDescent="0.25">
      <c r="A118" s="21"/>
      <c r="B118" s="21"/>
      <c r="C118" s="88" t="s">
        <v>143</v>
      </c>
      <c r="D118" s="89"/>
      <c r="E118" s="62">
        <f>F115-K115</f>
        <v>1.996333333333336</v>
      </c>
      <c r="F118" s="18"/>
      <c r="G118" s="88" t="s">
        <v>146</v>
      </c>
      <c r="H118" s="89"/>
      <c r="I118" s="89"/>
      <c r="J118" s="71">
        <f>ABS(E99+E118)</f>
        <v>7.3333333333334139E-3</v>
      </c>
      <c r="K118" s="13"/>
      <c r="L118" s="63"/>
      <c r="M118" s="64" t="s">
        <v>149</v>
      </c>
      <c r="N118" s="65">
        <f>N84</f>
        <v>1333.3935000000001</v>
      </c>
      <c r="O118" s="66">
        <f>O117</f>
        <v>-1.9926666666666693</v>
      </c>
      <c r="P118" s="23"/>
      <c r="Q118" s="22"/>
      <c r="R118" s="21"/>
    </row>
    <row r="119" spans="1:18" x14ac:dyDescent="0.25">
      <c r="A119" s="21"/>
      <c r="B119" s="21"/>
      <c r="C119" s="88" t="s">
        <v>144</v>
      </c>
      <c r="D119" s="89"/>
      <c r="E119" s="71">
        <f>M115-N115</f>
        <v>1.9963333333333335</v>
      </c>
      <c r="G119" s="87" t="s">
        <v>147</v>
      </c>
      <c r="H119" s="87"/>
      <c r="I119" s="88"/>
      <c r="J119" s="71">
        <f>(24*SQRT((P96+P115)/1000))/1000</f>
        <v>1.4961069480488351E-2</v>
      </c>
      <c r="K119" s="19"/>
      <c r="L119" s="67"/>
      <c r="M119" s="68" t="s">
        <v>149</v>
      </c>
      <c r="N119" s="69">
        <f>N118+O118</f>
        <v>1331.4008333333334</v>
      </c>
      <c r="O119" s="70"/>
      <c r="P119" s="23"/>
      <c r="Q119" s="22"/>
      <c r="R119" s="21"/>
    </row>
    <row r="120" spans="1:18" x14ac:dyDescent="0.25">
      <c r="A120" s="21"/>
      <c r="B120" s="21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2"/>
      <c r="R120" s="21"/>
    </row>
    <row r="121" spans="1:18" x14ac:dyDescent="0.25">
      <c r="A121" s="21"/>
      <c r="B121" s="21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2"/>
      <c r="R121" s="21"/>
    </row>
    <row r="122" spans="1:18" x14ac:dyDescent="0.25">
      <c r="A122" s="21"/>
      <c r="B122" s="21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2"/>
      <c r="R122" s="21"/>
    </row>
    <row r="123" spans="1:18" x14ac:dyDescent="0.25">
      <c r="A123" s="21"/>
      <c r="B123" s="21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2"/>
      <c r="R123" s="21"/>
    </row>
    <row r="124" spans="1:18" x14ac:dyDescent="0.25">
      <c r="A124" s="21"/>
      <c r="B124" s="21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2"/>
      <c r="R124" s="21"/>
    </row>
    <row r="125" spans="1:18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3"/>
      <c r="N125" s="23"/>
      <c r="O125" s="21"/>
      <c r="P125" s="23"/>
      <c r="Q125" s="22"/>
      <c r="R125" s="21"/>
    </row>
  </sheetData>
  <mergeCells count="96">
    <mergeCell ref="C117:D117"/>
    <mergeCell ref="C82:D82"/>
    <mergeCell ref="C52:D52"/>
    <mergeCell ref="D14:F14"/>
    <mergeCell ref="H14:H15"/>
    <mergeCell ref="B7:H7"/>
    <mergeCell ref="D8:F8"/>
    <mergeCell ref="C8:C9"/>
    <mergeCell ref="H8:H9"/>
    <mergeCell ref="B8:B9"/>
    <mergeCell ref="B3:H4"/>
    <mergeCell ref="B56:B57"/>
    <mergeCell ref="C56:E56"/>
    <mergeCell ref="F56:F57"/>
    <mergeCell ref="G56:G57"/>
    <mergeCell ref="H56:J56"/>
    <mergeCell ref="B30:B31"/>
    <mergeCell ref="C30:E30"/>
    <mergeCell ref="F30:F31"/>
    <mergeCell ref="H30:J30"/>
    <mergeCell ref="G30:G31"/>
    <mergeCell ref="B10:B11"/>
    <mergeCell ref="B16:B17"/>
    <mergeCell ref="H10:H11"/>
    <mergeCell ref="H16:H17"/>
    <mergeCell ref="B13:H13"/>
    <mergeCell ref="K104:K105"/>
    <mergeCell ref="L104:L105"/>
    <mergeCell ref="M104:M105"/>
    <mergeCell ref="O56:O57"/>
    <mergeCell ref="B19:C19"/>
    <mergeCell ref="B20:C20"/>
    <mergeCell ref="L30:L31"/>
    <mergeCell ref="M30:M31"/>
    <mergeCell ref="N30:N31"/>
    <mergeCell ref="O30:O31"/>
    <mergeCell ref="K30:K31"/>
    <mergeCell ref="C98:D98"/>
    <mergeCell ref="B104:B105"/>
    <mergeCell ref="C104:E104"/>
    <mergeCell ref="F104:F105"/>
    <mergeCell ref="G104:G105"/>
    <mergeCell ref="H104:J104"/>
    <mergeCell ref="B6:C6"/>
    <mergeCell ref="M86:M87"/>
    <mergeCell ref="K86:K87"/>
    <mergeCell ref="L86:L87"/>
    <mergeCell ref="N104:N105"/>
    <mergeCell ref="N86:N87"/>
    <mergeCell ref="H88:N88"/>
    <mergeCell ref="C95:G95"/>
    <mergeCell ref="C99:D99"/>
    <mergeCell ref="B86:B87"/>
    <mergeCell ref="C86:E86"/>
    <mergeCell ref="F86:F87"/>
    <mergeCell ref="G86:G87"/>
    <mergeCell ref="H86:J86"/>
    <mergeCell ref="K56:K57"/>
    <mergeCell ref="L56:L57"/>
    <mergeCell ref="L82:M82"/>
    <mergeCell ref="C49:G49"/>
    <mergeCell ref="H32:N32"/>
    <mergeCell ref="B26:P27"/>
    <mergeCell ref="J8:K8"/>
    <mergeCell ref="M56:M57"/>
    <mergeCell ref="N56:N57"/>
    <mergeCell ref="C53:D53"/>
    <mergeCell ref="C54:D54"/>
    <mergeCell ref="H58:N58"/>
    <mergeCell ref="B29:H29"/>
    <mergeCell ref="B55:H55"/>
    <mergeCell ref="P56:P57"/>
    <mergeCell ref="P30:P31"/>
    <mergeCell ref="B14:B15"/>
    <mergeCell ref="C14:C15"/>
    <mergeCell ref="C84:D84"/>
    <mergeCell ref="G82:I82"/>
    <mergeCell ref="G83:I83"/>
    <mergeCell ref="G84:I84"/>
    <mergeCell ref="C79:G79"/>
    <mergeCell ref="C83:D83"/>
    <mergeCell ref="B85:H85"/>
    <mergeCell ref="G119:I119"/>
    <mergeCell ref="C100:D100"/>
    <mergeCell ref="C118:D118"/>
    <mergeCell ref="G117:I117"/>
    <mergeCell ref="L117:M117"/>
    <mergeCell ref="C119:D119"/>
    <mergeCell ref="G118:I118"/>
    <mergeCell ref="H106:N106"/>
    <mergeCell ref="C114:G114"/>
    <mergeCell ref="O86:O87"/>
    <mergeCell ref="P86:P87"/>
    <mergeCell ref="O104:O105"/>
    <mergeCell ref="P104:P105"/>
    <mergeCell ref="B103:H103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rowBreaks count="1" manualBreakCount="1">
    <brk id="102" min="1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220-A7C1-4A21-8568-2CAFE330A8F9}">
  <dimension ref="A2:AE1055"/>
  <sheetViews>
    <sheetView tabSelected="1" zoomScale="60" zoomScaleNormal="60" zoomScaleSheetLayoutView="85" zoomScalePageLayoutView="85" workbookViewId="0">
      <selection activeCell="Q18" sqref="Q18"/>
    </sheetView>
  </sheetViews>
  <sheetFormatPr defaultRowHeight="15" x14ac:dyDescent="0.25"/>
  <cols>
    <col min="1" max="1" width="9.140625" style="119"/>
    <col min="2" max="2" width="6.28515625" style="119" bestFit="1" customWidth="1"/>
    <col min="3" max="3" width="9.140625" style="146"/>
    <col min="4" max="4" width="12.7109375" style="146" customWidth="1"/>
    <col min="5" max="5" width="14" style="153" customWidth="1"/>
    <col min="6" max="7" width="12.42578125" style="118" customWidth="1"/>
    <col min="8" max="10" width="12.42578125" style="119" customWidth="1"/>
    <col min="11" max="11" width="14" style="119" customWidth="1"/>
    <col min="12" max="12" width="14" style="121" customWidth="1"/>
    <col min="13" max="14" width="14" style="119" customWidth="1"/>
    <col min="15" max="15" width="9.140625" style="49"/>
    <col min="16" max="17" width="9.140625" style="119"/>
    <col min="18" max="18" width="5.7109375" style="119" customWidth="1"/>
    <col min="19" max="20" width="4.7109375" style="119" customWidth="1"/>
    <col min="21" max="16384" width="9.140625" style="119"/>
  </cols>
  <sheetData>
    <row r="2" spans="2:20" ht="30" x14ac:dyDescent="0.25">
      <c r="B2" s="143" t="s">
        <v>179</v>
      </c>
      <c r="C2" s="134" t="s">
        <v>163</v>
      </c>
      <c r="D2" s="134" t="s">
        <v>164</v>
      </c>
      <c r="E2" s="149" t="s">
        <v>180</v>
      </c>
      <c r="F2" s="135" t="s">
        <v>174</v>
      </c>
      <c r="G2" s="135" t="s">
        <v>166</v>
      </c>
      <c r="H2" s="126" t="s">
        <v>167</v>
      </c>
      <c r="I2" s="126" t="s">
        <v>176</v>
      </c>
      <c r="J2" s="126"/>
      <c r="K2" s="126" t="s">
        <v>175</v>
      </c>
      <c r="L2" s="126"/>
      <c r="M2" s="136" t="s">
        <v>181</v>
      </c>
      <c r="N2" s="126" t="s">
        <v>168</v>
      </c>
      <c r="R2" s="125" t="s">
        <v>165</v>
      </c>
      <c r="S2" s="125"/>
      <c r="T2" s="125"/>
    </row>
    <row r="3" spans="2:20" x14ac:dyDescent="0.25">
      <c r="B3" s="134"/>
      <c r="C3" s="134"/>
      <c r="D3" s="134"/>
      <c r="E3" s="150"/>
      <c r="F3" s="135"/>
      <c r="G3" s="135"/>
      <c r="H3" s="126"/>
      <c r="I3" s="134" t="s">
        <v>42</v>
      </c>
      <c r="J3" s="134" t="s">
        <v>43</v>
      </c>
      <c r="K3" s="134" t="s">
        <v>45</v>
      </c>
      <c r="L3" s="127" t="s">
        <v>46</v>
      </c>
      <c r="M3" s="136"/>
      <c r="N3" s="126"/>
      <c r="R3" s="124" t="s">
        <v>169</v>
      </c>
      <c r="S3" s="124" t="s">
        <v>170</v>
      </c>
      <c r="T3" s="124" t="s">
        <v>171</v>
      </c>
    </row>
    <row r="4" spans="2:20" x14ac:dyDescent="0.25">
      <c r="B4" s="129" t="s">
        <v>172</v>
      </c>
      <c r="C4" s="144" t="s">
        <v>173</v>
      </c>
      <c r="D4" s="144"/>
      <c r="E4" s="151">
        <v>0</v>
      </c>
      <c r="F4" s="130"/>
      <c r="G4" s="130"/>
      <c r="H4" s="131">
        <f>IF('Gales Table Minor Traverse'!V19&lt;(180/24), 'Gales Table Minor Traverse'!V19+(180/24), 'Gales Table Minor Traverse'!V19-(180/24))</f>
        <v>3.9539120370370373</v>
      </c>
      <c r="I4" s="131"/>
      <c r="J4" s="131"/>
      <c r="K4" s="130">
        <f>'Gales Table Major Traverse'!S22</f>
        <v>3063320.9043927426</v>
      </c>
      <c r="L4" s="130">
        <f>'Gales Table Major Traverse'!T22</f>
        <v>627166.39678137505</v>
      </c>
      <c r="M4" s="142">
        <f>'Level Transfer Minor Traverse'!I17</f>
        <v>1322.0995</v>
      </c>
      <c r="N4" s="51"/>
      <c r="R4" s="115">
        <v>0</v>
      </c>
      <c r="S4" s="115">
        <v>0</v>
      </c>
      <c r="T4" s="115">
        <v>0</v>
      </c>
    </row>
    <row r="5" spans="2:20" x14ac:dyDescent="0.25">
      <c r="B5" s="51">
        <v>1.448</v>
      </c>
      <c r="C5" s="56">
        <v>1</v>
      </c>
      <c r="D5" s="56">
        <v>1.5</v>
      </c>
      <c r="E5" s="151">
        <v>0.13265046296296296</v>
      </c>
      <c r="F5" s="52">
        <v>75.944999999999993</v>
      </c>
      <c r="G5" s="52">
        <v>-0.39100000000000001</v>
      </c>
      <c r="H5" s="128">
        <f>IF(H4+E5&lt;360/24,H4+E5,H4+E5-360/24)</f>
        <v>4.0865625000000003</v>
      </c>
      <c r="I5" s="52">
        <f>F5*COS(RADIANS(H5*24))</f>
        <v>-10.671217233165335</v>
      </c>
      <c r="J5" s="52">
        <f>F5*SIN(RADIANS(H5*24))</f>
        <v>75.191543060124744</v>
      </c>
      <c r="K5" s="130">
        <f>K4+I5</f>
        <v>3063310.2331755096</v>
      </c>
      <c r="L5" s="130">
        <f>L4+J5</f>
        <v>627241.58832443517</v>
      </c>
      <c r="M5" s="52">
        <f>$M$4+$B$5+G5-D5</f>
        <v>1321.6565000000001</v>
      </c>
      <c r="N5" s="51"/>
      <c r="R5" s="119">
        <v>3</v>
      </c>
      <c r="S5" s="119">
        <v>11</v>
      </c>
      <c r="T5" s="119">
        <v>1</v>
      </c>
    </row>
    <row r="6" spans="2:20" x14ac:dyDescent="0.25">
      <c r="B6" s="51"/>
      <c r="C6" s="56">
        <v>2</v>
      </c>
      <c r="D6" s="56">
        <v>1.5</v>
      </c>
      <c r="E6" s="151">
        <v>6.806712962962963E-2</v>
      </c>
      <c r="F6" s="52">
        <v>77.608999999999995</v>
      </c>
      <c r="G6" s="52">
        <v>-0.39900000000000002</v>
      </c>
      <c r="H6" s="128">
        <f t="shared" ref="H6:H69" si="0">IF(H5+E6&lt;360/24,H5+E6,H5+E6-360/24)</f>
        <v>4.1546296296296301</v>
      </c>
      <c r="I6" s="52">
        <f t="shared" ref="I6:I69" si="1">F6*COS(RADIANS(H6*24))</f>
        <v>-13.091127206712136</v>
      </c>
      <c r="J6" s="52">
        <f t="shared" ref="J6:J69" si="2">F6*SIN(RADIANS(H6*24))</f>
        <v>76.496923267917651</v>
      </c>
      <c r="K6" s="130">
        <f t="shared" ref="K6:K69" si="3">K5+I6</f>
        <v>3063297.142048303</v>
      </c>
      <c r="L6" s="130">
        <f t="shared" ref="L6:L69" si="4">L5+J6</f>
        <v>627318.08524770313</v>
      </c>
      <c r="M6" s="52">
        <f t="shared" ref="M6:M69" si="5">$M$4+$B$5+G6-D6</f>
        <v>1321.6485000000002</v>
      </c>
      <c r="N6" s="51"/>
      <c r="R6" s="119">
        <v>1</v>
      </c>
      <c r="S6" s="119">
        <v>38</v>
      </c>
      <c r="T6" s="119">
        <v>1</v>
      </c>
    </row>
    <row r="7" spans="2:20" x14ac:dyDescent="0.25">
      <c r="B7" s="51"/>
      <c r="C7" s="56">
        <v>3</v>
      </c>
      <c r="D7" s="56">
        <v>1.5</v>
      </c>
      <c r="E7" s="151">
        <v>7.829861111111111E-2</v>
      </c>
      <c r="F7" s="52">
        <v>81.116</v>
      </c>
      <c r="G7" s="52">
        <v>-0.68</v>
      </c>
      <c r="H7" s="128">
        <f t="shared" si="0"/>
        <v>4.2329282407407414</v>
      </c>
      <c r="I7" s="52">
        <f t="shared" si="1"/>
        <v>-16.29715339498507</v>
      </c>
      <c r="J7" s="52">
        <f t="shared" si="2"/>
        <v>79.461992469483974</v>
      </c>
      <c r="K7" s="130">
        <f t="shared" si="3"/>
        <v>3063280.8448949079</v>
      </c>
      <c r="L7" s="130">
        <f t="shared" si="4"/>
        <v>627397.54724017263</v>
      </c>
      <c r="M7" s="52">
        <f t="shared" si="5"/>
        <v>1321.3675000000001</v>
      </c>
      <c r="N7" s="51"/>
      <c r="R7" s="119">
        <v>1</v>
      </c>
      <c r="S7" s="119">
        <v>52</v>
      </c>
      <c r="T7" s="119">
        <v>45</v>
      </c>
    </row>
    <row r="8" spans="2:20" x14ac:dyDescent="0.25">
      <c r="B8" s="51"/>
      <c r="C8" s="56">
        <v>4</v>
      </c>
      <c r="D8" s="56">
        <v>1.5</v>
      </c>
      <c r="E8" s="151">
        <v>14.958680555555556</v>
      </c>
      <c r="F8" s="52">
        <v>69.623000000000005</v>
      </c>
      <c r="G8" s="52">
        <v>-0.32300000000000001</v>
      </c>
      <c r="H8" s="128">
        <f t="shared" si="0"/>
        <v>4.1916087962962969</v>
      </c>
      <c r="I8" s="52">
        <f t="shared" si="1"/>
        <v>-12.805585970968082</v>
      </c>
      <c r="J8" s="52">
        <f t="shared" si="2"/>
        <v>68.435218250109685</v>
      </c>
      <c r="K8" s="130">
        <f t="shared" si="3"/>
        <v>3063268.0393089368</v>
      </c>
      <c r="L8" s="130">
        <f t="shared" si="4"/>
        <v>627465.98245842278</v>
      </c>
      <c r="M8" s="52">
        <f t="shared" si="5"/>
        <v>1321.7245</v>
      </c>
      <c r="N8" s="51"/>
      <c r="R8" s="119">
        <v>359</v>
      </c>
      <c r="S8" s="119">
        <v>0</v>
      </c>
      <c r="T8" s="119">
        <v>30</v>
      </c>
    </row>
    <row r="9" spans="2:20" x14ac:dyDescent="0.25">
      <c r="B9" s="51"/>
      <c r="C9" s="56">
        <v>5</v>
      </c>
      <c r="D9" s="56">
        <v>1.5</v>
      </c>
      <c r="E9" s="151">
        <v>7.9687499999999994E-2</v>
      </c>
      <c r="F9" s="52">
        <v>83.117000000000004</v>
      </c>
      <c r="G9" s="52">
        <v>-0.95899999999999996</v>
      </c>
      <c r="H9" s="128">
        <f t="shared" si="0"/>
        <v>4.2712962962962973</v>
      </c>
      <c r="I9" s="52">
        <f t="shared" si="1"/>
        <v>-18.005547483923557</v>
      </c>
      <c r="J9" s="52">
        <f t="shared" si="2"/>
        <v>81.143305015288689</v>
      </c>
      <c r="K9" s="130">
        <f t="shared" si="3"/>
        <v>3063250.0337614529</v>
      </c>
      <c r="L9" s="130">
        <f t="shared" si="4"/>
        <v>627547.12576343806</v>
      </c>
      <c r="M9" s="52">
        <f t="shared" si="5"/>
        <v>1321.0885000000001</v>
      </c>
      <c r="N9" s="51"/>
      <c r="R9" s="119">
        <v>1</v>
      </c>
      <c r="S9" s="119">
        <v>54</v>
      </c>
      <c r="T9" s="119">
        <v>45</v>
      </c>
    </row>
    <row r="10" spans="2:20" x14ac:dyDescent="0.25">
      <c r="B10" s="51"/>
      <c r="C10" s="56">
        <v>6</v>
      </c>
      <c r="D10" s="56">
        <v>1.5</v>
      </c>
      <c r="E10" s="151">
        <v>14.763472222222221</v>
      </c>
      <c r="F10" s="52">
        <v>62.023000000000003</v>
      </c>
      <c r="G10" s="52">
        <v>-6.8000000000000005E-2</v>
      </c>
      <c r="H10" s="128">
        <f t="shared" si="0"/>
        <v>4.0347685185185185</v>
      </c>
      <c r="I10" s="52">
        <f t="shared" si="1"/>
        <v>-7.3807920095056616</v>
      </c>
      <c r="J10" s="52">
        <f t="shared" si="2"/>
        <v>61.58227373451242</v>
      </c>
      <c r="K10" s="130">
        <f t="shared" si="3"/>
        <v>3063242.6529694432</v>
      </c>
      <c r="L10" s="130">
        <f t="shared" si="4"/>
        <v>627608.70803717256</v>
      </c>
      <c r="M10" s="52">
        <f t="shared" si="5"/>
        <v>1321.9795000000001</v>
      </c>
      <c r="N10" s="51"/>
      <c r="R10" s="119">
        <v>354</v>
      </c>
      <c r="S10" s="119">
        <v>19</v>
      </c>
      <c r="T10" s="119">
        <v>24</v>
      </c>
    </row>
    <row r="11" spans="2:20" x14ac:dyDescent="0.25">
      <c r="B11" s="51"/>
      <c r="C11" s="56">
        <v>7</v>
      </c>
      <c r="D11" s="56">
        <v>1.5</v>
      </c>
      <c r="E11" s="151">
        <v>8.2962962962962961E-2</v>
      </c>
      <c r="F11" s="52">
        <v>86.156999999999996</v>
      </c>
      <c r="G11" s="52">
        <v>-0.96799999999999997</v>
      </c>
      <c r="H11" s="128">
        <f t="shared" si="0"/>
        <v>4.1177314814814814</v>
      </c>
      <c r="I11" s="52">
        <f t="shared" si="1"/>
        <v>-13.218775503831798</v>
      </c>
      <c r="J11" s="52">
        <f t="shared" si="2"/>
        <v>85.136905177362991</v>
      </c>
      <c r="K11" s="130">
        <f t="shared" si="3"/>
        <v>3063229.4341939394</v>
      </c>
      <c r="L11" s="130">
        <f t="shared" si="4"/>
        <v>627693.84494234994</v>
      </c>
      <c r="M11" s="52">
        <f t="shared" si="5"/>
        <v>1321.0795000000001</v>
      </c>
      <c r="N11" s="51"/>
      <c r="R11" s="119">
        <v>1</v>
      </c>
      <c r="S11" s="119">
        <v>59</v>
      </c>
      <c r="T11" s="119">
        <v>28</v>
      </c>
    </row>
    <row r="12" spans="2:20" x14ac:dyDescent="0.25">
      <c r="B12" s="51"/>
      <c r="C12" s="56">
        <v>8</v>
      </c>
      <c r="D12" s="56">
        <v>1.5</v>
      </c>
      <c r="E12" s="151">
        <v>10.79769675925926</v>
      </c>
      <c r="F12" s="52">
        <v>8.9329999999999998</v>
      </c>
      <c r="G12" s="52">
        <v>1.4999999999999999E-2</v>
      </c>
      <c r="H12" s="128">
        <f t="shared" si="0"/>
        <v>14.915428240740741</v>
      </c>
      <c r="I12" s="52">
        <f t="shared" si="1"/>
        <v>8.9273953323072224</v>
      </c>
      <c r="J12" s="52">
        <f t="shared" si="2"/>
        <v>-0.3163883384374675</v>
      </c>
      <c r="K12" s="130">
        <f t="shared" si="3"/>
        <v>3063238.3615892716</v>
      </c>
      <c r="L12" s="130">
        <f t="shared" si="4"/>
        <v>627693.52855401149</v>
      </c>
      <c r="M12" s="52">
        <f t="shared" si="5"/>
        <v>1322.0625000000002</v>
      </c>
      <c r="N12" s="51"/>
      <c r="R12" s="119">
        <v>259</v>
      </c>
      <c r="S12" s="119">
        <v>8</v>
      </c>
      <c r="T12" s="119">
        <v>41</v>
      </c>
    </row>
    <row r="13" spans="2:20" x14ac:dyDescent="0.25">
      <c r="B13" s="51"/>
      <c r="C13" s="56">
        <v>9</v>
      </c>
      <c r="D13" s="56">
        <v>1.5</v>
      </c>
      <c r="E13" s="151">
        <v>7.9923842592592598</v>
      </c>
      <c r="F13" s="52">
        <v>22.077000000000002</v>
      </c>
      <c r="G13" s="52">
        <v>0.17100000000000001</v>
      </c>
      <c r="H13" s="128">
        <f t="shared" si="0"/>
        <v>7.9078125000000021</v>
      </c>
      <c r="I13" s="52">
        <f t="shared" si="1"/>
        <v>-21.755669463349893</v>
      </c>
      <c r="J13" s="52">
        <f t="shared" si="2"/>
        <v>-3.7529688516513247</v>
      </c>
      <c r="K13" s="130">
        <f t="shared" si="3"/>
        <v>3063216.6059198081</v>
      </c>
      <c r="L13" s="130">
        <f t="shared" si="4"/>
        <v>627689.77558515989</v>
      </c>
      <c r="M13" s="52">
        <f t="shared" si="5"/>
        <v>1322.2185000000002</v>
      </c>
      <c r="N13" s="51"/>
      <c r="R13" s="119">
        <v>191</v>
      </c>
      <c r="S13" s="119">
        <v>49</v>
      </c>
      <c r="T13" s="119">
        <v>2</v>
      </c>
    </row>
    <row r="14" spans="2:20" x14ac:dyDescent="0.25">
      <c r="B14" s="51"/>
      <c r="C14" s="56">
        <v>10</v>
      </c>
      <c r="D14" s="56">
        <v>1.5</v>
      </c>
      <c r="E14" s="151">
        <v>7.2735763888888885</v>
      </c>
      <c r="F14" s="52">
        <v>19.568000000000001</v>
      </c>
      <c r="G14" s="52">
        <v>0.28000000000000003</v>
      </c>
      <c r="H14" s="128">
        <f t="shared" si="0"/>
        <v>0.18138888888888971</v>
      </c>
      <c r="I14" s="52">
        <f t="shared" si="1"/>
        <v>19.511544522736859</v>
      </c>
      <c r="J14" s="52">
        <f t="shared" si="2"/>
        <v>1.4853465377673074</v>
      </c>
      <c r="K14" s="130">
        <f t="shared" si="3"/>
        <v>3063236.117464331</v>
      </c>
      <c r="L14" s="130">
        <f t="shared" si="4"/>
        <v>627691.26093169767</v>
      </c>
      <c r="M14" s="52">
        <f t="shared" si="5"/>
        <v>1322.3275000000001</v>
      </c>
      <c r="N14" s="51"/>
      <c r="R14" s="119">
        <v>174</v>
      </c>
      <c r="S14" s="119">
        <v>33</v>
      </c>
      <c r="T14" s="119">
        <v>57</v>
      </c>
    </row>
    <row r="15" spans="2:20" x14ac:dyDescent="0.25">
      <c r="B15" s="51"/>
      <c r="C15" s="56">
        <v>11</v>
      </c>
      <c r="D15" s="56">
        <v>1.5</v>
      </c>
      <c r="E15" s="151">
        <v>12.262314814814815</v>
      </c>
      <c r="F15" s="52">
        <v>3.3079999999999998</v>
      </c>
      <c r="G15" s="52">
        <v>-1.9E-2</v>
      </c>
      <c r="H15" s="128">
        <f t="shared" si="0"/>
        <v>12.443703703703704</v>
      </c>
      <c r="I15" s="52">
        <f t="shared" si="1"/>
        <v>1.5859903051603377</v>
      </c>
      <c r="J15" s="52">
        <f t="shared" si="2"/>
        <v>-2.9030154584392793</v>
      </c>
      <c r="K15" s="130">
        <f t="shared" si="3"/>
        <v>3063237.703454636</v>
      </c>
      <c r="L15" s="130">
        <f t="shared" si="4"/>
        <v>627688.35791623918</v>
      </c>
      <c r="M15" s="52">
        <f t="shared" si="5"/>
        <v>1322.0285000000001</v>
      </c>
      <c r="N15" s="51"/>
      <c r="R15" s="119">
        <v>294</v>
      </c>
      <c r="S15" s="119">
        <v>17</v>
      </c>
      <c r="T15" s="119">
        <v>44</v>
      </c>
    </row>
    <row r="16" spans="2:20" x14ac:dyDescent="0.25">
      <c r="B16" s="51"/>
      <c r="C16" s="56">
        <v>12</v>
      </c>
      <c r="D16" s="56">
        <v>1.5</v>
      </c>
      <c r="E16" s="151">
        <v>9.7828472222222214</v>
      </c>
      <c r="F16" s="52">
        <v>13.391999999999999</v>
      </c>
      <c r="G16" s="52">
        <v>-0.2</v>
      </c>
      <c r="H16" s="128">
        <f t="shared" si="0"/>
        <v>7.2265509259259275</v>
      </c>
      <c r="I16" s="52">
        <f t="shared" si="1"/>
        <v>-13.304245236248194</v>
      </c>
      <c r="J16" s="52">
        <f t="shared" si="2"/>
        <v>1.5305955356550609</v>
      </c>
      <c r="K16" s="130">
        <f t="shared" si="3"/>
        <v>3063224.3992093997</v>
      </c>
      <c r="L16" s="130">
        <f t="shared" si="4"/>
        <v>627689.88851177483</v>
      </c>
      <c r="M16" s="52">
        <f t="shared" si="5"/>
        <v>1321.8475000000001</v>
      </c>
      <c r="N16" s="51"/>
      <c r="R16" s="119">
        <v>234</v>
      </c>
      <c r="S16" s="119">
        <v>47</v>
      </c>
      <c r="T16" s="119">
        <v>18</v>
      </c>
    </row>
    <row r="17" spans="2:20" x14ac:dyDescent="0.25">
      <c r="B17" s="51"/>
      <c r="C17" s="56">
        <v>13</v>
      </c>
      <c r="D17" s="56">
        <v>1.5</v>
      </c>
      <c r="E17" s="151">
        <v>6.882650462962963</v>
      </c>
      <c r="F17" s="52">
        <v>9.3780000000000001</v>
      </c>
      <c r="G17" s="52">
        <v>0.19</v>
      </c>
      <c r="H17" s="128">
        <f t="shared" si="0"/>
        <v>14.109201388888891</v>
      </c>
      <c r="I17" s="52">
        <f t="shared" si="1"/>
        <v>8.7326850707857453</v>
      </c>
      <c r="J17" s="52">
        <f t="shared" si="2"/>
        <v>-3.4186394156851008</v>
      </c>
      <c r="K17" s="130">
        <f t="shared" si="3"/>
        <v>3063233.1318944707</v>
      </c>
      <c r="L17" s="130">
        <f t="shared" si="4"/>
        <v>627686.46987235919</v>
      </c>
      <c r="M17" s="52">
        <f t="shared" si="5"/>
        <v>1322.2375000000002</v>
      </c>
      <c r="N17" s="51"/>
      <c r="R17" s="119">
        <v>165</v>
      </c>
      <c r="S17" s="119">
        <v>11</v>
      </c>
      <c r="T17" s="119">
        <v>1</v>
      </c>
    </row>
    <row r="18" spans="2:20" x14ac:dyDescent="0.25">
      <c r="B18" s="51"/>
      <c r="C18" s="56">
        <v>14</v>
      </c>
      <c r="D18" s="56">
        <v>1.5</v>
      </c>
      <c r="E18" s="151">
        <v>9.2076157407407404</v>
      </c>
      <c r="F18" s="52">
        <v>15.834</v>
      </c>
      <c r="G18" s="52">
        <v>-0.316</v>
      </c>
      <c r="H18" s="128">
        <f t="shared" si="0"/>
        <v>8.3168171296296336</v>
      </c>
      <c r="I18" s="52">
        <f t="shared" si="1"/>
        <v>-14.916202913854605</v>
      </c>
      <c r="J18" s="52">
        <f t="shared" si="2"/>
        <v>-5.3124802712777539</v>
      </c>
      <c r="K18" s="130">
        <f t="shared" si="3"/>
        <v>3063218.2156915567</v>
      </c>
      <c r="L18" s="130">
        <f t="shared" si="4"/>
        <v>627681.15739208786</v>
      </c>
      <c r="M18" s="52">
        <f t="shared" si="5"/>
        <v>1321.7315000000001</v>
      </c>
      <c r="N18" s="51"/>
      <c r="R18" s="119">
        <v>220</v>
      </c>
      <c r="S18" s="119">
        <v>58</v>
      </c>
      <c r="T18" s="119">
        <v>58</v>
      </c>
    </row>
    <row r="19" spans="2:20" x14ac:dyDescent="0.25">
      <c r="B19" s="51"/>
      <c r="C19" s="56">
        <v>15</v>
      </c>
      <c r="D19" s="56">
        <v>1.5</v>
      </c>
      <c r="E19" s="151">
        <v>6.0171990740740737</v>
      </c>
      <c r="F19" s="52">
        <v>12.303000000000001</v>
      </c>
      <c r="G19" s="52">
        <v>-0.69599999999999995</v>
      </c>
      <c r="H19" s="128">
        <f t="shared" si="0"/>
        <v>14.334016203703708</v>
      </c>
      <c r="I19" s="52">
        <f t="shared" si="1"/>
        <v>11.827372170781628</v>
      </c>
      <c r="J19" s="52">
        <f t="shared" si="2"/>
        <v>-3.3877834248694674</v>
      </c>
      <c r="K19" s="130">
        <f t="shared" si="3"/>
        <v>3063230.0430637277</v>
      </c>
      <c r="L19" s="130">
        <f t="shared" si="4"/>
        <v>627677.76960866305</v>
      </c>
      <c r="M19" s="52">
        <f t="shared" si="5"/>
        <v>1321.3515000000002</v>
      </c>
      <c r="N19" s="51"/>
      <c r="R19" s="119">
        <v>144</v>
      </c>
      <c r="S19" s="119">
        <v>24</v>
      </c>
      <c r="T19" s="119">
        <v>46</v>
      </c>
    </row>
    <row r="20" spans="2:20" x14ac:dyDescent="0.25">
      <c r="B20" s="51"/>
      <c r="C20" s="56">
        <v>16</v>
      </c>
      <c r="D20" s="56">
        <v>1.5</v>
      </c>
      <c r="E20" s="151">
        <v>10.577118055555555</v>
      </c>
      <c r="F20" s="52">
        <v>25.632999999999999</v>
      </c>
      <c r="G20" s="52">
        <v>-0.41199999999999998</v>
      </c>
      <c r="H20" s="128">
        <f t="shared" si="0"/>
        <v>9.9111342592592635</v>
      </c>
      <c r="I20" s="52">
        <f t="shared" si="1"/>
        <v>-13.633759865397973</v>
      </c>
      <c r="J20" s="52">
        <f t="shared" si="2"/>
        <v>-21.706480159912235</v>
      </c>
      <c r="K20" s="130">
        <f t="shared" si="3"/>
        <v>3063216.4093038621</v>
      </c>
      <c r="L20" s="130">
        <f t="shared" si="4"/>
        <v>627656.06312850316</v>
      </c>
      <c r="M20" s="52">
        <f t="shared" si="5"/>
        <v>1321.6355000000001</v>
      </c>
      <c r="N20" s="51"/>
      <c r="R20" s="119">
        <v>253</v>
      </c>
      <c r="S20" s="119">
        <v>51</v>
      </c>
      <c r="T20" s="119">
        <v>3</v>
      </c>
    </row>
    <row r="21" spans="2:20" x14ac:dyDescent="0.25">
      <c r="B21" s="51"/>
      <c r="C21" s="56">
        <v>17</v>
      </c>
      <c r="D21" s="56">
        <v>1.5</v>
      </c>
      <c r="E21" s="151">
        <v>10.430462962962963</v>
      </c>
      <c r="F21" s="52">
        <v>19.236000000000001</v>
      </c>
      <c r="G21" s="52">
        <v>-0.29799999999999999</v>
      </c>
      <c r="H21" s="128">
        <f t="shared" si="0"/>
        <v>5.3415972222222265</v>
      </c>
      <c r="I21" s="52">
        <f t="shared" si="1"/>
        <v>-11.895264159830225</v>
      </c>
      <c r="J21" s="52">
        <f t="shared" si="2"/>
        <v>15.117089222726001</v>
      </c>
      <c r="K21" s="130">
        <f t="shared" si="3"/>
        <v>3063204.5140397022</v>
      </c>
      <c r="L21" s="130">
        <f t="shared" si="4"/>
        <v>627671.18021772592</v>
      </c>
      <c r="M21" s="52">
        <f t="shared" si="5"/>
        <v>1321.7495000000001</v>
      </c>
      <c r="N21" s="51"/>
      <c r="R21" s="119">
        <v>250</v>
      </c>
      <c r="S21" s="119">
        <v>19</v>
      </c>
      <c r="T21" s="119">
        <v>52</v>
      </c>
    </row>
    <row r="22" spans="2:20" x14ac:dyDescent="0.25">
      <c r="B22" s="51"/>
      <c r="C22" s="56">
        <v>18</v>
      </c>
      <c r="D22" s="56">
        <v>1.5</v>
      </c>
      <c r="E22" s="151">
        <v>6.0592476851851851</v>
      </c>
      <c r="F22" s="52">
        <v>14.666</v>
      </c>
      <c r="G22" s="52">
        <v>0.76300000000000001</v>
      </c>
      <c r="H22" s="128">
        <f t="shared" si="0"/>
        <v>11.400844907407411</v>
      </c>
      <c r="I22" s="52">
        <f t="shared" si="1"/>
        <v>0.92606596190128576</v>
      </c>
      <c r="J22" s="52">
        <f t="shared" si="2"/>
        <v>-14.63673316810168</v>
      </c>
      <c r="K22" s="130">
        <f t="shared" si="3"/>
        <v>3063205.4401056641</v>
      </c>
      <c r="L22" s="130">
        <f t="shared" si="4"/>
        <v>627656.54348455777</v>
      </c>
      <c r="M22" s="52">
        <f t="shared" si="5"/>
        <v>1322.8105</v>
      </c>
      <c r="N22" s="51"/>
      <c r="R22" s="119">
        <v>145</v>
      </c>
      <c r="S22" s="119">
        <v>25</v>
      </c>
      <c r="T22" s="119">
        <v>19</v>
      </c>
    </row>
    <row r="23" spans="2:20" x14ac:dyDescent="0.25">
      <c r="B23" s="51"/>
      <c r="C23" s="56">
        <v>19</v>
      </c>
      <c r="D23" s="56">
        <v>1.5</v>
      </c>
      <c r="E23" s="151">
        <v>10.210648148148149</v>
      </c>
      <c r="F23" s="52">
        <v>19.727</v>
      </c>
      <c r="G23" s="52">
        <v>-0.29299999999999998</v>
      </c>
      <c r="H23" s="128">
        <f t="shared" si="0"/>
        <v>6.6114930555555596</v>
      </c>
      <c r="I23" s="52">
        <f t="shared" si="1"/>
        <v>-18.376448739965362</v>
      </c>
      <c r="J23" s="52">
        <f t="shared" si="2"/>
        <v>7.1736086251917532</v>
      </c>
      <c r="K23" s="130">
        <f t="shared" si="3"/>
        <v>3063187.0636569243</v>
      </c>
      <c r="L23" s="130">
        <f t="shared" si="4"/>
        <v>627663.71709318296</v>
      </c>
      <c r="M23" s="52">
        <f t="shared" si="5"/>
        <v>1321.7545000000002</v>
      </c>
      <c r="N23" s="51"/>
      <c r="R23" s="119">
        <v>245</v>
      </c>
      <c r="S23" s="119">
        <v>3</v>
      </c>
      <c r="T23" s="119">
        <v>20</v>
      </c>
    </row>
    <row r="24" spans="2:20" x14ac:dyDescent="0.25">
      <c r="B24" s="51"/>
      <c r="C24" s="56">
        <v>20</v>
      </c>
      <c r="D24" s="56">
        <v>1.5</v>
      </c>
      <c r="E24" s="151">
        <v>5.4382523148148154</v>
      </c>
      <c r="F24" s="52">
        <v>13.641999999999999</v>
      </c>
      <c r="G24" s="52">
        <v>1.375</v>
      </c>
      <c r="H24" s="128">
        <f t="shared" si="0"/>
        <v>12.049745370370374</v>
      </c>
      <c r="I24" s="52">
        <f t="shared" si="1"/>
        <v>4.4850246618084295</v>
      </c>
      <c r="J24" s="52">
        <f t="shared" si="2"/>
        <v>-12.883660884351551</v>
      </c>
      <c r="K24" s="130">
        <f t="shared" si="3"/>
        <v>3063191.548681586</v>
      </c>
      <c r="L24" s="130">
        <f t="shared" si="4"/>
        <v>627650.83343229862</v>
      </c>
      <c r="M24" s="52">
        <f t="shared" si="5"/>
        <v>1323.4225000000001</v>
      </c>
      <c r="N24" s="51"/>
      <c r="R24" s="119">
        <v>130</v>
      </c>
      <c r="S24" s="119">
        <v>31</v>
      </c>
      <c r="T24" s="119">
        <v>5</v>
      </c>
    </row>
    <row r="25" spans="2:20" x14ac:dyDescent="0.25">
      <c r="B25" s="51"/>
      <c r="C25" s="56">
        <v>21</v>
      </c>
      <c r="D25" s="56">
        <v>1.5</v>
      </c>
      <c r="E25" s="151">
        <v>5.0470717592592598</v>
      </c>
      <c r="F25" s="52">
        <v>13.499000000000001</v>
      </c>
      <c r="G25" s="52">
        <v>1.371</v>
      </c>
      <c r="H25" s="128">
        <f t="shared" si="0"/>
        <v>2.0968171296296347</v>
      </c>
      <c r="I25" s="52">
        <f t="shared" si="1"/>
        <v>8.6184460016083868</v>
      </c>
      <c r="J25" s="52">
        <f t="shared" si="2"/>
        <v>10.389677065114221</v>
      </c>
      <c r="K25" s="130">
        <f t="shared" si="3"/>
        <v>3063200.1671275878</v>
      </c>
      <c r="L25" s="130">
        <f t="shared" si="4"/>
        <v>627661.22310936369</v>
      </c>
      <c r="M25" s="52">
        <f t="shared" si="5"/>
        <v>1323.4185000000002</v>
      </c>
      <c r="N25" s="51"/>
      <c r="R25" s="119">
        <v>121</v>
      </c>
      <c r="S25" s="119">
        <v>7</v>
      </c>
      <c r="T25" s="119">
        <v>47</v>
      </c>
    </row>
    <row r="26" spans="2:20" x14ac:dyDescent="0.25">
      <c r="B26" s="51"/>
      <c r="C26" s="56">
        <v>22</v>
      </c>
      <c r="D26" s="56">
        <v>1.5</v>
      </c>
      <c r="E26" s="151">
        <v>11.076817129629628</v>
      </c>
      <c r="F26" s="52">
        <v>40.540999999999997</v>
      </c>
      <c r="G26" s="52">
        <v>0.08</v>
      </c>
      <c r="H26" s="128">
        <f t="shared" si="0"/>
        <v>13.173634259259263</v>
      </c>
      <c r="I26" s="52">
        <f t="shared" si="1"/>
        <v>29.244823950269684</v>
      </c>
      <c r="J26" s="52">
        <f t="shared" si="2"/>
        <v>-28.076911388500914</v>
      </c>
      <c r="K26" s="130">
        <f t="shared" si="3"/>
        <v>3063229.4119515382</v>
      </c>
      <c r="L26" s="130">
        <f t="shared" si="4"/>
        <v>627633.14619797515</v>
      </c>
      <c r="M26" s="52">
        <f t="shared" si="5"/>
        <v>1322.1275000000001</v>
      </c>
      <c r="N26" s="51"/>
      <c r="R26" s="119">
        <v>265</v>
      </c>
      <c r="S26" s="119">
        <v>50</v>
      </c>
      <c r="T26" s="119">
        <v>37</v>
      </c>
    </row>
    <row r="27" spans="2:20" x14ac:dyDescent="0.25">
      <c r="B27" s="51"/>
      <c r="C27" s="56">
        <v>23</v>
      </c>
      <c r="D27" s="56">
        <v>1.5</v>
      </c>
      <c r="E27" s="151">
        <v>2.793923611111111</v>
      </c>
      <c r="F27" s="52">
        <v>23.334</v>
      </c>
      <c r="G27" s="52">
        <v>0.71399999999999997</v>
      </c>
      <c r="H27" s="128">
        <f t="shared" si="0"/>
        <v>0.96755787037037422</v>
      </c>
      <c r="I27" s="52">
        <f t="shared" si="1"/>
        <v>21.443670988399273</v>
      </c>
      <c r="J27" s="52">
        <f t="shared" si="2"/>
        <v>9.2002462217749024</v>
      </c>
      <c r="K27" s="130">
        <f t="shared" si="3"/>
        <v>3063250.8556225267</v>
      </c>
      <c r="L27" s="130">
        <f t="shared" si="4"/>
        <v>627642.34644419688</v>
      </c>
      <c r="M27" s="52">
        <f t="shared" si="5"/>
        <v>1322.7615000000001</v>
      </c>
      <c r="N27" s="51"/>
      <c r="R27" s="119">
        <v>67</v>
      </c>
      <c r="S27" s="119">
        <v>3</v>
      </c>
      <c r="T27" s="119">
        <v>15</v>
      </c>
    </row>
    <row r="28" spans="2:20" x14ac:dyDescent="0.25">
      <c r="B28" s="51"/>
      <c r="C28" s="56">
        <v>24</v>
      </c>
      <c r="D28" s="56">
        <v>1.5</v>
      </c>
      <c r="E28" s="151">
        <v>2.5978703703703703</v>
      </c>
      <c r="F28" s="52">
        <v>21.597000000000001</v>
      </c>
      <c r="G28" s="52">
        <v>0.38500000000000001</v>
      </c>
      <c r="H28" s="128">
        <f t="shared" si="0"/>
        <v>3.5654282407407445</v>
      </c>
      <c r="I28" s="52">
        <f t="shared" si="1"/>
        <v>1.6680710651966046</v>
      </c>
      <c r="J28" s="52">
        <f t="shared" si="2"/>
        <v>21.532485874172863</v>
      </c>
      <c r="K28" s="130">
        <f t="shared" si="3"/>
        <v>3063252.5236935918</v>
      </c>
      <c r="L28" s="130">
        <f t="shared" si="4"/>
        <v>627663.87893007102</v>
      </c>
      <c r="M28" s="52">
        <f t="shared" si="5"/>
        <v>1322.4325000000001</v>
      </c>
      <c r="N28" s="51"/>
      <c r="R28" s="119">
        <v>62</v>
      </c>
      <c r="S28" s="119">
        <v>20</v>
      </c>
      <c r="T28" s="119">
        <v>56</v>
      </c>
    </row>
    <row r="29" spans="2:20" x14ac:dyDescent="0.25">
      <c r="B29" s="51"/>
      <c r="C29" s="56">
        <v>25</v>
      </c>
      <c r="D29" s="56">
        <v>1.5</v>
      </c>
      <c r="E29" s="151">
        <v>2.2135763888888889</v>
      </c>
      <c r="F29" s="52">
        <v>24.773</v>
      </c>
      <c r="G29" s="52">
        <v>-0.495</v>
      </c>
      <c r="H29" s="128">
        <f t="shared" si="0"/>
        <v>5.7790046296296333</v>
      </c>
      <c r="I29" s="52">
        <f t="shared" si="1"/>
        <v>-18.609956582876055</v>
      </c>
      <c r="J29" s="52">
        <f t="shared" si="2"/>
        <v>16.351484488677723</v>
      </c>
      <c r="K29" s="130">
        <f t="shared" si="3"/>
        <v>3063233.9137370088</v>
      </c>
      <c r="L29" s="130">
        <f t="shared" si="4"/>
        <v>627680.23041455972</v>
      </c>
      <c r="M29" s="52">
        <f t="shared" si="5"/>
        <v>1321.5525000000002</v>
      </c>
      <c r="N29" s="51"/>
      <c r="R29" s="119">
        <v>53</v>
      </c>
      <c r="S29" s="119">
        <v>7</v>
      </c>
      <c r="T29" s="119">
        <v>33</v>
      </c>
    </row>
    <row r="30" spans="2:20" x14ac:dyDescent="0.25">
      <c r="B30" s="51"/>
      <c r="C30" s="56">
        <v>26</v>
      </c>
      <c r="D30" s="56">
        <v>1.5</v>
      </c>
      <c r="E30" s="151">
        <v>1.2664467592592592</v>
      </c>
      <c r="F30" s="52">
        <v>13.313000000000001</v>
      </c>
      <c r="G30" s="52">
        <v>-0.52500000000000002</v>
      </c>
      <c r="H30" s="128">
        <f t="shared" si="0"/>
        <v>7.0454513888888926</v>
      </c>
      <c r="I30" s="52">
        <f t="shared" si="1"/>
        <v>-13.072413415313491</v>
      </c>
      <c r="J30" s="52">
        <f t="shared" si="2"/>
        <v>2.5195191007674196</v>
      </c>
      <c r="K30" s="130">
        <f t="shared" si="3"/>
        <v>3063220.8413235936</v>
      </c>
      <c r="L30" s="130">
        <f t="shared" si="4"/>
        <v>627682.7499336605</v>
      </c>
      <c r="M30" s="52">
        <f t="shared" si="5"/>
        <v>1321.5225</v>
      </c>
      <c r="N30" s="51"/>
      <c r="R30" s="119">
        <v>30</v>
      </c>
      <c r="S30" s="119">
        <v>23</v>
      </c>
      <c r="T30" s="119">
        <v>41</v>
      </c>
    </row>
    <row r="31" spans="2:20" x14ac:dyDescent="0.25">
      <c r="B31" s="51"/>
      <c r="C31" s="56">
        <v>27</v>
      </c>
      <c r="D31" s="56">
        <v>1.5</v>
      </c>
      <c r="E31" s="151">
        <v>10.620543981481482</v>
      </c>
      <c r="F31" s="52">
        <v>41.351999999999997</v>
      </c>
      <c r="G31" s="52">
        <v>-0.28100000000000003</v>
      </c>
      <c r="H31" s="128">
        <f t="shared" si="0"/>
        <v>2.6659953703703749</v>
      </c>
      <c r="I31" s="52">
        <f t="shared" si="1"/>
        <v>18.137973986583138</v>
      </c>
      <c r="J31" s="52">
        <f t="shared" si="2"/>
        <v>37.161832619800023</v>
      </c>
      <c r="K31" s="130">
        <f t="shared" si="3"/>
        <v>3063238.9792975802</v>
      </c>
      <c r="L31" s="130">
        <f t="shared" si="4"/>
        <v>627719.9117662803</v>
      </c>
      <c r="M31" s="52">
        <f t="shared" si="5"/>
        <v>1321.7665000000002</v>
      </c>
      <c r="N31" s="51"/>
      <c r="R31" s="119">
        <v>254</v>
      </c>
      <c r="S31" s="119">
        <v>53</v>
      </c>
      <c r="T31" s="119">
        <v>35</v>
      </c>
    </row>
    <row r="32" spans="2:20" x14ac:dyDescent="0.25">
      <c r="B32" s="51"/>
      <c r="C32" s="56">
        <v>28</v>
      </c>
      <c r="D32" s="56">
        <v>1.5</v>
      </c>
      <c r="E32" s="151">
        <v>1.447511574074074</v>
      </c>
      <c r="F32" s="52">
        <v>21.675999999999998</v>
      </c>
      <c r="G32" s="52">
        <v>-0.499</v>
      </c>
      <c r="H32" s="128">
        <f t="shared" si="0"/>
        <v>4.113506944444449</v>
      </c>
      <c r="I32" s="52">
        <f t="shared" si="1"/>
        <v>-3.2877667256870167</v>
      </c>
      <c r="J32" s="52">
        <f t="shared" si="2"/>
        <v>21.425208656100999</v>
      </c>
      <c r="K32" s="130">
        <f t="shared" si="3"/>
        <v>3063235.6915308544</v>
      </c>
      <c r="L32" s="130">
        <f t="shared" si="4"/>
        <v>627741.33697493642</v>
      </c>
      <c r="M32" s="52">
        <f t="shared" si="5"/>
        <v>1321.5485000000001</v>
      </c>
      <c r="N32" s="51"/>
      <c r="R32" s="119">
        <v>34</v>
      </c>
      <c r="S32" s="119">
        <v>44</v>
      </c>
      <c r="T32" s="119">
        <v>25</v>
      </c>
    </row>
    <row r="33" spans="2:28" x14ac:dyDescent="0.25">
      <c r="B33" s="51"/>
      <c r="C33" s="56">
        <v>29</v>
      </c>
      <c r="D33" s="56">
        <v>1.5</v>
      </c>
      <c r="E33" s="151">
        <v>1.6551967592592594</v>
      </c>
      <c r="F33" s="52">
        <v>22.734999999999999</v>
      </c>
      <c r="G33" s="52">
        <v>-0.54500000000000004</v>
      </c>
      <c r="H33" s="128">
        <f t="shared" si="0"/>
        <v>5.7687037037037081</v>
      </c>
      <c r="I33" s="52">
        <f t="shared" si="1"/>
        <v>-17.01406299488664</v>
      </c>
      <c r="J33" s="52">
        <f t="shared" si="2"/>
        <v>15.079850311128059</v>
      </c>
      <c r="K33" s="130">
        <f t="shared" si="3"/>
        <v>3063218.6774678594</v>
      </c>
      <c r="L33" s="130">
        <f t="shared" si="4"/>
        <v>627756.41682524758</v>
      </c>
      <c r="M33" s="52">
        <f t="shared" si="5"/>
        <v>1321.5025000000001</v>
      </c>
      <c r="N33" s="51"/>
      <c r="R33" s="119">
        <v>39</v>
      </c>
      <c r="S33" s="119">
        <v>43</v>
      </c>
      <c r="T33" s="119">
        <v>29</v>
      </c>
    </row>
    <row r="34" spans="2:28" x14ac:dyDescent="0.25">
      <c r="B34" s="51"/>
      <c r="C34" s="56">
        <v>30</v>
      </c>
      <c r="D34" s="56">
        <v>1.5</v>
      </c>
      <c r="E34" s="151">
        <v>13.483055555555556</v>
      </c>
      <c r="F34" s="52">
        <v>36.409999999999997</v>
      </c>
      <c r="G34" s="52">
        <v>-0.17399999999999999</v>
      </c>
      <c r="H34" s="128">
        <f t="shared" si="0"/>
        <v>4.2517592592592628</v>
      </c>
      <c r="I34" s="52">
        <f t="shared" si="1"/>
        <v>-7.5963074205724119</v>
      </c>
      <c r="J34" s="52">
        <f t="shared" si="2"/>
        <v>35.608765965309104</v>
      </c>
      <c r="K34" s="130">
        <f t="shared" si="3"/>
        <v>3063211.0811604387</v>
      </c>
      <c r="L34" s="130">
        <f t="shared" si="4"/>
        <v>627792.02559121291</v>
      </c>
      <c r="M34" s="52">
        <f t="shared" si="5"/>
        <v>1321.8735000000001</v>
      </c>
      <c r="N34" s="51"/>
      <c r="R34" s="119">
        <v>323</v>
      </c>
      <c r="S34" s="119">
        <v>35</v>
      </c>
      <c r="T34" s="119">
        <v>36</v>
      </c>
    </row>
    <row r="35" spans="2:28" x14ac:dyDescent="0.25">
      <c r="B35" s="51"/>
      <c r="C35" s="56">
        <v>31</v>
      </c>
      <c r="D35" s="56">
        <v>1.5</v>
      </c>
      <c r="E35" s="151">
        <v>1.5497569444444446</v>
      </c>
      <c r="F35" s="52">
        <v>24.661999999999999</v>
      </c>
      <c r="G35" s="52">
        <v>-0.47499999999999998</v>
      </c>
      <c r="H35" s="128">
        <f t="shared" si="0"/>
        <v>5.8015162037037076</v>
      </c>
      <c r="I35" s="52">
        <f t="shared" si="1"/>
        <v>-18.679242811958844</v>
      </c>
      <c r="J35" s="52">
        <f t="shared" si="2"/>
        <v>16.102798886277</v>
      </c>
      <c r="K35" s="130">
        <f t="shared" si="3"/>
        <v>3063192.4019176266</v>
      </c>
      <c r="L35" s="130">
        <f t="shared" si="4"/>
        <v>627808.12839009915</v>
      </c>
      <c r="M35" s="52">
        <f t="shared" si="5"/>
        <v>1321.5725000000002</v>
      </c>
      <c r="N35" s="51"/>
      <c r="R35" s="119">
        <v>37</v>
      </c>
      <c r="S35" s="119">
        <v>11</v>
      </c>
      <c r="T35" s="119">
        <v>39</v>
      </c>
    </row>
    <row r="36" spans="2:28" x14ac:dyDescent="0.25">
      <c r="B36" s="51"/>
      <c r="C36" s="56">
        <v>32</v>
      </c>
      <c r="D36" s="56">
        <v>1.5</v>
      </c>
      <c r="E36" s="151">
        <v>13.357060185185185</v>
      </c>
      <c r="F36" s="52">
        <v>21.687000000000001</v>
      </c>
      <c r="G36" s="52">
        <v>-3.0000000000000001E-3</v>
      </c>
      <c r="H36" s="128">
        <f t="shared" si="0"/>
        <v>4.1585763888888927</v>
      </c>
      <c r="I36" s="52">
        <f t="shared" si="1"/>
        <v>-3.6935091427248596</v>
      </c>
      <c r="J36" s="52">
        <f t="shared" si="2"/>
        <v>21.370165165777451</v>
      </c>
      <c r="K36" s="130">
        <f t="shared" si="3"/>
        <v>3063188.7084084838</v>
      </c>
      <c r="L36" s="130">
        <f t="shared" si="4"/>
        <v>627829.4985552649</v>
      </c>
      <c r="M36" s="52">
        <f t="shared" si="5"/>
        <v>1322.0445000000002</v>
      </c>
      <c r="N36" s="51"/>
      <c r="R36" s="119">
        <v>320</v>
      </c>
      <c r="S36" s="119">
        <v>34</v>
      </c>
      <c r="T36" s="119">
        <v>10</v>
      </c>
    </row>
    <row r="37" spans="2:28" x14ac:dyDescent="0.25">
      <c r="B37" s="51"/>
      <c r="C37" s="56">
        <v>33</v>
      </c>
      <c r="D37" s="56">
        <v>1.5</v>
      </c>
      <c r="E37" s="151">
        <v>0.66418981481481476</v>
      </c>
      <c r="F37" s="52">
        <v>41.828000000000003</v>
      </c>
      <c r="G37" s="52">
        <v>-0.60199999999999998</v>
      </c>
      <c r="H37" s="128">
        <f t="shared" si="0"/>
        <v>4.8227662037037078</v>
      </c>
      <c r="I37" s="52">
        <f t="shared" si="1"/>
        <v>-18.16960173185533</v>
      </c>
      <c r="J37" s="52">
        <f t="shared" si="2"/>
        <v>37.675551182507732</v>
      </c>
      <c r="K37" s="130">
        <f t="shared" si="3"/>
        <v>3063170.5388067518</v>
      </c>
      <c r="L37" s="130">
        <f t="shared" si="4"/>
        <v>627867.17410644738</v>
      </c>
      <c r="M37" s="52">
        <f t="shared" si="5"/>
        <v>1321.4455</v>
      </c>
      <c r="N37" s="51"/>
      <c r="R37" s="119">
        <v>15</v>
      </c>
      <c r="S37" s="119">
        <v>56</v>
      </c>
      <c r="T37" s="119">
        <v>26</v>
      </c>
    </row>
    <row r="38" spans="2:28" x14ac:dyDescent="0.25">
      <c r="B38" s="51"/>
      <c r="C38" s="56">
        <v>34</v>
      </c>
      <c r="D38" s="56">
        <v>1.5</v>
      </c>
      <c r="E38" s="151">
        <v>13.18017361111111</v>
      </c>
      <c r="F38" s="52">
        <v>24.146999999999998</v>
      </c>
      <c r="G38" s="52">
        <v>-0.13200000000000001</v>
      </c>
      <c r="H38" s="128">
        <f t="shared" si="0"/>
        <v>3.0029398148148161</v>
      </c>
      <c r="I38" s="52">
        <f t="shared" si="1"/>
        <v>7.4335477982790392</v>
      </c>
      <c r="J38" s="52">
        <f t="shared" si="2"/>
        <v>22.974332985544994</v>
      </c>
      <c r="K38" s="130">
        <f t="shared" si="3"/>
        <v>3063177.9723545499</v>
      </c>
      <c r="L38" s="130">
        <f t="shared" si="4"/>
        <v>627890.14843943296</v>
      </c>
      <c r="M38" s="52">
        <f t="shared" si="5"/>
        <v>1321.9155000000001</v>
      </c>
      <c r="N38" s="51"/>
      <c r="R38" s="119">
        <v>316</v>
      </c>
      <c r="S38" s="119">
        <v>19</v>
      </c>
      <c r="T38" s="119">
        <v>27</v>
      </c>
    </row>
    <row r="39" spans="2:28" x14ac:dyDescent="0.25">
      <c r="B39" s="51"/>
      <c r="C39" s="56">
        <v>35</v>
      </c>
      <c r="D39" s="56">
        <v>1.5</v>
      </c>
      <c r="E39" s="151">
        <v>0.80100694444444442</v>
      </c>
      <c r="F39" s="52">
        <v>41.871000000000002</v>
      </c>
      <c r="G39" s="52">
        <v>-0.48499999999999999</v>
      </c>
      <c r="H39" s="128">
        <f t="shared" si="0"/>
        <v>3.8039467592592606</v>
      </c>
      <c r="I39" s="52">
        <f t="shared" si="1"/>
        <v>-0.94608540234722482</v>
      </c>
      <c r="J39" s="52">
        <f t="shared" si="2"/>
        <v>41.860310120822874</v>
      </c>
      <c r="K39" s="130">
        <f t="shared" si="3"/>
        <v>3063177.0262691476</v>
      </c>
      <c r="L39" s="130">
        <f t="shared" si="4"/>
        <v>627932.00874955382</v>
      </c>
      <c r="M39" s="52">
        <f t="shared" si="5"/>
        <v>1321.5625000000002</v>
      </c>
      <c r="N39" s="51"/>
      <c r="R39" s="119">
        <v>19</v>
      </c>
      <c r="S39" s="119">
        <v>13</v>
      </c>
      <c r="T39" s="119">
        <v>27</v>
      </c>
    </row>
    <row r="40" spans="2:28" x14ac:dyDescent="0.25">
      <c r="B40" s="51"/>
      <c r="C40" s="56">
        <v>36</v>
      </c>
      <c r="D40" s="56">
        <v>1.5</v>
      </c>
      <c r="E40" s="151">
        <v>13.085104166666667</v>
      </c>
      <c r="F40" s="52">
        <v>26.100999999999999</v>
      </c>
      <c r="G40" s="52">
        <v>-0.42099999999999999</v>
      </c>
      <c r="H40" s="128">
        <f t="shared" si="0"/>
        <v>1.8890509259259289</v>
      </c>
      <c r="I40" s="52">
        <f t="shared" si="1"/>
        <v>18.347248576809175</v>
      </c>
      <c r="J40" s="52">
        <f t="shared" si="2"/>
        <v>18.564500280394668</v>
      </c>
      <c r="K40" s="130">
        <f t="shared" si="3"/>
        <v>3063195.3735177242</v>
      </c>
      <c r="L40" s="130">
        <f t="shared" si="4"/>
        <v>627950.57324983424</v>
      </c>
      <c r="M40" s="52">
        <f t="shared" si="5"/>
        <v>1321.6265000000001</v>
      </c>
      <c r="N40" s="51"/>
      <c r="R40" s="119">
        <v>314</v>
      </c>
      <c r="S40" s="119">
        <v>2</v>
      </c>
      <c r="T40" s="119">
        <v>33</v>
      </c>
    </row>
    <row r="41" spans="2:28" x14ac:dyDescent="0.25">
      <c r="B41" s="51"/>
      <c r="C41" s="56">
        <v>37</v>
      </c>
      <c r="D41" s="56">
        <v>1.5</v>
      </c>
      <c r="E41" s="151">
        <v>0.90256944444444442</v>
      </c>
      <c r="F41" s="52">
        <v>34.058</v>
      </c>
      <c r="G41" s="52">
        <v>-0.44800000000000001</v>
      </c>
      <c r="H41" s="128">
        <f t="shared" si="0"/>
        <v>2.7916203703703735</v>
      </c>
      <c r="I41" s="52">
        <f t="shared" si="1"/>
        <v>13.308128738690707</v>
      </c>
      <c r="J41" s="52">
        <f t="shared" si="2"/>
        <v>31.350296226262913</v>
      </c>
      <c r="K41" s="130">
        <f t="shared" si="3"/>
        <v>3063208.681646463</v>
      </c>
      <c r="L41" s="130">
        <f t="shared" si="4"/>
        <v>627981.92354606045</v>
      </c>
      <c r="M41" s="52">
        <f t="shared" si="5"/>
        <v>1321.5995</v>
      </c>
      <c r="N41" s="51"/>
      <c r="R41" s="119">
        <v>21</v>
      </c>
      <c r="S41" s="119">
        <v>39</v>
      </c>
      <c r="T41" s="119">
        <v>42</v>
      </c>
    </row>
    <row r="42" spans="2:28" x14ac:dyDescent="0.25">
      <c r="B42" s="51"/>
      <c r="C42" s="56">
        <v>38</v>
      </c>
      <c r="D42" s="56">
        <v>1.5</v>
      </c>
      <c r="E42" s="151">
        <v>12.931597222222221</v>
      </c>
      <c r="F42" s="52">
        <v>28.181999999999999</v>
      </c>
      <c r="G42" s="52">
        <v>-0.629</v>
      </c>
      <c r="H42" s="128">
        <f t="shared" si="0"/>
        <v>0.72321759259259366</v>
      </c>
      <c r="I42" s="52">
        <f t="shared" si="1"/>
        <v>26.898685574446276</v>
      </c>
      <c r="J42" s="52">
        <f t="shared" si="2"/>
        <v>8.4074870423376655</v>
      </c>
      <c r="K42" s="130">
        <f t="shared" si="3"/>
        <v>3063235.5803320375</v>
      </c>
      <c r="L42" s="130">
        <f t="shared" si="4"/>
        <v>627990.33103310282</v>
      </c>
      <c r="M42" s="52">
        <f t="shared" si="5"/>
        <v>1321.4185000000002</v>
      </c>
      <c r="N42" s="51"/>
      <c r="R42" s="119">
        <v>310</v>
      </c>
      <c r="S42" s="119">
        <v>21</v>
      </c>
      <c r="T42" s="119">
        <v>30</v>
      </c>
    </row>
    <row r="43" spans="2:28" x14ac:dyDescent="0.25">
      <c r="B43" s="51"/>
      <c r="C43" s="56">
        <v>39</v>
      </c>
      <c r="D43" s="56">
        <v>1.5</v>
      </c>
      <c r="E43" s="151">
        <v>0.89304398148148156</v>
      </c>
      <c r="F43" s="52">
        <v>23.288</v>
      </c>
      <c r="G43" s="52">
        <v>-0.50700000000000001</v>
      </c>
      <c r="H43" s="128">
        <f t="shared" si="0"/>
        <v>1.6162615740740751</v>
      </c>
      <c r="I43" s="52">
        <f t="shared" si="1"/>
        <v>18.151698365774678</v>
      </c>
      <c r="J43" s="52">
        <f t="shared" si="2"/>
        <v>14.589269702008151</v>
      </c>
      <c r="K43" s="130">
        <f t="shared" si="3"/>
        <v>3063253.7320304033</v>
      </c>
      <c r="L43" s="130">
        <f t="shared" si="4"/>
        <v>628004.92030280479</v>
      </c>
      <c r="M43" s="52">
        <f t="shared" si="5"/>
        <v>1321.5405000000001</v>
      </c>
      <c r="N43" s="51"/>
      <c r="R43" s="119">
        <v>21</v>
      </c>
      <c r="S43" s="119">
        <v>25</v>
      </c>
      <c r="T43" s="119">
        <v>59</v>
      </c>
    </row>
    <row r="44" spans="2:28" x14ac:dyDescent="0.25">
      <c r="B44" s="51"/>
      <c r="C44" s="56">
        <v>40</v>
      </c>
      <c r="D44" s="56">
        <v>1.5</v>
      </c>
      <c r="E44" s="151">
        <v>12.706435185185184</v>
      </c>
      <c r="F44" s="52">
        <v>22.611999999999998</v>
      </c>
      <c r="G44" s="52">
        <v>-0.501</v>
      </c>
      <c r="H44" s="128">
        <f t="shared" si="0"/>
        <v>14.322696759259259</v>
      </c>
      <c r="I44" s="52">
        <f t="shared" si="1"/>
        <v>21.708064360731175</v>
      </c>
      <c r="J44" s="52">
        <f t="shared" si="2"/>
        <v>-6.329493321771726</v>
      </c>
      <c r="K44" s="130">
        <f t="shared" si="3"/>
        <v>3063275.4400947639</v>
      </c>
      <c r="L44" s="130">
        <f t="shared" si="4"/>
        <v>627998.59080948296</v>
      </c>
      <c r="M44" s="52">
        <f t="shared" si="5"/>
        <v>1321.5465000000002</v>
      </c>
      <c r="N44" s="51"/>
      <c r="R44" s="119">
        <v>304</v>
      </c>
      <c r="S44" s="119">
        <v>57</v>
      </c>
      <c r="T44" s="119">
        <v>16</v>
      </c>
    </row>
    <row r="45" spans="2:28" x14ac:dyDescent="0.25">
      <c r="B45" s="51"/>
      <c r="C45" s="56">
        <v>41</v>
      </c>
      <c r="D45" s="56">
        <v>1.5</v>
      </c>
      <c r="E45" s="151">
        <v>12.728645833333333</v>
      </c>
      <c r="F45" s="52">
        <v>20.675000000000001</v>
      </c>
      <c r="G45" s="52">
        <v>-0.315</v>
      </c>
      <c r="H45" s="128">
        <f t="shared" si="0"/>
        <v>12.05134259259259</v>
      </c>
      <c r="I45" s="52">
        <f t="shared" si="1"/>
        <v>6.8102973801460118</v>
      </c>
      <c r="J45" s="52">
        <f t="shared" si="2"/>
        <v>-19.52115454049725</v>
      </c>
      <c r="K45" s="130">
        <f t="shared" si="3"/>
        <v>3063282.2503921441</v>
      </c>
      <c r="L45" s="130">
        <f t="shared" si="4"/>
        <v>627979.06965494249</v>
      </c>
      <c r="M45" s="52">
        <f t="shared" si="5"/>
        <v>1321.7325000000001</v>
      </c>
      <c r="N45" s="51"/>
      <c r="R45" s="119">
        <v>305</v>
      </c>
      <c r="S45" s="119">
        <v>29</v>
      </c>
      <c r="T45" s="119">
        <v>15</v>
      </c>
    </row>
    <row r="46" spans="2:28" x14ac:dyDescent="0.25">
      <c r="B46" s="51"/>
      <c r="C46" s="56">
        <v>42</v>
      </c>
      <c r="D46" s="56">
        <v>1.5</v>
      </c>
      <c r="E46" s="151">
        <v>15.168078703703703</v>
      </c>
      <c r="F46" s="52">
        <v>15.872</v>
      </c>
      <c r="G46" s="52">
        <v>-7.2999999999999995E-2</v>
      </c>
      <c r="H46" s="128">
        <f t="shared" si="0"/>
        <v>12.219421296296293</v>
      </c>
      <c r="I46" s="52">
        <f t="shared" si="1"/>
        <v>6.2694748779765952</v>
      </c>
      <c r="J46" s="52">
        <f t="shared" si="2"/>
        <v>-14.581291738197285</v>
      </c>
      <c r="K46" s="130">
        <f t="shared" si="3"/>
        <v>3063288.5198670221</v>
      </c>
      <c r="L46" s="130">
        <f t="shared" si="4"/>
        <v>627964.48836320429</v>
      </c>
      <c r="M46" s="52">
        <f t="shared" si="5"/>
        <v>1321.9745</v>
      </c>
      <c r="N46" s="51"/>
      <c r="R46" s="119">
        <v>364</v>
      </c>
      <c r="S46" s="119">
        <v>2</v>
      </c>
      <c r="T46" s="119">
        <v>2</v>
      </c>
    </row>
    <row r="47" spans="2:28" x14ac:dyDescent="0.25">
      <c r="B47" s="51"/>
      <c r="C47" s="56">
        <v>43</v>
      </c>
      <c r="D47" s="56">
        <v>1.5</v>
      </c>
      <c r="E47" s="151">
        <v>2.0398032407407407</v>
      </c>
      <c r="F47" s="52">
        <v>30.56</v>
      </c>
      <c r="G47" s="52">
        <v>-0.55200000000000005</v>
      </c>
      <c r="H47" s="128">
        <f t="shared" si="0"/>
        <v>14.259224537037033</v>
      </c>
      <c r="I47" s="52">
        <f t="shared" si="1"/>
        <v>29.100559662424676</v>
      </c>
      <c r="J47" s="52">
        <f t="shared" si="2"/>
        <v>-9.3311857410332308</v>
      </c>
      <c r="K47" s="130">
        <f t="shared" si="3"/>
        <v>3063317.6204266846</v>
      </c>
      <c r="L47" s="130">
        <f t="shared" si="4"/>
        <v>627955.15717746329</v>
      </c>
      <c r="M47" s="52">
        <f t="shared" si="5"/>
        <v>1321.4955000000002</v>
      </c>
      <c r="N47" s="51"/>
      <c r="R47" s="119">
        <v>48</v>
      </c>
      <c r="S47" s="119">
        <v>57</v>
      </c>
      <c r="T47" s="119">
        <v>19</v>
      </c>
    </row>
    <row r="48" spans="2:28" s="113" customFormat="1" x14ac:dyDescent="0.25">
      <c r="B48" s="51"/>
      <c r="C48" s="56">
        <v>44</v>
      </c>
      <c r="D48" s="56">
        <v>1.5</v>
      </c>
      <c r="E48" s="151">
        <v>10.523877314814815</v>
      </c>
      <c r="F48" s="52">
        <v>9.7439999999999998</v>
      </c>
      <c r="G48" s="52">
        <v>2.1999999999999999E-2</v>
      </c>
      <c r="H48" s="128">
        <f t="shared" si="0"/>
        <v>9.7831018518518462</v>
      </c>
      <c r="I48" s="52">
        <f t="shared" si="1"/>
        <v>-5.6175285048589263</v>
      </c>
      <c r="J48" s="52">
        <f t="shared" si="2"/>
        <v>-7.9617152358708125</v>
      </c>
      <c r="K48" s="130">
        <f t="shared" si="3"/>
        <v>3063312.0028981799</v>
      </c>
      <c r="L48" s="130">
        <f t="shared" si="4"/>
        <v>627947.19546222745</v>
      </c>
      <c r="M48" s="52">
        <f t="shared" si="5"/>
        <v>1322.0695000000001</v>
      </c>
      <c r="N48" s="51"/>
      <c r="P48" s="119"/>
      <c r="Q48" s="119"/>
      <c r="R48" s="119">
        <v>252</v>
      </c>
      <c r="S48" s="119">
        <v>34</v>
      </c>
      <c r="T48" s="119">
        <v>23</v>
      </c>
      <c r="U48" s="119"/>
      <c r="V48" s="119"/>
      <c r="W48" s="119"/>
      <c r="X48" s="119"/>
      <c r="Y48" s="119"/>
      <c r="Z48" s="119"/>
      <c r="AA48" s="119"/>
      <c r="AB48" s="119"/>
    </row>
    <row r="49" spans="2:20" x14ac:dyDescent="0.25">
      <c r="B49" s="51"/>
      <c r="C49" s="56">
        <v>45</v>
      </c>
      <c r="D49" s="56">
        <v>1.5</v>
      </c>
      <c r="E49" s="151">
        <v>10.58601851851852</v>
      </c>
      <c r="F49" s="52">
        <v>16.622</v>
      </c>
      <c r="G49" s="52">
        <v>-0.317</v>
      </c>
      <c r="H49" s="128">
        <f t="shared" si="0"/>
        <v>5.3691203703703678</v>
      </c>
      <c r="I49" s="52">
        <f t="shared" si="1"/>
        <v>-10.428717394827657</v>
      </c>
      <c r="J49" s="52">
        <f t="shared" si="2"/>
        <v>12.943443803672153</v>
      </c>
      <c r="K49" s="130">
        <f t="shared" si="3"/>
        <v>3063301.5741807851</v>
      </c>
      <c r="L49" s="130">
        <f t="shared" si="4"/>
        <v>627960.13890603115</v>
      </c>
      <c r="M49" s="52">
        <f t="shared" si="5"/>
        <v>1321.7305000000001</v>
      </c>
      <c r="N49" s="51"/>
      <c r="R49" s="119">
        <v>254</v>
      </c>
      <c r="S49" s="119">
        <v>3</v>
      </c>
      <c r="T49" s="119">
        <v>52</v>
      </c>
    </row>
    <row r="50" spans="2:20" x14ac:dyDescent="0.25">
      <c r="B50" s="51"/>
      <c r="C50" s="56">
        <v>46</v>
      </c>
      <c r="D50" s="56">
        <v>1.5</v>
      </c>
      <c r="E50" s="151">
        <v>2.5451967592592593</v>
      </c>
      <c r="F50" s="52">
        <v>37.762999999999998</v>
      </c>
      <c r="G50" s="52">
        <v>-0.53800000000000003</v>
      </c>
      <c r="H50" s="128">
        <f t="shared" si="0"/>
        <v>7.9143171296296266</v>
      </c>
      <c r="I50" s="52">
        <f t="shared" si="1"/>
        <v>-37.195730848204278</v>
      </c>
      <c r="J50" s="52">
        <f t="shared" si="2"/>
        <v>-6.5208723088207137</v>
      </c>
      <c r="K50" s="130">
        <f t="shared" si="3"/>
        <v>3063264.3784499369</v>
      </c>
      <c r="L50" s="130">
        <f t="shared" si="4"/>
        <v>627953.61803372228</v>
      </c>
      <c r="M50" s="52">
        <f t="shared" si="5"/>
        <v>1321.5095000000001</v>
      </c>
      <c r="N50" s="51"/>
      <c r="R50" s="119">
        <v>61</v>
      </c>
      <c r="S50" s="119">
        <v>5</v>
      </c>
      <c r="T50" s="119">
        <v>5</v>
      </c>
    </row>
    <row r="51" spans="2:20" x14ac:dyDescent="0.25">
      <c r="B51" s="51"/>
      <c r="C51" s="56">
        <v>47</v>
      </c>
      <c r="D51" s="56">
        <v>1.5</v>
      </c>
      <c r="E51" s="151">
        <v>11.146585648148147</v>
      </c>
      <c r="F51" s="52">
        <v>25.193999999999999</v>
      </c>
      <c r="G51" s="52">
        <v>-0.622</v>
      </c>
      <c r="H51" s="128">
        <f t="shared" si="0"/>
        <v>4.0609027777777733</v>
      </c>
      <c r="I51" s="52">
        <f t="shared" si="1"/>
        <v>-3.2717644900033838</v>
      </c>
      <c r="J51" s="52">
        <f t="shared" si="2"/>
        <v>24.980656378925534</v>
      </c>
      <c r="K51" s="130">
        <f t="shared" si="3"/>
        <v>3063261.106685447</v>
      </c>
      <c r="L51" s="130">
        <f t="shared" si="4"/>
        <v>627978.59869010118</v>
      </c>
      <c r="M51" s="52">
        <f t="shared" si="5"/>
        <v>1321.4255000000001</v>
      </c>
      <c r="N51" s="51"/>
      <c r="R51" s="119">
        <v>267</v>
      </c>
      <c r="S51" s="119">
        <v>31</v>
      </c>
      <c r="T51" s="119">
        <v>5</v>
      </c>
    </row>
    <row r="52" spans="2:20" x14ac:dyDescent="0.25">
      <c r="B52" s="51"/>
      <c r="C52" s="56">
        <v>48</v>
      </c>
      <c r="D52" s="56">
        <v>1.5</v>
      </c>
      <c r="E52" s="151">
        <v>10.794259259259258</v>
      </c>
      <c r="F52" s="52">
        <v>27.475999999999999</v>
      </c>
      <c r="G52" s="52">
        <v>-0.45</v>
      </c>
      <c r="H52" s="128">
        <f t="shared" si="0"/>
        <v>14.855162037037031</v>
      </c>
      <c r="I52" s="52">
        <f t="shared" si="1"/>
        <v>27.425448699794689</v>
      </c>
      <c r="J52" s="52">
        <f t="shared" si="2"/>
        <v>-1.6659350572365674</v>
      </c>
      <c r="K52" s="130">
        <f t="shared" si="3"/>
        <v>3063288.5321341469</v>
      </c>
      <c r="L52" s="130">
        <f t="shared" si="4"/>
        <v>627976.93275504396</v>
      </c>
      <c r="M52" s="52">
        <f t="shared" si="5"/>
        <v>1321.5975000000001</v>
      </c>
      <c r="N52" s="51"/>
      <c r="R52" s="119">
        <v>259</v>
      </c>
      <c r="S52" s="119">
        <v>3</v>
      </c>
      <c r="T52" s="119">
        <v>44</v>
      </c>
    </row>
    <row r="53" spans="2:20" x14ac:dyDescent="0.25">
      <c r="B53" s="51"/>
      <c r="C53" s="56">
        <v>49</v>
      </c>
      <c r="D53" s="56">
        <v>1.5</v>
      </c>
      <c r="E53" s="151">
        <v>1.4403819444444443</v>
      </c>
      <c r="F53" s="52">
        <v>45.679000000000002</v>
      </c>
      <c r="G53" s="52">
        <v>-5.5E-2</v>
      </c>
      <c r="H53" s="128">
        <f t="shared" si="0"/>
        <v>1.295543981481476</v>
      </c>
      <c r="I53" s="52">
        <f t="shared" si="1"/>
        <v>39.116283631641224</v>
      </c>
      <c r="J53" s="52">
        <f t="shared" si="2"/>
        <v>23.589985075217768</v>
      </c>
      <c r="K53" s="130">
        <f t="shared" si="3"/>
        <v>3063327.6484177783</v>
      </c>
      <c r="L53" s="130">
        <f t="shared" si="4"/>
        <v>628000.52274011914</v>
      </c>
      <c r="M53" s="52">
        <f t="shared" si="5"/>
        <v>1321.9925000000001</v>
      </c>
      <c r="N53" s="51"/>
      <c r="R53" s="119">
        <v>34</v>
      </c>
      <c r="S53" s="119">
        <v>34</v>
      </c>
      <c r="T53" s="119">
        <v>9</v>
      </c>
    </row>
    <row r="54" spans="2:20" x14ac:dyDescent="0.25">
      <c r="B54" s="51"/>
      <c r="C54" s="56">
        <v>50</v>
      </c>
      <c r="D54" s="56">
        <v>1.5</v>
      </c>
      <c r="E54" s="151">
        <v>1.3386342592592593</v>
      </c>
      <c r="F54" s="52">
        <v>50.401000000000003</v>
      </c>
      <c r="G54" s="52">
        <v>-6.0999999999999999E-2</v>
      </c>
      <c r="H54" s="128">
        <f t="shared" si="0"/>
        <v>2.6341782407407353</v>
      </c>
      <c r="I54" s="52">
        <f t="shared" si="1"/>
        <v>22.708755899791658</v>
      </c>
      <c r="J54" s="52">
        <f t="shared" si="2"/>
        <v>44.995257599925772</v>
      </c>
      <c r="K54" s="130">
        <f t="shared" si="3"/>
        <v>3063350.357173678</v>
      </c>
      <c r="L54" s="130">
        <f t="shared" si="4"/>
        <v>628045.51799771911</v>
      </c>
      <c r="M54" s="52">
        <f t="shared" si="5"/>
        <v>1321.9865000000002</v>
      </c>
      <c r="N54" s="51"/>
      <c r="R54" s="119">
        <v>32</v>
      </c>
      <c r="S54" s="119">
        <v>7</v>
      </c>
      <c r="T54" s="119">
        <v>38</v>
      </c>
    </row>
    <row r="55" spans="2:20" x14ac:dyDescent="0.25">
      <c r="B55" s="51"/>
      <c r="C55" s="56">
        <v>51</v>
      </c>
      <c r="D55" s="56">
        <v>1.5</v>
      </c>
      <c r="E55" s="151">
        <v>11.429618055555554</v>
      </c>
      <c r="F55" s="52">
        <v>16.076000000000001</v>
      </c>
      <c r="G55" s="52">
        <v>-0.14299999999999999</v>
      </c>
      <c r="H55" s="128">
        <f t="shared" si="0"/>
        <v>14.063796296296289</v>
      </c>
      <c r="I55" s="52">
        <f t="shared" si="1"/>
        <v>14.855625667824508</v>
      </c>
      <c r="J55" s="52">
        <f t="shared" si="2"/>
        <v>-6.1439532890048616</v>
      </c>
      <c r="K55" s="130">
        <f t="shared" si="3"/>
        <v>3063365.2127993456</v>
      </c>
      <c r="L55" s="130">
        <f t="shared" si="4"/>
        <v>628039.37404443009</v>
      </c>
      <c r="M55" s="52">
        <f t="shared" si="5"/>
        <v>1321.9045000000001</v>
      </c>
      <c r="N55" s="51"/>
      <c r="R55" s="119">
        <v>274</v>
      </c>
      <c r="S55" s="119">
        <v>18</v>
      </c>
      <c r="T55" s="119">
        <v>39</v>
      </c>
    </row>
    <row r="56" spans="2:20" x14ac:dyDescent="0.25">
      <c r="B56" s="51"/>
      <c r="C56" s="56">
        <v>52</v>
      </c>
      <c r="D56" s="56">
        <v>1.5</v>
      </c>
      <c r="E56" s="151">
        <v>0.51877314814814823</v>
      </c>
      <c r="F56" s="52">
        <v>41.734000000000002</v>
      </c>
      <c r="G56" s="52">
        <v>-0.27700000000000002</v>
      </c>
      <c r="H56" s="128">
        <f t="shared" si="0"/>
        <v>14.582569444444436</v>
      </c>
      <c r="I56" s="52">
        <f t="shared" si="1"/>
        <v>41.097645776127635</v>
      </c>
      <c r="J56" s="52">
        <f t="shared" si="2"/>
        <v>-7.2601837208116669</v>
      </c>
      <c r="K56" s="130">
        <f t="shared" si="3"/>
        <v>3063406.310445122</v>
      </c>
      <c r="L56" s="130">
        <f t="shared" si="4"/>
        <v>628032.11386070924</v>
      </c>
      <c r="M56" s="52">
        <f t="shared" si="5"/>
        <v>1321.7705000000001</v>
      </c>
      <c r="N56" s="51"/>
      <c r="R56" s="119">
        <v>12</v>
      </c>
      <c r="S56" s="119">
        <v>27</v>
      </c>
      <c r="T56" s="119">
        <v>2</v>
      </c>
    </row>
    <row r="57" spans="2:20" x14ac:dyDescent="0.25">
      <c r="B57" s="51"/>
      <c r="C57" s="56">
        <v>53</v>
      </c>
      <c r="D57" s="56">
        <v>1.5</v>
      </c>
      <c r="E57" s="151">
        <v>11.870844907407408</v>
      </c>
      <c r="F57" s="52">
        <v>31.486999999999998</v>
      </c>
      <c r="G57" s="52">
        <v>-0.57999999999999996</v>
      </c>
      <c r="H57" s="128">
        <f t="shared" si="0"/>
        <v>11.453414351851844</v>
      </c>
      <c r="I57" s="52">
        <f t="shared" si="1"/>
        <v>2.679636325666479</v>
      </c>
      <c r="J57" s="52">
        <f t="shared" si="2"/>
        <v>-31.372770329732894</v>
      </c>
      <c r="K57" s="130">
        <f t="shared" si="3"/>
        <v>3063408.9900814476</v>
      </c>
      <c r="L57" s="130">
        <f t="shared" si="4"/>
        <v>628000.74109037954</v>
      </c>
      <c r="M57" s="52">
        <f t="shared" si="5"/>
        <v>1321.4675000000002</v>
      </c>
      <c r="N57" s="51"/>
      <c r="R57" s="119">
        <v>284</v>
      </c>
      <c r="S57" s="119">
        <v>54</v>
      </c>
      <c r="T57" s="119">
        <v>1</v>
      </c>
    </row>
    <row r="58" spans="2:20" x14ac:dyDescent="0.25">
      <c r="B58" s="51"/>
      <c r="C58" s="56">
        <v>54</v>
      </c>
      <c r="D58" s="56">
        <v>1.5</v>
      </c>
      <c r="E58" s="151">
        <v>0.61865740740740738</v>
      </c>
      <c r="F58" s="52">
        <v>39.412999999999997</v>
      </c>
      <c r="G58" s="52">
        <v>-0.876</v>
      </c>
      <c r="H58" s="128">
        <f t="shared" si="0"/>
        <v>12.072071759259252</v>
      </c>
      <c r="I58" s="52">
        <f t="shared" si="1"/>
        <v>13.305182485570867</v>
      </c>
      <c r="J58" s="52">
        <f t="shared" si="2"/>
        <v>-37.099281502822372</v>
      </c>
      <c r="K58" s="130">
        <f t="shared" si="3"/>
        <v>3063422.295263933</v>
      </c>
      <c r="L58" s="130">
        <f t="shared" si="4"/>
        <v>627963.64180887677</v>
      </c>
      <c r="M58" s="52">
        <f t="shared" si="5"/>
        <v>1321.1715000000002</v>
      </c>
      <c r="N58" s="51"/>
      <c r="R58" s="119">
        <v>14</v>
      </c>
      <c r="S58" s="119">
        <v>50</v>
      </c>
      <c r="T58" s="119">
        <v>52</v>
      </c>
    </row>
    <row r="59" spans="2:20" x14ac:dyDescent="0.25">
      <c r="B59" s="51"/>
      <c r="C59" s="56">
        <v>55</v>
      </c>
      <c r="D59" s="56">
        <v>1.5</v>
      </c>
      <c r="E59" s="151">
        <v>0.62716435185185182</v>
      </c>
      <c r="F59" s="52">
        <v>3.4</v>
      </c>
      <c r="G59" s="52">
        <v>0.309</v>
      </c>
      <c r="H59" s="128">
        <f t="shared" si="0"/>
        <v>12.699236111111103</v>
      </c>
      <c r="I59" s="52">
        <f t="shared" si="1"/>
        <v>1.939532684598628</v>
      </c>
      <c r="J59" s="52">
        <f t="shared" si="2"/>
        <v>-2.792528059908018</v>
      </c>
      <c r="K59" s="130">
        <f t="shared" si="3"/>
        <v>3063424.2347966176</v>
      </c>
      <c r="L59" s="130">
        <f t="shared" si="4"/>
        <v>627960.84928081685</v>
      </c>
      <c r="M59" s="52">
        <f t="shared" si="5"/>
        <v>1322.3565000000001</v>
      </c>
      <c r="N59" s="51"/>
      <c r="R59" s="119">
        <v>15</v>
      </c>
      <c r="S59" s="119">
        <v>3</v>
      </c>
      <c r="T59" s="119">
        <v>7</v>
      </c>
    </row>
    <row r="60" spans="2:20" x14ac:dyDescent="0.25">
      <c r="B60" s="51"/>
      <c r="C60" s="56">
        <v>56</v>
      </c>
      <c r="D60" s="56">
        <v>1.5</v>
      </c>
      <c r="E60" s="151">
        <v>0.70538194444444435</v>
      </c>
      <c r="F60" s="52">
        <v>6.1120000000000001</v>
      </c>
      <c r="G60" s="52">
        <v>-8.8999999999999996E-2</v>
      </c>
      <c r="H60" s="128">
        <f t="shared" si="0"/>
        <v>13.404618055555547</v>
      </c>
      <c r="I60" s="52">
        <f t="shared" si="1"/>
        <v>4.7972693328138547</v>
      </c>
      <c r="J60" s="52">
        <f t="shared" si="2"/>
        <v>-3.7871824551298974</v>
      </c>
      <c r="K60" s="130">
        <f t="shared" si="3"/>
        <v>3063429.0320659503</v>
      </c>
      <c r="L60" s="130">
        <f t="shared" si="4"/>
        <v>627957.06209836167</v>
      </c>
      <c r="M60" s="52">
        <f t="shared" si="5"/>
        <v>1321.9585000000002</v>
      </c>
      <c r="N60" s="51"/>
      <c r="R60" s="119">
        <v>16</v>
      </c>
      <c r="S60" s="119">
        <v>55</v>
      </c>
      <c r="T60" s="119">
        <v>45</v>
      </c>
    </row>
    <row r="61" spans="2:20" x14ac:dyDescent="0.25">
      <c r="B61" s="51"/>
      <c r="C61" s="56">
        <v>57</v>
      </c>
      <c r="D61" s="56">
        <v>1.5</v>
      </c>
      <c r="E61" s="151">
        <v>0.15589120370370371</v>
      </c>
      <c r="F61" s="52">
        <v>7.7939999999999996</v>
      </c>
      <c r="G61" s="52">
        <v>0.35799999999999998</v>
      </c>
      <c r="H61" s="128">
        <f t="shared" si="0"/>
        <v>13.56050925925925</v>
      </c>
      <c r="I61" s="52">
        <f t="shared" si="1"/>
        <v>6.419556061591619</v>
      </c>
      <c r="J61" s="52">
        <f t="shared" si="2"/>
        <v>-4.4199248830814177</v>
      </c>
      <c r="K61" s="130">
        <f t="shared" si="3"/>
        <v>3063435.4516220121</v>
      </c>
      <c r="L61" s="130">
        <f t="shared" si="4"/>
        <v>627952.64217347861</v>
      </c>
      <c r="M61" s="52">
        <f t="shared" si="5"/>
        <v>1322.4055000000001</v>
      </c>
      <c r="N61" s="51"/>
      <c r="R61" s="119">
        <v>3</v>
      </c>
      <c r="S61" s="119">
        <v>44</v>
      </c>
      <c r="T61" s="119">
        <v>29</v>
      </c>
    </row>
    <row r="62" spans="2:20" x14ac:dyDescent="0.25">
      <c r="B62" s="51"/>
      <c r="C62" s="56">
        <v>58</v>
      </c>
      <c r="D62" s="56">
        <v>1.5</v>
      </c>
      <c r="E62" s="151">
        <v>3.4750462962962962</v>
      </c>
      <c r="F62" s="52">
        <v>7.7</v>
      </c>
      <c r="G62" s="52">
        <v>-8.1000000000000003E-2</v>
      </c>
      <c r="H62" s="128">
        <f t="shared" si="0"/>
        <v>2.0355555555555469</v>
      </c>
      <c r="I62" s="52">
        <f t="shared" si="1"/>
        <v>5.0665137234506243</v>
      </c>
      <c r="J62" s="52">
        <f t="shared" si="2"/>
        <v>5.7983134349642134</v>
      </c>
      <c r="K62" s="130">
        <f t="shared" si="3"/>
        <v>3063440.5181357353</v>
      </c>
      <c r="L62" s="130">
        <f t="shared" si="4"/>
        <v>627958.44048691355</v>
      </c>
      <c r="M62" s="52">
        <f t="shared" si="5"/>
        <v>1321.9665000000002</v>
      </c>
      <c r="N62" s="51"/>
      <c r="R62" s="119">
        <v>83</v>
      </c>
      <c r="S62" s="119">
        <v>24</v>
      </c>
      <c r="T62" s="119">
        <v>4</v>
      </c>
    </row>
    <row r="63" spans="2:20" x14ac:dyDescent="0.25">
      <c r="B63" s="51"/>
      <c r="C63" s="56">
        <v>59</v>
      </c>
      <c r="D63" s="56">
        <v>1.5</v>
      </c>
      <c r="E63" s="151">
        <v>0.25655092592592588</v>
      </c>
      <c r="F63" s="52">
        <v>11.055999999999999</v>
      </c>
      <c r="G63" s="52">
        <v>-0.01</v>
      </c>
      <c r="H63" s="128">
        <f t="shared" si="0"/>
        <v>2.2921064814814729</v>
      </c>
      <c r="I63" s="52">
        <f t="shared" si="1"/>
        <v>6.339792492661033</v>
      </c>
      <c r="J63" s="52">
        <f t="shared" si="2"/>
        <v>9.0577131302552747</v>
      </c>
      <c r="K63" s="130">
        <f t="shared" si="3"/>
        <v>3063446.8579282281</v>
      </c>
      <c r="L63" s="130">
        <f t="shared" si="4"/>
        <v>627967.4982000438</v>
      </c>
      <c r="M63" s="52">
        <f t="shared" si="5"/>
        <v>1322.0375000000001</v>
      </c>
      <c r="N63" s="51"/>
      <c r="R63" s="119">
        <v>6</v>
      </c>
      <c r="S63" s="119">
        <v>9</v>
      </c>
      <c r="T63" s="119">
        <v>26</v>
      </c>
    </row>
    <row r="64" spans="2:20" x14ac:dyDescent="0.25">
      <c r="B64" s="51"/>
      <c r="C64" s="56">
        <v>60</v>
      </c>
      <c r="D64" s="56">
        <v>1.5</v>
      </c>
      <c r="E64" s="151">
        <v>14.589652777777777</v>
      </c>
      <c r="F64" s="52">
        <v>14.433</v>
      </c>
      <c r="G64" s="52">
        <v>0.40300000000000002</v>
      </c>
      <c r="H64" s="128">
        <f t="shared" si="0"/>
        <v>1.8817592592592511</v>
      </c>
      <c r="I64" s="52">
        <f t="shared" si="1"/>
        <v>10.176735864448807</v>
      </c>
      <c r="J64" s="52">
        <f t="shared" si="2"/>
        <v>10.234526669330704</v>
      </c>
      <c r="K64" s="130">
        <f t="shared" si="3"/>
        <v>3063457.0346640926</v>
      </c>
      <c r="L64" s="130">
        <f t="shared" si="4"/>
        <v>627977.73272671318</v>
      </c>
      <c r="M64" s="52">
        <f t="shared" si="5"/>
        <v>1322.4505000000001</v>
      </c>
      <c r="N64" s="51"/>
      <c r="R64" s="119">
        <v>350</v>
      </c>
      <c r="S64" s="119">
        <v>9</v>
      </c>
      <c r="T64" s="119">
        <v>6</v>
      </c>
    </row>
    <row r="65" spans="2:20" x14ac:dyDescent="0.25">
      <c r="B65" s="51"/>
      <c r="C65" s="56">
        <v>61</v>
      </c>
      <c r="D65" s="56">
        <v>1.5</v>
      </c>
      <c r="E65" s="151">
        <v>8.5856481481481478E-2</v>
      </c>
      <c r="F65" s="52">
        <v>23.815999999999999</v>
      </c>
      <c r="G65" s="52">
        <v>-0.107</v>
      </c>
      <c r="H65" s="128">
        <f t="shared" si="0"/>
        <v>1.9676157407407326</v>
      </c>
      <c r="I65" s="52">
        <f t="shared" si="1"/>
        <v>16.174625880751272</v>
      </c>
      <c r="J65" s="52">
        <f t="shared" si="2"/>
        <v>17.480942011737557</v>
      </c>
      <c r="K65" s="130">
        <f t="shared" si="3"/>
        <v>3063473.2092899731</v>
      </c>
      <c r="L65" s="130">
        <f t="shared" si="4"/>
        <v>627995.21366872487</v>
      </c>
      <c r="M65" s="52">
        <f t="shared" si="5"/>
        <v>1321.9405000000002</v>
      </c>
      <c r="N65" s="51"/>
      <c r="R65" s="119">
        <v>2</v>
      </c>
      <c r="S65" s="119">
        <v>3</v>
      </c>
      <c r="T65" s="119">
        <v>38</v>
      </c>
    </row>
    <row r="66" spans="2:20" x14ac:dyDescent="0.25">
      <c r="B66" s="51"/>
      <c r="C66" s="56">
        <v>62</v>
      </c>
      <c r="D66" s="56">
        <v>1.5</v>
      </c>
      <c r="E66" s="151">
        <v>3.2499999999999994E-2</v>
      </c>
      <c r="F66" s="52">
        <v>25.658000000000001</v>
      </c>
      <c r="G66" s="52">
        <v>0.442</v>
      </c>
      <c r="H66" s="128">
        <f t="shared" si="0"/>
        <v>2.0001157407407328</v>
      </c>
      <c r="I66" s="52">
        <f t="shared" si="1"/>
        <v>17.167628653963046</v>
      </c>
      <c r="J66" s="52">
        <f t="shared" si="2"/>
        <v>19.068442264632608</v>
      </c>
      <c r="K66" s="130">
        <f t="shared" si="3"/>
        <v>3063490.3769186269</v>
      </c>
      <c r="L66" s="130">
        <f t="shared" si="4"/>
        <v>628014.28211098956</v>
      </c>
      <c r="M66" s="52">
        <f t="shared" si="5"/>
        <v>1322.4895000000001</v>
      </c>
      <c r="N66" s="51"/>
      <c r="R66" s="119">
        <v>0</v>
      </c>
      <c r="S66" s="119">
        <v>46</v>
      </c>
      <c r="T66" s="119">
        <v>48</v>
      </c>
    </row>
    <row r="67" spans="2:20" x14ac:dyDescent="0.25">
      <c r="B67" s="51"/>
      <c r="C67" s="56">
        <v>63</v>
      </c>
      <c r="D67" s="56">
        <v>1.5</v>
      </c>
      <c r="E67" s="151">
        <v>14.411666666666667</v>
      </c>
      <c r="F67" s="52">
        <v>21.994</v>
      </c>
      <c r="G67" s="52">
        <v>-0.03</v>
      </c>
      <c r="H67" s="128">
        <f t="shared" si="0"/>
        <v>1.4117824074074008</v>
      </c>
      <c r="I67" s="52">
        <f t="shared" si="1"/>
        <v>18.258976657289018</v>
      </c>
      <c r="J67" s="52">
        <f t="shared" si="2"/>
        <v>12.261558115858467</v>
      </c>
      <c r="K67" s="130">
        <f t="shared" si="3"/>
        <v>3063508.6358952844</v>
      </c>
      <c r="L67" s="130">
        <f t="shared" si="4"/>
        <v>628026.54366910539</v>
      </c>
      <c r="M67" s="52">
        <f t="shared" si="5"/>
        <v>1322.0175000000002</v>
      </c>
      <c r="N67" s="51"/>
      <c r="R67" s="119">
        <v>345</v>
      </c>
      <c r="S67" s="119">
        <v>52</v>
      </c>
      <c r="T67" s="119">
        <v>48</v>
      </c>
    </row>
    <row r="68" spans="2:20" x14ac:dyDescent="0.25">
      <c r="B68" s="51"/>
      <c r="C68" s="56">
        <v>64</v>
      </c>
      <c r="D68" s="56">
        <v>1.5</v>
      </c>
      <c r="E68" s="151">
        <v>3.3310532407407405</v>
      </c>
      <c r="F68" s="52">
        <v>11.129</v>
      </c>
      <c r="G68" s="52">
        <v>0.69499999999999995</v>
      </c>
      <c r="H68" s="128">
        <f t="shared" si="0"/>
        <v>4.7428356481481408</v>
      </c>
      <c r="I68" s="52">
        <f t="shared" si="1"/>
        <v>-4.496041088141367</v>
      </c>
      <c r="J68" s="52">
        <f t="shared" si="2"/>
        <v>10.180385824404917</v>
      </c>
      <c r="K68" s="130">
        <f t="shared" si="3"/>
        <v>3063504.139854196</v>
      </c>
      <c r="L68" s="130">
        <f t="shared" si="4"/>
        <v>628036.7240549298</v>
      </c>
      <c r="M68" s="52">
        <f t="shared" si="5"/>
        <v>1322.7425000000001</v>
      </c>
      <c r="N68" s="51"/>
      <c r="R68" s="119">
        <v>79</v>
      </c>
      <c r="S68" s="119">
        <v>56</v>
      </c>
      <c r="T68" s="119">
        <v>43</v>
      </c>
    </row>
    <row r="69" spans="2:20" x14ac:dyDescent="0.25">
      <c r="B69" s="51"/>
      <c r="C69" s="56">
        <v>65</v>
      </c>
      <c r="D69" s="56">
        <v>1.5</v>
      </c>
      <c r="E69" s="151">
        <v>3.2577546296296296</v>
      </c>
      <c r="F69" s="52">
        <v>13.504</v>
      </c>
      <c r="G69" s="52">
        <v>0.85299999999999998</v>
      </c>
      <c r="H69" s="128">
        <f t="shared" si="0"/>
        <v>8.0005902777777713</v>
      </c>
      <c r="I69" s="52">
        <f t="shared" si="1"/>
        <v>-13.208210593718727</v>
      </c>
      <c r="J69" s="52">
        <f t="shared" si="2"/>
        <v>-2.8109053545034883</v>
      </c>
      <c r="K69" s="130">
        <f t="shared" si="3"/>
        <v>3063490.9316436024</v>
      </c>
      <c r="L69" s="130">
        <f t="shared" si="4"/>
        <v>628033.91314957535</v>
      </c>
      <c r="M69" s="52">
        <f t="shared" si="5"/>
        <v>1322.9005000000002</v>
      </c>
      <c r="N69" s="51"/>
      <c r="R69" s="119">
        <v>78</v>
      </c>
      <c r="S69" s="119">
        <v>11</v>
      </c>
      <c r="T69" s="119">
        <v>10</v>
      </c>
    </row>
    <row r="70" spans="2:20" x14ac:dyDescent="0.25">
      <c r="B70" s="51"/>
      <c r="C70" s="56">
        <v>66</v>
      </c>
      <c r="D70" s="56">
        <v>1.5</v>
      </c>
      <c r="E70" s="151">
        <v>2.8867361111111109</v>
      </c>
      <c r="F70" s="52">
        <v>15.429</v>
      </c>
      <c r="G70" s="52">
        <v>0.19900000000000001</v>
      </c>
      <c r="H70" s="128">
        <f t="shared" ref="H70:H87" si="6">IF(H69+E70&lt;360/24,H69+E70,H69+E70-360/24)</f>
        <v>10.887326388888882</v>
      </c>
      <c r="I70" s="52">
        <f t="shared" ref="I70:I87" si="7">F70*COS(RADIANS(H70*24))</f>
        <v>-2.3349123077777105</v>
      </c>
      <c r="J70" s="52">
        <f t="shared" ref="J70:J87" si="8">F70*SIN(RADIANS(H70*24))</f>
        <v>-15.251302420284905</v>
      </c>
      <c r="K70" s="130">
        <f t="shared" ref="K70:K87" si="9">K69+I70</f>
        <v>3063488.5967312949</v>
      </c>
      <c r="L70" s="130">
        <f t="shared" ref="L70:L87" si="10">L69+J70</f>
        <v>628018.66184715508</v>
      </c>
      <c r="M70" s="52">
        <f t="shared" ref="M70:M87" si="11">$M$4+$B$5+G70-D70</f>
        <v>1322.2465000000002</v>
      </c>
      <c r="N70" s="51"/>
      <c r="R70" s="119">
        <v>69</v>
      </c>
      <c r="S70" s="119">
        <v>16</v>
      </c>
      <c r="T70" s="119">
        <v>54</v>
      </c>
    </row>
    <row r="71" spans="2:20" x14ac:dyDescent="0.25">
      <c r="B71" s="51"/>
      <c r="C71" s="56">
        <v>67</v>
      </c>
      <c r="D71" s="56">
        <v>1.5</v>
      </c>
      <c r="E71" s="151">
        <v>2.5989004629629631</v>
      </c>
      <c r="F71" s="52">
        <v>19.148</v>
      </c>
      <c r="G71" s="52">
        <v>-3.5999999999999997E-2</v>
      </c>
      <c r="H71" s="128">
        <f t="shared" si="6"/>
        <v>13.486226851851844</v>
      </c>
      <c r="I71" s="52">
        <f t="shared" si="7"/>
        <v>15.425867191866605</v>
      </c>
      <c r="J71" s="52">
        <f t="shared" si="8"/>
        <v>-11.344096499011878</v>
      </c>
      <c r="K71" s="130">
        <f t="shared" si="9"/>
        <v>3063504.0225984869</v>
      </c>
      <c r="L71" s="130">
        <f t="shared" si="10"/>
        <v>628007.31775065605</v>
      </c>
      <c r="M71" s="52">
        <f t="shared" si="11"/>
        <v>1322.0115000000001</v>
      </c>
      <c r="N71" s="51"/>
      <c r="R71" s="119">
        <v>62</v>
      </c>
      <c r="S71" s="119">
        <v>22</v>
      </c>
      <c r="T71" s="119">
        <v>25</v>
      </c>
    </row>
    <row r="72" spans="2:20" x14ac:dyDescent="0.25">
      <c r="B72" s="51"/>
      <c r="C72" s="56">
        <v>68</v>
      </c>
      <c r="D72" s="56">
        <v>1.5</v>
      </c>
      <c r="E72" s="151">
        <v>2.3246643518518519</v>
      </c>
      <c r="F72" s="52">
        <v>16.34</v>
      </c>
      <c r="G72" s="52">
        <v>-0.56799999999999995</v>
      </c>
      <c r="H72" s="128">
        <f t="shared" si="6"/>
        <v>0.81089120370369727</v>
      </c>
      <c r="I72" s="52">
        <f t="shared" si="7"/>
        <v>15.406434140658018</v>
      </c>
      <c r="J72" s="52">
        <f t="shared" si="8"/>
        <v>5.4440230592427747</v>
      </c>
      <c r="K72" s="130">
        <f t="shared" si="9"/>
        <v>3063519.4290326275</v>
      </c>
      <c r="L72" s="130">
        <f t="shared" si="10"/>
        <v>628012.76177371526</v>
      </c>
      <c r="M72" s="52">
        <f t="shared" si="11"/>
        <v>1321.4795000000001</v>
      </c>
      <c r="N72" s="51"/>
      <c r="R72" s="119">
        <v>55</v>
      </c>
      <c r="S72" s="119">
        <v>47</v>
      </c>
      <c r="T72" s="119">
        <v>31</v>
      </c>
    </row>
    <row r="73" spans="2:20" x14ac:dyDescent="0.25">
      <c r="B73" s="51"/>
      <c r="C73" s="56">
        <v>69</v>
      </c>
      <c r="D73" s="56">
        <v>1.5</v>
      </c>
      <c r="E73" s="151">
        <v>1.8506712962962961</v>
      </c>
      <c r="F73" s="52">
        <v>14.48</v>
      </c>
      <c r="G73" s="52">
        <v>-0.76500000000000001</v>
      </c>
      <c r="H73" s="128">
        <f t="shared" si="6"/>
        <v>2.6615624999999934</v>
      </c>
      <c r="I73" s="52">
        <f t="shared" si="7"/>
        <v>6.3754251268616677</v>
      </c>
      <c r="J73" s="52">
        <f t="shared" si="8"/>
        <v>13.000936675939196</v>
      </c>
      <c r="K73" s="130">
        <f t="shared" si="9"/>
        <v>3063525.8044577544</v>
      </c>
      <c r="L73" s="130">
        <f t="shared" si="10"/>
        <v>628025.76271039119</v>
      </c>
      <c r="M73" s="52">
        <f t="shared" si="11"/>
        <v>1321.2825</v>
      </c>
      <c r="N73" s="51"/>
      <c r="R73" s="119">
        <v>44</v>
      </c>
      <c r="S73" s="119">
        <v>24</v>
      </c>
      <c r="T73" s="119">
        <v>58</v>
      </c>
    </row>
    <row r="74" spans="2:20" x14ac:dyDescent="0.25">
      <c r="B74" s="51"/>
      <c r="C74" s="56">
        <v>70</v>
      </c>
      <c r="D74" s="56">
        <v>1.5</v>
      </c>
      <c r="E74" s="151">
        <v>2.6210763888888891</v>
      </c>
      <c r="F74" s="52">
        <v>12.117000000000001</v>
      </c>
      <c r="G74" s="52">
        <v>-0.32200000000000001</v>
      </c>
      <c r="H74" s="128">
        <f t="shared" si="6"/>
        <v>5.2826388888888829</v>
      </c>
      <c r="I74" s="52">
        <f t="shared" si="7"/>
        <v>-7.25554630436908</v>
      </c>
      <c r="J74" s="52">
        <f t="shared" si="8"/>
        <v>9.7045729852042548</v>
      </c>
      <c r="K74" s="130">
        <f t="shared" si="9"/>
        <v>3063518.54891145</v>
      </c>
      <c r="L74" s="130">
        <f t="shared" si="10"/>
        <v>628035.46728337638</v>
      </c>
      <c r="M74" s="52">
        <f t="shared" si="11"/>
        <v>1321.7255000000002</v>
      </c>
      <c r="N74" s="51"/>
      <c r="R74" s="119">
        <v>62</v>
      </c>
      <c r="S74" s="119">
        <v>54</v>
      </c>
      <c r="T74" s="119">
        <v>21</v>
      </c>
    </row>
    <row r="75" spans="2:20" x14ac:dyDescent="0.25">
      <c r="B75" s="51"/>
      <c r="C75" s="56">
        <v>71</v>
      </c>
      <c r="D75" s="56">
        <v>1.5</v>
      </c>
      <c r="E75" s="151">
        <v>1.3639930555555553</v>
      </c>
      <c r="F75" s="52">
        <v>7.5090000000000003</v>
      </c>
      <c r="G75" s="52">
        <v>-6.7000000000000004E-2</v>
      </c>
      <c r="H75" s="128">
        <f t="shared" si="6"/>
        <v>6.6466319444444384</v>
      </c>
      <c r="I75" s="52">
        <f t="shared" si="7"/>
        <v>-7.0343507689588129</v>
      </c>
      <c r="J75" s="52">
        <f t="shared" si="8"/>
        <v>2.6273542317792935</v>
      </c>
      <c r="K75" s="130">
        <f t="shared" si="9"/>
        <v>3063511.5145606808</v>
      </c>
      <c r="L75" s="130">
        <f t="shared" si="10"/>
        <v>628038.09463760816</v>
      </c>
      <c r="M75" s="52">
        <f t="shared" si="11"/>
        <v>1321.9805000000001</v>
      </c>
      <c r="N75" s="51"/>
      <c r="R75" s="119">
        <v>32</v>
      </c>
      <c r="S75" s="119">
        <v>44</v>
      </c>
      <c r="T75" s="119">
        <v>9</v>
      </c>
    </row>
    <row r="76" spans="2:20" x14ac:dyDescent="0.25">
      <c r="B76" s="51"/>
      <c r="C76" s="56">
        <v>72</v>
      </c>
      <c r="D76" s="56">
        <v>1.5</v>
      </c>
      <c r="E76" s="151">
        <v>4.0856712962962956</v>
      </c>
      <c r="F76" s="52">
        <v>8.3390000000000004</v>
      </c>
      <c r="G76" s="52">
        <v>0.46500000000000002</v>
      </c>
      <c r="H76" s="128">
        <f t="shared" si="6"/>
        <v>10.732303240740734</v>
      </c>
      <c r="I76" s="52">
        <f t="shared" si="7"/>
        <v>-1.7941919364282837</v>
      </c>
      <c r="J76" s="52">
        <f t="shared" si="8"/>
        <v>-8.1436967217140239</v>
      </c>
      <c r="K76" s="130">
        <f t="shared" si="9"/>
        <v>3063509.7203687443</v>
      </c>
      <c r="L76" s="130">
        <f t="shared" si="10"/>
        <v>628029.9509408864</v>
      </c>
      <c r="M76" s="52">
        <f t="shared" si="11"/>
        <v>1322.5125</v>
      </c>
      <c r="N76" s="51"/>
      <c r="R76" s="119">
        <v>98</v>
      </c>
      <c r="S76" s="119">
        <v>3</v>
      </c>
      <c r="T76" s="119">
        <v>22</v>
      </c>
    </row>
    <row r="77" spans="2:20" x14ac:dyDescent="0.25">
      <c r="B77" s="51"/>
      <c r="C77" s="56">
        <v>73</v>
      </c>
      <c r="D77" s="56">
        <v>1.5</v>
      </c>
      <c r="E77" s="151">
        <v>3.6082060185185183</v>
      </c>
      <c r="F77" s="52">
        <v>10.053000000000001</v>
      </c>
      <c r="G77" s="52">
        <v>0.52600000000000002</v>
      </c>
      <c r="H77" s="128">
        <f t="shared" si="6"/>
        <v>14.340509259259253</v>
      </c>
      <c r="I77" s="52">
        <f t="shared" si="7"/>
        <v>9.6718493040256455</v>
      </c>
      <c r="J77" s="52">
        <f t="shared" si="8"/>
        <v>-2.7419226904161005</v>
      </c>
      <c r="K77" s="130">
        <f t="shared" si="9"/>
        <v>3063519.3922180482</v>
      </c>
      <c r="L77" s="130">
        <f t="shared" si="10"/>
        <v>628027.20901819598</v>
      </c>
      <c r="M77" s="52">
        <f t="shared" si="11"/>
        <v>1322.5735000000002</v>
      </c>
      <c r="N77" s="51"/>
      <c r="R77" s="119">
        <v>86</v>
      </c>
      <c r="S77" s="119">
        <v>35</v>
      </c>
      <c r="T77" s="119">
        <v>49</v>
      </c>
    </row>
    <row r="78" spans="2:20" x14ac:dyDescent="0.25">
      <c r="B78" s="51"/>
      <c r="C78" s="56">
        <v>74</v>
      </c>
      <c r="D78" s="56">
        <v>1.5</v>
      </c>
      <c r="E78" s="151">
        <v>0.75940972222222214</v>
      </c>
      <c r="F78" s="52">
        <v>19.966999999999999</v>
      </c>
      <c r="G78" s="52">
        <v>-0.56000000000000005</v>
      </c>
      <c r="H78" s="128">
        <f t="shared" si="6"/>
        <v>9.9918981481474489E-2</v>
      </c>
      <c r="I78" s="52">
        <f t="shared" si="7"/>
        <v>19.949513912844221</v>
      </c>
      <c r="J78" s="52">
        <f t="shared" si="8"/>
        <v>0.83545415268275358</v>
      </c>
      <c r="K78" s="130">
        <f t="shared" si="9"/>
        <v>3063539.3417319609</v>
      </c>
      <c r="L78" s="130">
        <f t="shared" si="10"/>
        <v>628028.04447234864</v>
      </c>
      <c r="M78" s="52">
        <f t="shared" si="11"/>
        <v>1321.4875000000002</v>
      </c>
      <c r="N78" s="51"/>
      <c r="R78" s="119">
        <v>18</v>
      </c>
      <c r="S78" s="119">
        <v>13</v>
      </c>
      <c r="T78" s="119">
        <v>33</v>
      </c>
    </row>
    <row r="79" spans="2:20" x14ac:dyDescent="0.25">
      <c r="B79" s="51"/>
      <c r="C79" s="56">
        <v>75</v>
      </c>
      <c r="D79" s="56">
        <v>1.5</v>
      </c>
      <c r="E79" s="151">
        <v>0.41648148148148151</v>
      </c>
      <c r="F79" s="52">
        <v>19.832000000000001</v>
      </c>
      <c r="G79" s="52">
        <v>-0.19900000000000001</v>
      </c>
      <c r="H79" s="128">
        <f t="shared" si="6"/>
        <v>0.51640046296295594</v>
      </c>
      <c r="I79" s="52">
        <f t="shared" si="7"/>
        <v>19.369839371296823</v>
      </c>
      <c r="J79" s="52">
        <f t="shared" si="8"/>
        <v>4.2564711593243025</v>
      </c>
      <c r="K79" s="130">
        <f t="shared" si="9"/>
        <v>3063558.7115713321</v>
      </c>
      <c r="L79" s="130">
        <f t="shared" si="10"/>
        <v>628032.30094350793</v>
      </c>
      <c r="M79" s="52">
        <f t="shared" si="11"/>
        <v>1321.8485000000001</v>
      </c>
      <c r="N79" s="51"/>
      <c r="R79" s="119">
        <v>9</v>
      </c>
      <c r="S79" s="119">
        <v>59</v>
      </c>
      <c r="T79" s="119">
        <v>44</v>
      </c>
    </row>
    <row r="80" spans="2:20" x14ac:dyDescent="0.25">
      <c r="B80" s="51"/>
      <c r="C80" s="56">
        <v>76</v>
      </c>
      <c r="D80" s="56">
        <v>1.5</v>
      </c>
      <c r="E80" s="151">
        <v>0.67510416666666662</v>
      </c>
      <c r="F80" s="52">
        <v>27.391999999999999</v>
      </c>
      <c r="G80" s="52">
        <v>-0.68500000000000005</v>
      </c>
      <c r="H80" s="128">
        <f t="shared" si="6"/>
        <v>1.1915046296296226</v>
      </c>
      <c r="I80" s="52">
        <f t="shared" si="7"/>
        <v>24.050599592523884</v>
      </c>
      <c r="J80" s="52">
        <f t="shared" si="8"/>
        <v>13.110694994548918</v>
      </c>
      <c r="K80" s="130">
        <f t="shared" si="9"/>
        <v>3063582.7621709248</v>
      </c>
      <c r="L80" s="130">
        <f t="shared" si="10"/>
        <v>628045.4116385025</v>
      </c>
      <c r="M80" s="52">
        <f t="shared" si="11"/>
        <v>1321.3625000000002</v>
      </c>
      <c r="N80" s="51"/>
      <c r="R80" s="119">
        <v>16</v>
      </c>
      <c r="S80" s="119">
        <v>12</v>
      </c>
      <c r="T80" s="119">
        <v>9</v>
      </c>
    </row>
    <row r="81" spans="2:20" x14ac:dyDescent="0.25">
      <c r="B81" s="51"/>
      <c r="C81" s="56">
        <v>77</v>
      </c>
      <c r="D81" s="56">
        <v>1.5</v>
      </c>
      <c r="E81" s="151">
        <v>0.36304398148148148</v>
      </c>
      <c r="F81" s="52">
        <v>27.478999999999999</v>
      </c>
      <c r="G81" s="52">
        <v>-7.6999999999999999E-2</v>
      </c>
      <c r="H81" s="128">
        <f t="shared" si="6"/>
        <v>1.554548611111104</v>
      </c>
      <c r="I81" s="52">
        <f t="shared" si="7"/>
        <v>21.856151379081879</v>
      </c>
      <c r="J81" s="52">
        <f t="shared" si="8"/>
        <v>16.655452197243314</v>
      </c>
      <c r="K81" s="130">
        <f t="shared" si="9"/>
        <v>3063604.618322304</v>
      </c>
      <c r="L81" s="130">
        <f t="shared" si="10"/>
        <v>628062.0670906998</v>
      </c>
      <c r="M81" s="52">
        <f t="shared" si="11"/>
        <v>1321.9705000000001</v>
      </c>
      <c r="N81" s="51"/>
      <c r="R81" s="119">
        <v>8</v>
      </c>
      <c r="S81" s="119">
        <v>42</v>
      </c>
      <c r="T81" s="119">
        <v>47</v>
      </c>
    </row>
    <row r="82" spans="2:20" x14ac:dyDescent="0.25">
      <c r="B82" s="51"/>
      <c r="C82" s="56">
        <v>78</v>
      </c>
      <c r="D82" s="56">
        <v>1.5</v>
      </c>
      <c r="E82" s="151">
        <v>0.57538194444444435</v>
      </c>
      <c r="F82" s="52">
        <v>32.823</v>
      </c>
      <c r="G82" s="52">
        <v>-0.25600000000000001</v>
      </c>
      <c r="H82" s="128">
        <f t="shared" si="6"/>
        <v>2.1299305555555481</v>
      </c>
      <c r="I82" s="52">
        <f t="shared" si="7"/>
        <v>20.603456805007195</v>
      </c>
      <c r="J82" s="52">
        <f t="shared" si="8"/>
        <v>25.550868804880253</v>
      </c>
      <c r="K82" s="130">
        <f t="shared" si="9"/>
        <v>3063625.221779109</v>
      </c>
      <c r="L82" s="130">
        <f t="shared" si="10"/>
        <v>628087.61795950471</v>
      </c>
      <c r="M82" s="52">
        <f t="shared" si="11"/>
        <v>1321.7915</v>
      </c>
      <c r="N82" s="51"/>
      <c r="R82" s="119">
        <v>13</v>
      </c>
      <c r="S82" s="119">
        <v>48</v>
      </c>
      <c r="T82" s="119">
        <v>33</v>
      </c>
    </row>
    <row r="83" spans="2:20" x14ac:dyDescent="0.25">
      <c r="B83" s="51"/>
      <c r="C83" s="56">
        <v>79</v>
      </c>
      <c r="D83" s="56">
        <v>1.5</v>
      </c>
      <c r="E83" s="151">
        <v>0.45699074074074081</v>
      </c>
      <c r="F83" s="52">
        <v>38.722999999999999</v>
      </c>
      <c r="G83" s="52">
        <v>-2.5000000000000001E-2</v>
      </c>
      <c r="H83" s="128">
        <f t="shared" si="6"/>
        <v>2.5869212962962891</v>
      </c>
      <c r="I83" s="52">
        <f t="shared" si="7"/>
        <v>18.127941325758066</v>
      </c>
      <c r="J83" s="52">
        <f t="shared" si="8"/>
        <v>34.217663162318267</v>
      </c>
      <c r="K83" s="130">
        <f t="shared" si="9"/>
        <v>3063643.3497204348</v>
      </c>
      <c r="L83" s="130">
        <f t="shared" si="10"/>
        <v>628121.83562266699</v>
      </c>
      <c r="M83" s="52">
        <f t="shared" si="11"/>
        <v>1322.0225</v>
      </c>
      <c r="N83" s="51"/>
      <c r="R83" s="119">
        <v>10</v>
      </c>
      <c r="S83" s="119">
        <v>58</v>
      </c>
      <c r="T83" s="119">
        <v>4</v>
      </c>
    </row>
    <row r="84" spans="2:20" x14ac:dyDescent="0.25">
      <c r="B84" s="51"/>
      <c r="C84" s="56">
        <v>80</v>
      </c>
      <c r="D84" s="56">
        <v>1.5</v>
      </c>
      <c r="E84" s="151">
        <v>0.85603009259259266</v>
      </c>
      <c r="F84" s="52">
        <v>40.973999999999997</v>
      </c>
      <c r="G84" s="52">
        <v>-0.50600000000000001</v>
      </c>
      <c r="H84" s="128">
        <f t="shared" si="6"/>
        <v>3.4429513888888819</v>
      </c>
      <c r="I84" s="52">
        <f t="shared" si="7"/>
        <v>5.2554037820372486</v>
      </c>
      <c r="J84" s="52">
        <f t="shared" si="8"/>
        <v>40.635568251074673</v>
      </c>
      <c r="K84" s="130">
        <f t="shared" si="9"/>
        <v>3063648.605124217</v>
      </c>
      <c r="L84" s="130">
        <f t="shared" si="10"/>
        <v>628162.471190918</v>
      </c>
      <c r="M84" s="52">
        <f t="shared" si="11"/>
        <v>1321.5415</v>
      </c>
      <c r="N84" s="51"/>
      <c r="R84" s="119">
        <v>20</v>
      </c>
      <c r="S84" s="119">
        <v>32</v>
      </c>
      <c r="T84" s="119">
        <v>41</v>
      </c>
    </row>
    <row r="85" spans="2:20" x14ac:dyDescent="0.25">
      <c r="B85" s="51"/>
      <c r="C85" s="56">
        <v>81</v>
      </c>
      <c r="D85" s="56">
        <v>1.5</v>
      </c>
      <c r="E85" s="151">
        <v>1.2221875</v>
      </c>
      <c r="F85" s="52">
        <v>24.888000000000002</v>
      </c>
      <c r="G85" s="52">
        <v>-0.55000000000000004</v>
      </c>
      <c r="H85" s="128">
        <f t="shared" si="6"/>
        <v>4.6651388888888814</v>
      </c>
      <c r="I85" s="52">
        <f t="shared" si="7"/>
        <v>-9.3084395678113676</v>
      </c>
      <c r="J85" s="52">
        <f t="shared" si="8"/>
        <v>23.081713472192739</v>
      </c>
      <c r="K85" s="130">
        <f t="shared" si="9"/>
        <v>3063639.2966846493</v>
      </c>
      <c r="L85" s="130">
        <f t="shared" si="10"/>
        <v>628185.55290439015</v>
      </c>
      <c r="M85" s="52">
        <f t="shared" si="11"/>
        <v>1321.4975000000002</v>
      </c>
      <c r="N85" s="51"/>
      <c r="R85" s="119">
        <v>29</v>
      </c>
      <c r="S85" s="119">
        <v>19</v>
      </c>
      <c r="T85" s="119">
        <v>57</v>
      </c>
    </row>
    <row r="86" spans="2:20" x14ac:dyDescent="0.25">
      <c r="B86" s="51"/>
      <c r="C86" s="56">
        <v>82</v>
      </c>
      <c r="D86" s="56">
        <v>1.5</v>
      </c>
      <c r="E86" s="151">
        <v>1.798888888888889</v>
      </c>
      <c r="F86" s="52">
        <v>28.417999999999999</v>
      </c>
      <c r="G86" s="52">
        <v>-0.51800000000000002</v>
      </c>
      <c r="H86" s="128">
        <f t="shared" si="6"/>
        <v>6.4640277777777708</v>
      </c>
      <c r="I86" s="52">
        <f t="shared" si="7"/>
        <v>-25.784028566961474</v>
      </c>
      <c r="J86" s="52">
        <f t="shared" si="8"/>
        <v>11.948497598364179</v>
      </c>
      <c r="K86" s="130">
        <f t="shared" si="9"/>
        <v>3063613.5126560824</v>
      </c>
      <c r="L86" s="130">
        <f t="shared" si="10"/>
        <v>628197.50140198856</v>
      </c>
      <c r="M86" s="52">
        <f t="shared" si="11"/>
        <v>1321.5295000000001</v>
      </c>
      <c r="N86" s="51"/>
      <c r="R86" s="119">
        <v>43</v>
      </c>
      <c r="S86" s="119">
        <v>10</v>
      </c>
      <c r="T86" s="119">
        <v>24</v>
      </c>
    </row>
    <row r="87" spans="2:20" x14ac:dyDescent="0.25">
      <c r="B87" s="51"/>
      <c r="C87" s="56">
        <v>83</v>
      </c>
      <c r="D87" s="56">
        <v>1.5</v>
      </c>
      <c r="E87" s="151">
        <v>1.2886921296296296</v>
      </c>
      <c r="F87" s="52">
        <v>39.661999999999999</v>
      </c>
      <c r="G87" s="52">
        <v>-0.52900000000000003</v>
      </c>
      <c r="H87" s="128">
        <f t="shared" si="6"/>
        <v>7.7527199074074007</v>
      </c>
      <c r="I87" s="52">
        <f t="shared" si="7"/>
        <v>-39.439978445532311</v>
      </c>
      <c r="J87" s="52">
        <f t="shared" si="8"/>
        <v>-4.1907450669238724</v>
      </c>
      <c r="K87" s="130">
        <f t="shared" si="9"/>
        <v>3063574.072677637</v>
      </c>
      <c r="L87" s="130">
        <f t="shared" si="10"/>
        <v>628193.31065692159</v>
      </c>
      <c r="M87" s="52">
        <f t="shared" si="11"/>
        <v>1321.5185000000001</v>
      </c>
      <c r="N87" s="51"/>
      <c r="R87" s="119">
        <v>30</v>
      </c>
      <c r="S87" s="119">
        <v>55</v>
      </c>
      <c r="T87" s="119">
        <v>43</v>
      </c>
    </row>
    <row r="88" spans="2:20" x14ac:dyDescent="0.25">
      <c r="B88" s="51"/>
      <c r="C88" s="56"/>
      <c r="D88" s="56"/>
      <c r="E88" s="151"/>
      <c r="F88" s="52"/>
      <c r="G88" s="52"/>
      <c r="H88" s="51"/>
      <c r="I88" s="52"/>
      <c r="J88" s="51"/>
      <c r="K88" s="51"/>
      <c r="L88" s="52"/>
      <c r="M88" s="51"/>
      <c r="N88" s="51"/>
    </row>
    <row r="89" spans="2:20" x14ac:dyDescent="0.25">
      <c r="B89" s="51"/>
      <c r="C89" s="56"/>
      <c r="D89" s="56"/>
      <c r="E89" s="151"/>
      <c r="F89" s="52"/>
      <c r="G89" s="52"/>
      <c r="H89" s="51"/>
      <c r="I89" s="52"/>
      <c r="J89" s="51"/>
      <c r="K89" s="51"/>
      <c r="L89" s="52"/>
      <c r="M89" s="51"/>
      <c r="N89" s="51"/>
    </row>
    <row r="90" spans="2:20" x14ac:dyDescent="0.25">
      <c r="B90" s="51" t="s">
        <v>56</v>
      </c>
      <c r="C90" s="56" t="s">
        <v>55</v>
      </c>
      <c r="D90" s="56"/>
      <c r="E90" s="151">
        <v>0</v>
      </c>
      <c r="F90" s="52"/>
      <c r="G90" s="52"/>
      <c r="H90" s="131">
        <f>IF('Gales Table Minor Traverse'!V18&lt;(180/24), 'Gales Table Minor Traverse'!V18+(180/24), 'Gales Table Minor Traverse'!V18-(180/24))</f>
        <v>8.2610185185185188</v>
      </c>
      <c r="I90" s="130"/>
      <c r="J90" s="131"/>
      <c r="K90" s="51">
        <f>'Gales Table Minor Traverse'!S18</f>
        <v>3063314.3216862413</v>
      </c>
      <c r="L90" s="52">
        <f>'Gales Table Minor Traverse'!T18</f>
        <v>627243.26746983314</v>
      </c>
      <c r="M90" s="52">
        <f>'Level Transfer Minor Traverse'!I19</f>
        <v>1321.4612777777779</v>
      </c>
      <c r="N90" s="51"/>
      <c r="R90" s="119">
        <v>0</v>
      </c>
      <c r="S90" s="119">
        <v>0</v>
      </c>
      <c r="T90" s="119">
        <v>0</v>
      </c>
    </row>
    <row r="91" spans="2:20" x14ac:dyDescent="0.25">
      <c r="B91" s="51">
        <v>1.425</v>
      </c>
      <c r="C91" s="56">
        <v>84</v>
      </c>
      <c r="D91" s="56">
        <v>1.3</v>
      </c>
      <c r="E91" s="151">
        <v>11.110752314814816</v>
      </c>
      <c r="F91" s="52">
        <v>34.253999999999998</v>
      </c>
      <c r="G91" s="52">
        <v>-1.0640000000000001</v>
      </c>
      <c r="H91" s="128">
        <f t="shared" ref="H91:H138" si="12">IF(H90+E91&lt;360/24,H90+E91,H90+E91-360/24)</f>
        <v>4.3717708333333363</v>
      </c>
      <c r="I91" s="52">
        <f>F91*COS(RADIANS(H91*24))</f>
        <v>-8.820825238941298</v>
      </c>
      <c r="J91" s="52">
        <f t="shared" ref="J91:J138" si="13">F91*SIN(RADIANS(H91*24))</f>
        <v>33.098784843314959</v>
      </c>
      <c r="K91" s="130">
        <f t="shared" ref="K91:L91" si="14">K90+I91</f>
        <v>3063305.5008610026</v>
      </c>
      <c r="L91" s="130">
        <f t="shared" si="14"/>
        <v>627276.36625467648</v>
      </c>
      <c r="M91" s="52">
        <f>$M$90+$B$91+G91-D91</f>
        <v>1320.5222777777778</v>
      </c>
      <c r="N91" s="51"/>
      <c r="R91" s="119">
        <v>266</v>
      </c>
      <c r="S91" s="119">
        <v>39</v>
      </c>
      <c r="T91" s="119">
        <v>29</v>
      </c>
    </row>
    <row r="92" spans="2:20" s="113" customFormat="1" x14ac:dyDescent="0.25">
      <c r="B92" s="132"/>
      <c r="C92" s="145">
        <v>85</v>
      </c>
      <c r="D92" s="145">
        <v>1.5</v>
      </c>
      <c r="E92" s="152">
        <v>12.618622685185185</v>
      </c>
      <c r="F92" s="133">
        <v>40.354999999999997</v>
      </c>
      <c r="G92" s="133">
        <v>-0.93400000000000005</v>
      </c>
      <c r="H92" s="128">
        <f t="shared" si="12"/>
        <v>1.9903935185185233</v>
      </c>
      <c r="I92" s="52">
        <f t="shared" ref="I92:I138" si="15">F92*COS(RADIANS(H92*24))</f>
        <v>27.123223472549803</v>
      </c>
      <c r="J92" s="52">
        <f t="shared" si="13"/>
        <v>29.880709052131326</v>
      </c>
      <c r="K92" s="130">
        <f t="shared" ref="K92:K138" si="16">K91+I92</f>
        <v>3063332.624084475</v>
      </c>
      <c r="L92" s="130">
        <f t="shared" ref="L92:L138" si="17">L91+J92</f>
        <v>627306.24696372857</v>
      </c>
      <c r="M92" s="52">
        <f t="shared" ref="M92:M138" si="18">$M$90+$B$91+G92-D92</f>
        <v>1320.4522777777779</v>
      </c>
      <c r="N92" s="132"/>
      <c r="R92" s="113">
        <v>302</v>
      </c>
      <c r="S92" s="113">
        <v>50</v>
      </c>
      <c r="T92" s="113">
        <v>49</v>
      </c>
    </row>
    <row r="93" spans="2:20" x14ac:dyDescent="0.25">
      <c r="B93" s="129"/>
      <c r="C93" s="56">
        <v>86</v>
      </c>
      <c r="D93" s="144">
        <v>1.5</v>
      </c>
      <c r="E93" s="151">
        <v>13.267083333333334</v>
      </c>
      <c r="F93" s="130">
        <v>50.828000000000003</v>
      </c>
      <c r="G93" s="130">
        <v>-0.89800000000000002</v>
      </c>
      <c r="H93" s="128">
        <f t="shared" si="12"/>
        <v>0.25747685185185709</v>
      </c>
      <c r="I93" s="52">
        <f t="shared" si="15"/>
        <v>50.532671330497571</v>
      </c>
      <c r="J93" s="52">
        <f t="shared" si="13"/>
        <v>5.4712623958195596</v>
      </c>
      <c r="K93" s="130">
        <f t="shared" si="16"/>
        <v>3063383.1567558055</v>
      </c>
      <c r="L93" s="130">
        <f t="shared" si="17"/>
        <v>627311.71822612442</v>
      </c>
      <c r="M93" s="52">
        <f t="shared" si="18"/>
        <v>1320.488277777778</v>
      </c>
      <c r="N93" s="51"/>
      <c r="R93" s="115">
        <v>318</v>
      </c>
      <c r="S93" s="115">
        <v>24</v>
      </c>
      <c r="T93" s="115">
        <v>36</v>
      </c>
    </row>
    <row r="94" spans="2:20" x14ac:dyDescent="0.25">
      <c r="B94" s="51"/>
      <c r="C94" s="145">
        <v>87</v>
      </c>
      <c r="D94" s="56">
        <v>1.5</v>
      </c>
      <c r="E94" s="151">
        <v>12.80673611111111</v>
      </c>
      <c r="F94" s="52">
        <v>27.425999999999998</v>
      </c>
      <c r="G94" s="52">
        <v>-0.72099999999999997</v>
      </c>
      <c r="H94" s="128">
        <f t="shared" si="12"/>
        <v>13.064212962962968</v>
      </c>
      <c r="I94" s="52">
        <f t="shared" si="15"/>
        <v>18.893082243657673</v>
      </c>
      <c r="J94" s="52">
        <f t="shared" si="13"/>
        <v>-19.88056637358169</v>
      </c>
      <c r="K94" s="130">
        <f t="shared" si="16"/>
        <v>3063402.0498380493</v>
      </c>
      <c r="L94" s="130">
        <f t="shared" si="17"/>
        <v>627291.83765975083</v>
      </c>
      <c r="M94" s="52">
        <f t="shared" si="18"/>
        <v>1320.6652777777779</v>
      </c>
      <c r="N94" s="51"/>
      <c r="R94" s="119">
        <v>307</v>
      </c>
      <c r="S94" s="119">
        <v>21</v>
      </c>
      <c r="T94" s="119">
        <v>42</v>
      </c>
    </row>
    <row r="95" spans="2:20" x14ac:dyDescent="0.25">
      <c r="B95" s="51"/>
      <c r="C95" s="56">
        <v>88</v>
      </c>
      <c r="D95" s="56">
        <v>1.5</v>
      </c>
      <c r="E95" s="151">
        <v>12.995497685185187</v>
      </c>
      <c r="F95" s="52">
        <v>29.303000000000001</v>
      </c>
      <c r="G95" s="52">
        <v>-0.70899999999999996</v>
      </c>
      <c r="H95" s="128">
        <f t="shared" si="12"/>
        <v>11.059710648148155</v>
      </c>
      <c r="I95" s="52">
        <f t="shared" si="15"/>
        <v>-2.3332174154425873</v>
      </c>
      <c r="J95" s="52">
        <f t="shared" si="13"/>
        <v>-29.209962435653274</v>
      </c>
      <c r="K95" s="130">
        <f t="shared" si="16"/>
        <v>3063399.7166206338</v>
      </c>
      <c r="L95" s="130">
        <f t="shared" si="17"/>
        <v>627262.62769731518</v>
      </c>
      <c r="M95" s="52">
        <f t="shared" si="18"/>
        <v>1320.6772777777778</v>
      </c>
      <c r="N95" s="51"/>
      <c r="R95" s="119">
        <v>311</v>
      </c>
      <c r="S95" s="119">
        <v>53</v>
      </c>
      <c r="T95" s="119">
        <v>31</v>
      </c>
    </row>
    <row r="96" spans="2:20" x14ac:dyDescent="0.25">
      <c r="B96" s="51"/>
      <c r="C96" s="145">
        <v>89</v>
      </c>
      <c r="D96" s="56">
        <v>1.5</v>
      </c>
      <c r="E96" s="151">
        <v>13.504756944444445</v>
      </c>
      <c r="F96" s="52">
        <v>19.625</v>
      </c>
      <c r="G96" s="52">
        <v>-0.28399999999999997</v>
      </c>
      <c r="H96" s="128">
        <f t="shared" si="12"/>
        <v>9.5644675925925995</v>
      </c>
      <c r="I96" s="52">
        <f t="shared" si="15"/>
        <v>-12.733114361410097</v>
      </c>
      <c r="J96" s="52">
        <f t="shared" si="13"/>
        <v>-14.933466565377644</v>
      </c>
      <c r="K96" s="130">
        <f t="shared" si="16"/>
        <v>3063386.9835062725</v>
      </c>
      <c r="L96" s="130">
        <f t="shared" si="17"/>
        <v>627247.69423074985</v>
      </c>
      <c r="M96" s="52">
        <f t="shared" si="18"/>
        <v>1321.1022777777778</v>
      </c>
      <c r="N96" s="51"/>
      <c r="R96" s="119">
        <v>324</v>
      </c>
      <c r="S96" s="119">
        <v>6</v>
      </c>
      <c r="T96" s="119">
        <v>51</v>
      </c>
    </row>
    <row r="97" spans="2:20" x14ac:dyDescent="0.25">
      <c r="B97" s="51"/>
      <c r="C97" s="56">
        <v>90</v>
      </c>
      <c r="D97" s="56">
        <v>1.5</v>
      </c>
      <c r="E97" s="151">
        <v>13.819270833333333</v>
      </c>
      <c r="F97" s="52">
        <v>23.140999999999998</v>
      </c>
      <c r="G97" s="52">
        <v>-0.26800000000000002</v>
      </c>
      <c r="H97" s="128">
        <f t="shared" si="12"/>
        <v>8.3837384259259338</v>
      </c>
      <c r="I97" s="52">
        <f t="shared" si="15"/>
        <v>-21.573484790925058</v>
      </c>
      <c r="J97" s="52">
        <f t="shared" si="13"/>
        <v>-8.3720149889811513</v>
      </c>
      <c r="K97" s="130">
        <f t="shared" si="16"/>
        <v>3063365.4100214816</v>
      </c>
      <c r="L97" s="130">
        <f t="shared" si="17"/>
        <v>627239.32221576083</v>
      </c>
      <c r="M97" s="52">
        <f t="shared" si="18"/>
        <v>1321.1182777777778</v>
      </c>
      <c r="N97" s="51"/>
      <c r="R97" s="119">
        <v>331</v>
      </c>
      <c r="S97" s="119">
        <v>39</v>
      </c>
      <c r="T97" s="119">
        <v>45</v>
      </c>
    </row>
    <row r="98" spans="2:20" x14ac:dyDescent="0.25">
      <c r="B98" s="51"/>
      <c r="C98" s="145">
        <v>91</v>
      </c>
      <c r="D98" s="56">
        <v>1.5</v>
      </c>
      <c r="E98" s="151">
        <v>3.1747685185185184E-2</v>
      </c>
      <c r="F98" s="52">
        <v>55.051000000000002</v>
      </c>
      <c r="G98" s="52">
        <v>0.26900000000000002</v>
      </c>
      <c r="H98" s="128">
        <f t="shared" si="12"/>
        <v>8.4154861111111181</v>
      </c>
      <c r="I98" s="52">
        <f t="shared" si="15"/>
        <v>-51.052590151890712</v>
      </c>
      <c r="J98" s="52">
        <f t="shared" si="13"/>
        <v>-20.597224079547029</v>
      </c>
      <c r="K98" s="130">
        <f t="shared" si="16"/>
        <v>3063314.3574313298</v>
      </c>
      <c r="L98" s="130">
        <f t="shared" si="17"/>
        <v>627218.72499168129</v>
      </c>
      <c r="M98" s="52">
        <f t="shared" si="18"/>
        <v>1321.6552777777779</v>
      </c>
      <c r="N98" s="51"/>
      <c r="R98" s="119">
        <v>0</v>
      </c>
      <c r="S98" s="119">
        <v>45</v>
      </c>
      <c r="T98" s="119">
        <v>43</v>
      </c>
    </row>
    <row r="99" spans="2:20" x14ac:dyDescent="0.25">
      <c r="B99" s="51"/>
      <c r="C99" s="56">
        <v>92</v>
      </c>
      <c r="D99" s="56">
        <v>1.5</v>
      </c>
      <c r="E99" s="151">
        <v>14.215578703703704</v>
      </c>
      <c r="F99" s="52">
        <v>21.484999999999999</v>
      </c>
      <c r="G99" s="52">
        <v>-0.29799999999999999</v>
      </c>
      <c r="H99" s="128">
        <f t="shared" si="12"/>
        <v>7.6310648148148204</v>
      </c>
      <c r="I99" s="52">
        <f t="shared" si="15"/>
        <v>-21.452629773906438</v>
      </c>
      <c r="J99" s="52">
        <f t="shared" si="13"/>
        <v>-1.1789405344219095</v>
      </c>
      <c r="K99" s="130">
        <f t="shared" si="16"/>
        <v>3063292.9048015559</v>
      </c>
      <c r="L99" s="130">
        <f t="shared" si="17"/>
        <v>627217.54605114681</v>
      </c>
      <c r="M99" s="52">
        <f t="shared" si="18"/>
        <v>1321.0882777777779</v>
      </c>
      <c r="N99" s="51"/>
      <c r="R99" s="119">
        <v>341</v>
      </c>
      <c r="S99" s="119">
        <v>10</v>
      </c>
      <c r="T99" s="119">
        <v>26</v>
      </c>
    </row>
    <row r="100" spans="2:20" x14ac:dyDescent="0.25">
      <c r="B100" s="51"/>
      <c r="C100" s="145">
        <v>93</v>
      </c>
      <c r="D100" s="56">
        <v>1.5</v>
      </c>
      <c r="E100" s="151">
        <v>14.979837962962964</v>
      </c>
      <c r="F100" s="52">
        <v>51.688000000000002</v>
      </c>
      <c r="G100" s="52">
        <v>0.188</v>
      </c>
      <c r="H100" s="128">
        <f t="shared" si="12"/>
        <v>7.6109027777777847</v>
      </c>
      <c r="I100" s="52">
        <f t="shared" si="15"/>
        <v>-51.632237312683856</v>
      </c>
      <c r="J100" s="52">
        <f t="shared" si="13"/>
        <v>-2.400294583316255</v>
      </c>
      <c r="K100" s="130">
        <f t="shared" si="16"/>
        <v>3063241.2725642431</v>
      </c>
      <c r="L100" s="130">
        <f t="shared" si="17"/>
        <v>627215.14575656352</v>
      </c>
      <c r="M100" s="52">
        <f t="shared" si="18"/>
        <v>1321.574277777778</v>
      </c>
      <c r="N100" s="51"/>
      <c r="R100" s="119">
        <v>359</v>
      </c>
      <c r="S100" s="119">
        <v>30</v>
      </c>
      <c r="T100" s="119">
        <v>58</v>
      </c>
    </row>
    <row r="101" spans="2:20" x14ac:dyDescent="0.25">
      <c r="B101" s="51"/>
      <c r="C101" s="56">
        <v>94</v>
      </c>
      <c r="D101" s="56">
        <v>1.5</v>
      </c>
      <c r="E101" s="151">
        <v>14.005555555555556</v>
      </c>
      <c r="F101" s="52">
        <v>17.013000000000002</v>
      </c>
      <c r="G101" s="52">
        <v>-0.26</v>
      </c>
      <c r="H101" s="128">
        <f t="shared" si="12"/>
        <v>6.6164583333333411</v>
      </c>
      <c r="I101" s="52">
        <f t="shared" si="15"/>
        <v>-15.861087878584218</v>
      </c>
      <c r="J101" s="52">
        <f t="shared" si="13"/>
        <v>6.1537029752685379</v>
      </c>
      <c r="K101" s="130">
        <f t="shared" si="16"/>
        <v>3063225.4114763644</v>
      </c>
      <c r="L101" s="130">
        <f t="shared" si="17"/>
        <v>627221.29945953877</v>
      </c>
      <c r="M101" s="52">
        <f t="shared" si="18"/>
        <v>1321.1262777777779</v>
      </c>
      <c r="N101" s="51"/>
      <c r="R101" s="119">
        <v>336</v>
      </c>
      <c r="S101" s="119">
        <v>8</v>
      </c>
      <c r="T101" s="119">
        <v>0</v>
      </c>
    </row>
    <row r="102" spans="2:20" x14ac:dyDescent="0.25">
      <c r="B102" s="51"/>
      <c r="C102" s="145">
        <v>95</v>
      </c>
      <c r="D102" s="56">
        <v>1.5</v>
      </c>
      <c r="E102" s="151">
        <v>14.174259259259259</v>
      </c>
      <c r="F102" s="52">
        <v>15.474</v>
      </c>
      <c r="G102" s="52">
        <v>6.0000000000000001E-3</v>
      </c>
      <c r="H102" s="128">
        <f t="shared" si="12"/>
        <v>5.7907175925925998</v>
      </c>
      <c r="I102" s="52">
        <f t="shared" si="15"/>
        <v>-11.674339278948228</v>
      </c>
      <c r="J102" s="52">
        <f t="shared" si="13"/>
        <v>10.15649931817093</v>
      </c>
      <c r="K102" s="130">
        <f t="shared" si="16"/>
        <v>3063213.7371370853</v>
      </c>
      <c r="L102" s="130">
        <f t="shared" si="17"/>
        <v>627231.45595885697</v>
      </c>
      <c r="M102" s="52">
        <f t="shared" si="18"/>
        <v>1321.392277777778</v>
      </c>
      <c r="N102" s="51"/>
      <c r="R102" s="119">
        <v>340</v>
      </c>
      <c r="S102" s="119">
        <v>10</v>
      </c>
      <c r="T102" s="119">
        <v>56</v>
      </c>
    </row>
    <row r="103" spans="2:20" x14ac:dyDescent="0.25">
      <c r="B103" s="51"/>
      <c r="C103" s="56">
        <v>96</v>
      </c>
      <c r="D103" s="56">
        <v>1.5</v>
      </c>
      <c r="E103" s="151">
        <v>0.88313657407407409</v>
      </c>
      <c r="F103" s="52">
        <v>50.716000000000001</v>
      </c>
      <c r="G103" s="52">
        <v>0.21</v>
      </c>
      <c r="H103" s="128">
        <f t="shared" si="12"/>
        <v>6.6738541666666737</v>
      </c>
      <c r="I103" s="52">
        <f t="shared" si="15"/>
        <v>-47.709458046703389</v>
      </c>
      <c r="J103" s="52">
        <f t="shared" si="13"/>
        <v>17.202333239704693</v>
      </c>
      <c r="K103" s="130">
        <f t="shared" si="16"/>
        <v>3063166.0276790387</v>
      </c>
      <c r="L103" s="130">
        <f t="shared" si="17"/>
        <v>627248.65829209669</v>
      </c>
      <c r="M103" s="52">
        <f t="shared" si="18"/>
        <v>1321.5962777777779</v>
      </c>
      <c r="N103" s="51"/>
      <c r="R103" s="119">
        <v>21</v>
      </c>
      <c r="S103" s="119">
        <v>11</v>
      </c>
      <c r="T103" s="119">
        <v>43</v>
      </c>
    </row>
    <row r="104" spans="2:20" x14ac:dyDescent="0.25">
      <c r="B104" s="51"/>
      <c r="C104" s="145">
        <v>97</v>
      </c>
      <c r="D104" s="56">
        <v>1.5</v>
      </c>
      <c r="E104" s="151">
        <v>1.2003009259259261</v>
      </c>
      <c r="F104" s="52">
        <v>15.916</v>
      </c>
      <c r="G104" s="52">
        <v>0.152</v>
      </c>
      <c r="H104" s="128">
        <f t="shared" si="12"/>
        <v>7.8741550925926003</v>
      </c>
      <c r="I104" s="52">
        <f t="shared" si="15"/>
        <v>-15.72092782330482</v>
      </c>
      <c r="J104" s="52">
        <f t="shared" si="13"/>
        <v>-2.4842472450302555</v>
      </c>
      <c r="K104" s="130">
        <f t="shared" si="16"/>
        <v>3063150.3067512154</v>
      </c>
      <c r="L104" s="130">
        <f t="shared" si="17"/>
        <v>627246.17404485168</v>
      </c>
      <c r="M104" s="52">
        <f t="shared" si="18"/>
        <v>1321.5382777777779</v>
      </c>
      <c r="N104" s="51"/>
      <c r="R104" s="119">
        <v>28</v>
      </c>
      <c r="S104" s="119">
        <v>48</v>
      </c>
      <c r="T104" s="119">
        <v>26</v>
      </c>
    </row>
    <row r="105" spans="2:20" x14ac:dyDescent="0.25">
      <c r="B105" s="51"/>
      <c r="C105" s="56">
        <v>98</v>
      </c>
      <c r="D105" s="56">
        <v>1.5</v>
      </c>
      <c r="E105" s="151">
        <v>1.0690625</v>
      </c>
      <c r="F105" s="52">
        <v>18.904</v>
      </c>
      <c r="G105" s="52">
        <v>0.2</v>
      </c>
      <c r="H105" s="128">
        <f t="shared" si="12"/>
        <v>8.9432175925925996</v>
      </c>
      <c r="I105" s="52">
        <f t="shared" si="15"/>
        <v>-15.553592944339437</v>
      </c>
      <c r="J105" s="52">
        <f t="shared" si="13"/>
        <v>-10.744624819964374</v>
      </c>
      <c r="K105" s="130">
        <f t="shared" si="16"/>
        <v>3063134.7531582708</v>
      </c>
      <c r="L105" s="130">
        <f t="shared" si="17"/>
        <v>627235.42942003172</v>
      </c>
      <c r="M105" s="52">
        <f t="shared" si="18"/>
        <v>1321.5862777777779</v>
      </c>
      <c r="N105" s="51"/>
      <c r="R105" s="119">
        <v>25</v>
      </c>
      <c r="S105" s="119">
        <v>39</v>
      </c>
      <c r="T105" s="119">
        <v>27</v>
      </c>
    </row>
    <row r="106" spans="2:20" x14ac:dyDescent="0.25">
      <c r="B106" s="51"/>
      <c r="C106" s="145">
        <v>99</v>
      </c>
      <c r="D106" s="56">
        <v>1.5</v>
      </c>
      <c r="E106" s="151">
        <v>1.2816319444444444</v>
      </c>
      <c r="F106" s="52">
        <v>42.509</v>
      </c>
      <c r="G106" s="52">
        <v>0.2</v>
      </c>
      <c r="H106" s="128">
        <f t="shared" si="12"/>
        <v>10.224849537037045</v>
      </c>
      <c r="I106" s="52">
        <f t="shared" si="15"/>
        <v>-17.698116154627925</v>
      </c>
      <c r="J106" s="52">
        <f t="shared" si="13"/>
        <v>-38.649602398696139</v>
      </c>
      <c r="K106" s="130">
        <f t="shared" si="16"/>
        <v>3063117.0550421164</v>
      </c>
      <c r="L106" s="130">
        <f t="shared" si="17"/>
        <v>627196.77981763298</v>
      </c>
      <c r="M106" s="52">
        <f t="shared" si="18"/>
        <v>1321.5862777777779</v>
      </c>
      <c r="N106" s="51"/>
      <c r="R106" s="119">
        <v>30</v>
      </c>
      <c r="S106" s="119">
        <v>45</v>
      </c>
      <c r="T106" s="119">
        <v>33</v>
      </c>
    </row>
    <row r="107" spans="2:20" x14ac:dyDescent="0.25">
      <c r="B107" s="51"/>
      <c r="C107" s="56">
        <v>100</v>
      </c>
      <c r="D107" s="56">
        <v>1.5</v>
      </c>
      <c r="E107" s="151">
        <v>0.79537037037037028</v>
      </c>
      <c r="F107" s="52">
        <v>41.863</v>
      </c>
      <c r="G107" s="52">
        <v>0.154</v>
      </c>
      <c r="H107" s="128">
        <f t="shared" si="12"/>
        <v>11.020219907407416</v>
      </c>
      <c r="I107" s="52">
        <f t="shared" si="15"/>
        <v>-4.0230978334551173</v>
      </c>
      <c r="J107" s="52">
        <f t="shared" si="13"/>
        <v>-41.669238687819202</v>
      </c>
      <c r="K107" s="130">
        <f t="shared" si="16"/>
        <v>3063113.0319442828</v>
      </c>
      <c r="L107" s="130">
        <f t="shared" si="17"/>
        <v>627155.11057894514</v>
      </c>
      <c r="M107" s="52">
        <f t="shared" si="18"/>
        <v>1321.5402777777779</v>
      </c>
      <c r="N107" s="51"/>
      <c r="R107" s="119">
        <v>19</v>
      </c>
      <c r="S107" s="119">
        <v>5</v>
      </c>
      <c r="T107" s="119">
        <v>20</v>
      </c>
    </row>
    <row r="108" spans="2:20" x14ac:dyDescent="0.25">
      <c r="B108" s="51"/>
      <c r="C108" s="145">
        <v>101</v>
      </c>
      <c r="D108" s="56">
        <v>1.5</v>
      </c>
      <c r="E108" s="151">
        <v>0.53538194444444442</v>
      </c>
      <c r="F108" s="52">
        <v>24.75</v>
      </c>
      <c r="G108" s="52">
        <v>0.30099999999999999</v>
      </c>
      <c r="H108" s="128">
        <f t="shared" si="12"/>
        <v>11.55560185185186</v>
      </c>
      <c r="I108" s="52">
        <f t="shared" si="15"/>
        <v>3.159606823550603</v>
      </c>
      <c r="J108" s="52">
        <f t="shared" si="13"/>
        <v>-24.547492432437419</v>
      </c>
      <c r="K108" s="130">
        <f t="shared" si="16"/>
        <v>3063116.1915511065</v>
      </c>
      <c r="L108" s="130">
        <f t="shared" si="17"/>
        <v>627130.56308651273</v>
      </c>
      <c r="M108" s="52">
        <f t="shared" si="18"/>
        <v>1321.6872777777778</v>
      </c>
      <c r="N108" s="51"/>
      <c r="R108" s="119">
        <v>12</v>
      </c>
      <c r="S108" s="119">
        <v>50</v>
      </c>
      <c r="T108" s="119">
        <v>57</v>
      </c>
    </row>
    <row r="109" spans="2:20" x14ac:dyDescent="0.25">
      <c r="B109" s="51"/>
      <c r="C109" s="56">
        <v>102</v>
      </c>
      <c r="D109" s="56">
        <v>1.5</v>
      </c>
      <c r="E109" s="151">
        <v>0.35792824074074076</v>
      </c>
      <c r="F109" s="52">
        <v>28.088999999999999</v>
      </c>
      <c r="G109" s="52">
        <v>0.45800000000000002</v>
      </c>
      <c r="H109" s="128">
        <f t="shared" si="12"/>
        <v>11.9135300925926</v>
      </c>
      <c r="I109" s="52">
        <f t="shared" si="15"/>
        <v>7.7068960424099116</v>
      </c>
      <c r="J109" s="52">
        <f t="shared" si="13"/>
        <v>-27.011028754778785</v>
      </c>
      <c r="K109" s="130">
        <f t="shared" si="16"/>
        <v>3063123.898447149</v>
      </c>
      <c r="L109" s="130">
        <f t="shared" si="17"/>
        <v>627103.55205775797</v>
      </c>
      <c r="M109" s="52">
        <f t="shared" si="18"/>
        <v>1321.844277777778</v>
      </c>
      <c r="N109" s="51"/>
      <c r="R109" s="119">
        <v>8</v>
      </c>
      <c r="S109" s="119">
        <v>35</v>
      </c>
      <c r="T109" s="119">
        <v>25</v>
      </c>
    </row>
    <row r="110" spans="2:20" x14ac:dyDescent="0.25">
      <c r="B110" s="51"/>
      <c r="C110" s="145">
        <v>103</v>
      </c>
      <c r="D110" s="56">
        <v>1.5</v>
      </c>
      <c r="E110" s="151">
        <v>0.2955902777777778</v>
      </c>
      <c r="F110" s="52">
        <v>42.673000000000002</v>
      </c>
      <c r="G110" s="52">
        <v>8.1000000000000003E-2</v>
      </c>
      <c r="H110" s="128">
        <f t="shared" si="12"/>
        <v>12.209120370370378</v>
      </c>
      <c r="I110" s="52">
        <f t="shared" si="15"/>
        <v>16.686618339013528</v>
      </c>
      <c r="J110" s="52">
        <f t="shared" si="13"/>
        <v>-39.275204613191995</v>
      </c>
      <c r="K110" s="130">
        <f t="shared" si="16"/>
        <v>3063140.5850654878</v>
      </c>
      <c r="L110" s="130">
        <f t="shared" si="17"/>
        <v>627064.27685314475</v>
      </c>
      <c r="M110" s="52">
        <f t="shared" si="18"/>
        <v>1321.4672777777778</v>
      </c>
      <c r="N110" s="51"/>
      <c r="R110" s="119">
        <v>7</v>
      </c>
      <c r="S110" s="119">
        <v>5</v>
      </c>
      <c r="T110" s="119">
        <v>39</v>
      </c>
    </row>
    <row r="111" spans="2:20" x14ac:dyDescent="0.25">
      <c r="B111" s="51"/>
      <c r="C111" s="56">
        <v>104</v>
      </c>
      <c r="D111" s="56">
        <v>1.5</v>
      </c>
      <c r="E111" s="151">
        <v>14.565127314814815</v>
      </c>
      <c r="F111" s="52">
        <v>34.026000000000003</v>
      </c>
      <c r="G111" s="52">
        <v>0.41699999999999998</v>
      </c>
      <c r="H111" s="128">
        <f t="shared" si="12"/>
        <v>11.774247685185195</v>
      </c>
      <c r="I111" s="52">
        <f t="shared" si="15"/>
        <v>7.4120772220193762</v>
      </c>
      <c r="J111" s="52">
        <f t="shared" si="13"/>
        <v>-33.208881150301067</v>
      </c>
      <c r="K111" s="130">
        <f t="shared" si="16"/>
        <v>3063147.9971427098</v>
      </c>
      <c r="L111" s="130">
        <f t="shared" si="17"/>
        <v>627031.0679719944</v>
      </c>
      <c r="M111" s="52">
        <f t="shared" si="18"/>
        <v>1321.8032777777778</v>
      </c>
      <c r="N111" s="51"/>
      <c r="R111" s="119">
        <v>349</v>
      </c>
      <c r="S111" s="119">
        <v>33</v>
      </c>
      <c r="T111" s="119">
        <v>47</v>
      </c>
    </row>
    <row r="112" spans="2:20" x14ac:dyDescent="0.25">
      <c r="B112" s="51"/>
      <c r="C112" s="145">
        <v>105</v>
      </c>
      <c r="D112" s="56">
        <v>1.5</v>
      </c>
      <c r="E112" s="151">
        <v>4.0011574074074074E-2</v>
      </c>
      <c r="F112" s="52">
        <v>40.024999999999999</v>
      </c>
      <c r="G112" s="52">
        <v>0.03</v>
      </c>
      <c r="H112" s="128">
        <f t="shared" si="12"/>
        <v>11.814259259259268</v>
      </c>
      <c r="I112" s="52">
        <f t="shared" si="15"/>
        <v>9.3723282916353821</v>
      </c>
      <c r="J112" s="52">
        <f t="shared" si="13"/>
        <v>-38.912210003979609</v>
      </c>
      <c r="K112" s="130">
        <f t="shared" si="16"/>
        <v>3063157.3694710014</v>
      </c>
      <c r="L112" s="130">
        <f t="shared" si="17"/>
        <v>626992.15576199046</v>
      </c>
      <c r="M112" s="52">
        <f t="shared" si="18"/>
        <v>1321.4162777777779</v>
      </c>
      <c r="N112" s="51"/>
      <c r="R112" s="119">
        <v>0</v>
      </c>
      <c r="S112" s="119">
        <v>57</v>
      </c>
      <c r="T112" s="119">
        <v>37</v>
      </c>
    </row>
    <row r="113" spans="2:20" x14ac:dyDescent="0.25">
      <c r="B113" s="51"/>
      <c r="C113" s="56">
        <v>106</v>
      </c>
      <c r="D113" s="56">
        <v>1.5</v>
      </c>
      <c r="E113" s="151">
        <v>14.653912037037037</v>
      </c>
      <c r="F113" s="52">
        <v>38.401000000000003</v>
      </c>
      <c r="G113" s="52">
        <v>0.45800000000000002</v>
      </c>
      <c r="H113" s="128">
        <f t="shared" si="12"/>
        <v>11.468171296296305</v>
      </c>
      <c r="I113" s="52">
        <f t="shared" si="15"/>
        <v>3.5044839405883277</v>
      </c>
      <c r="J113" s="52">
        <f t="shared" si="13"/>
        <v>-38.240755658200044</v>
      </c>
      <c r="K113" s="130">
        <f t="shared" si="16"/>
        <v>3063160.873954942</v>
      </c>
      <c r="L113" s="130">
        <f t="shared" si="17"/>
        <v>626953.91500633222</v>
      </c>
      <c r="M113" s="52">
        <f t="shared" si="18"/>
        <v>1321.844277777778</v>
      </c>
      <c r="N113" s="51"/>
      <c r="R113" s="119">
        <v>351</v>
      </c>
      <c r="S113" s="119">
        <v>41</v>
      </c>
      <c r="T113" s="119">
        <v>38</v>
      </c>
    </row>
    <row r="114" spans="2:20" x14ac:dyDescent="0.25">
      <c r="B114" s="51"/>
      <c r="C114" s="145">
        <v>107</v>
      </c>
      <c r="D114" s="56">
        <v>1.5</v>
      </c>
      <c r="E114" s="151">
        <v>14.144942129629628</v>
      </c>
      <c r="F114" s="52">
        <v>40.813000000000002</v>
      </c>
      <c r="G114" s="52">
        <v>-0.24099999999999999</v>
      </c>
      <c r="H114" s="128">
        <f t="shared" si="12"/>
        <v>10.613113425925931</v>
      </c>
      <c r="I114" s="52">
        <f t="shared" si="15"/>
        <v>-10.759335166050972</v>
      </c>
      <c r="J114" s="52">
        <f t="shared" si="13"/>
        <v>-39.369247843774957</v>
      </c>
      <c r="K114" s="130">
        <f t="shared" si="16"/>
        <v>3063150.1146197761</v>
      </c>
      <c r="L114" s="130">
        <f t="shared" si="17"/>
        <v>626914.54575848847</v>
      </c>
      <c r="M114" s="52">
        <f t="shared" si="18"/>
        <v>1321.1452777777779</v>
      </c>
      <c r="N114" s="51"/>
      <c r="R114" s="119">
        <v>339</v>
      </c>
      <c r="S114" s="119">
        <v>28</v>
      </c>
      <c r="T114" s="119">
        <v>43</v>
      </c>
    </row>
    <row r="115" spans="2:20" x14ac:dyDescent="0.25">
      <c r="B115" s="51"/>
      <c r="C115" s="56">
        <v>108</v>
      </c>
      <c r="D115" s="56">
        <v>1.5</v>
      </c>
      <c r="E115" s="151">
        <v>14.973912037037037</v>
      </c>
      <c r="F115" s="52">
        <v>37.325000000000003</v>
      </c>
      <c r="G115" s="52">
        <v>0.435</v>
      </c>
      <c r="H115" s="128">
        <f t="shared" si="12"/>
        <v>10.58702546296297</v>
      </c>
      <c r="I115" s="52">
        <f t="shared" si="15"/>
        <v>-10.23266301077191</v>
      </c>
      <c r="J115" s="52">
        <f t="shared" si="13"/>
        <v>-35.894961104700762</v>
      </c>
      <c r="K115" s="130">
        <f t="shared" si="16"/>
        <v>3063139.8819567654</v>
      </c>
      <c r="L115" s="130">
        <f t="shared" si="17"/>
        <v>626878.65079738374</v>
      </c>
      <c r="M115" s="52">
        <f t="shared" si="18"/>
        <v>1321.8212777777778</v>
      </c>
      <c r="N115" s="51"/>
      <c r="R115" s="119">
        <v>359</v>
      </c>
      <c r="S115" s="119">
        <v>22</v>
      </c>
      <c r="T115" s="119">
        <v>26</v>
      </c>
    </row>
    <row r="116" spans="2:20" x14ac:dyDescent="0.25">
      <c r="B116" s="51"/>
      <c r="C116" s="145">
        <v>109</v>
      </c>
      <c r="D116" s="56">
        <v>1.5</v>
      </c>
      <c r="E116" s="151">
        <v>0.87105324074074075</v>
      </c>
      <c r="F116" s="52">
        <v>35.728000000000002</v>
      </c>
      <c r="G116" s="52">
        <v>0.60099999999999998</v>
      </c>
      <c r="H116" s="128">
        <f t="shared" si="12"/>
        <v>11.458078703703711</v>
      </c>
      <c r="I116" s="52">
        <f t="shared" si="15"/>
        <v>3.1101041469936717</v>
      </c>
      <c r="J116" s="52">
        <f t="shared" si="13"/>
        <v>-35.592376096502086</v>
      </c>
      <c r="K116" s="130">
        <f t="shared" si="16"/>
        <v>3063142.9920609123</v>
      </c>
      <c r="L116" s="130">
        <f t="shared" si="17"/>
        <v>626843.05842128722</v>
      </c>
      <c r="M116" s="52">
        <f t="shared" si="18"/>
        <v>1321.987277777778</v>
      </c>
      <c r="N116" s="51"/>
      <c r="R116" s="119">
        <v>20</v>
      </c>
      <c r="S116" s="119">
        <v>54</v>
      </c>
      <c r="T116" s="119">
        <v>19</v>
      </c>
    </row>
    <row r="117" spans="2:20" x14ac:dyDescent="0.25">
      <c r="B117" s="51"/>
      <c r="C117" s="56">
        <v>110</v>
      </c>
      <c r="D117" s="56">
        <v>1.5</v>
      </c>
      <c r="E117" s="151">
        <v>1.1687500000000002</v>
      </c>
      <c r="F117" s="52">
        <v>36.406999999999996</v>
      </c>
      <c r="G117" s="52">
        <v>0.56799999999999995</v>
      </c>
      <c r="H117" s="128">
        <f t="shared" si="12"/>
        <v>12.626828703703712</v>
      </c>
      <c r="I117" s="52">
        <f t="shared" si="15"/>
        <v>19.852056344799344</v>
      </c>
      <c r="J117" s="52">
        <f t="shared" si="13"/>
        <v>-30.518281535547047</v>
      </c>
      <c r="K117" s="130">
        <f t="shared" si="16"/>
        <v>3063162.8441172573</v>
      </c>
      <c r="L117" s="130">
        <f t="shared" si="17"/>
        <v>626812.54013975163</v>
      </c>
      <c r="M117" s="52">
        <f t="shared" si="18"/>
        <v>1321.9542777777779</v>
      </c>
      <c r="N117" s="51"/>
      <c r="R117" s="119">
        <v>28</v>
      </c>
      <c r="S117" s="119">
        <v>3</v>
      </c>
      <c r="T117" s="119">
        <v>0</v>
      </c>
    </row>
    <row r="118" spans="2:20" x14ac:dyDescent="0.25">
      <c r="B118" s="51"/>
      <c r="C118" s="145">
        <v>111</v>
      </c>
      <c r="D118" s="56">
        <v>1.5</v>
      </c>
      <c r="E118" s="151">
        <v>1.2770949074074074</v>
      </c>
      <c r="F118" s="52">
        <v>37.887</v>
      </c>
      <c r="G118" s="52">
        <v>0.33500000000000002</v>
      </c>
      <c r="H118" s="128">
        <f t="shared" si="12"/>
        <v>13.90392361111112</v>
      </c>
      <c r="I118" s="52">
        <f t="shared" si="15"/>
        <v>33.963472149617047</v>
      </c>
      <c r="J118" s="52">
        <f t="shared" si="13"/>
        <v>-16.790096144518859</v>
      </c>
      <c r="K118" s="130">
        <f t="shared" si="16"/>
        <v>3063196.8075894071</v>
      </c>
      <c r="L118" s="130">
        <f t="shared" si="17"/>
        <v>626795.75004360708</v>
      </c>
      <c r="M118" s="52">
        <f t="shared" si="18"/>
        <v>1321.7212777777779</v>
      </c>
      <c r="N118" s="51"/>
      <c r="R118" s="119">
        <v>30</v>
      </c>
      <c r="S118" s="119">
        <v>39</v>
      </c>
      <c r="T118" s="119">
        <v>1</v>
      </c>
    </row>
    <row r="119" spans="2:20" x14ac:dyDescent="0.25">
      <c r="B119" s="51"/>
      <c r="C119" s="56">
        <v>112</v>
      </c>
      <c r="D119" s="56">
        <v>1.5</v>
      </c>
      <c r="E119" s="151">
        <v>1.4793402777777775</v>
      </c>
      <c r="F119" s="52">
        <v>38.164999999999999</v>
      </c>
      <c r="G119" s="52">
        <v>0.56399999999999995</v>
      </c>
      <c r="H119" s="128">
        <f t="shared" si="12"/>
        <v>0.38326388888889795</v>
      </c>
      <c r="I119" s="52">
        <f t="shared" si="15"/>
        <v>37.674233036644708</v>
      </c>
      <c r="J119" s="52">
        <f t="shared" si="13"/>
        <v>6.1007696318241988</v>
      </c>
      <c r="K119" s="130">
        <f t="shared" si="16"/>
        <v>3063234.4818224437</v>
      </c>
      <c r="L119" s="130">
        <f t="shared" si="17"/>
        <v>626801.85081323888</v>
      </c>
      <c r="M119" s="52">
        <f t="shared" si="18"/>
        <v>1321.950277777778</v>
      </c>
      <c r="N119" s="51"/>
      <c r="R119" s="119">
        <v>35</v>
      </c>
      <c r="S119" s="119">
        <v>30</v>
      </c>
      <c r="T119" s="119">
        <v>15</v>
      </c>
    </row>
    <row r="120" spans="2:20" x14ac:dyDescent="0.25">
      <c r="B120" s="51"/>
      <c r="C120" s="145">
        <v>113</v>
      </c>
      <c r="D120" s="56">
        <v>1.5</v>
      </c>
      <c r="E120" s="151">
        <v>3.631122685185185</v>
      </c>
      <c r="F120" s="52">
        <v>8.43</v>
      </c>
      <c r="G120" s="52">
        <v>0.186</v>
      </c>
      <c r="H120" s="128">
        <f t="shared" si="12"/>
        <v>4.0143865740740825</v>
      </c>
      <c r="I120" s="52">
        <f t="shared" si="15"/>
        <v>-0.93168149851017279</v>
      </c>
      <c r="J120" s="52">
        <f t="shared" si="13"/>
        <v>8.3783572128033459</v>
      </c>
      <c r="K120" s="130">
        <f t="shared" si="16"/>
        <v>3063233.5501409452</v>
      </c>
      <c r="L120" s="130">
        <f t="shared" si="17"/>
        <v>626810.22917045164</v>
      </c>
      <c r="M120" s="52">
        <f t="shared" si="18"/>
        <v>1321.5722777777778</v>
      </c>
      <c r="N120" s="51"/>
      <c r="R120" s="119">
        <v>87</v>
      </c>
      <c r="S120" s="119">
        <v>8</v>
      </c>
      <c r="T120" s="119">
        <v>49</v>
      </c>
    </row>
    <row r="121" spans="2:20" x14ac:dyDescent="0.25">
      <c r="B121" s="51"/>
      <c r="C121" s="56">
        <v>114</v>
      </c>
      <c r="D121" s="56">
        <v>1.5</v>
      </c>
      <c r="E121" s="151">
        <v>6.7660069444444444</v>
      </c>
      <c r="F121" s="52">
        <v>3.2759999999999998</v>
      </c>
      <c r="G121" s="52">
        <v>0.182</v>
      </c>
      <c r="H121" s="128">
        <f t="shared" si="12"/>
        <v>10.780393518518526</v>
      </c>
      <c r="I121" s="52">
        <f t="shared" si="15"/>
        <v>-0.64026857533740189</v>
      </c>
      <c r="J121" s="52">
        <f t="shared" si="13"/>
        <v>-3.2128230812535277</v>
      </c>
      <c r="K121" s="130">
        <f t="shared" si="16"/>
        <v>3063232.9098723698</v>
      </c>
      <c r="L121" s="130">
        <f t="shared" si="17"/>
        <v>626807.01634737034</v>
      </c>
      <c r="M121" s="52">
        <f t="shared" si="18"/>
        <v>1321.5682777777779</v>
      </c>
      <c r="N121" s="51"/>
      <c r="R121" s="119">
        <v>162</v>
      </c>
      <c r="S121" s="119">
        <v>23</v>
      </c>
      <c r="T121" s="119">
        <v>3</v>
      </c>
    </row>
    <row r="122" spans="2:20" x14ac:dyDescent="0.25">
      <c r="B122" s="51"/>
      <c r="C122" s="145">
        <v>115</v>
      </c>
      <c r="D122" s="56">
        <v>1.5</v>
      </c>
      <c r="E122" s="151">
        <v>5.9104745370370368</v>
      </c>
      <c r="F122" s="52">
        <v>10.231</v>
      </c>
      <c r="G122" s="52">
        <v>0.25</v>
      </c>
      <c r="H122" s="128">
        <f t="shared" si="12"/>
        <v>1.690868055555562</v>
      </c>
      <c r="I122" s="52">
        <f t="shared" si="15"/>
        <v>7.7703315781622573</v>
      </c>
      <c r="J122" s="52">
        <f t="shared" si="13"/>
        <v>6.655472046775829</v>
      </c>
      <c r="K122" s="130">
        <f t="shared" si="16"/>
        <v>3063240.6802039482</v>
      </c>
      <c r="L122" s="130">
        <f t="shared" si="17"/>
        <v>626813.67181941716</v>
      </c>
      <c r="M122" s="52">
        <f t="shared" si="18"/>
        <v>1321.6362777777779</v>
      </c>
      <c r="N122" s="51"/>
      <c r="R122" s="119">
        <v>141</v>
      </c>
      <c r="S122" s="119">
        <v>51</v>
      </c>
      <c r="T122" s="119">
        <v>5</v>
      </c>
    </row>
    <row r="123" spans="2:20" x14ac:dyDescent="0.25">
      <c r="B123" s="51"/>
      <c r="C123" s="56">
        <v>116</v>
      </c>
      <c r="D123" s="56">
        <v>1.5</v>
      </c>
      <c r="E123" s="151">
        <v>2.2181944444444448</v>
      </c>
      <c r="F123" s="52">
        <v>41.975999999999999</v>
      </c>
      <c r="G123" s="52">
        <v>0.91300000000000003</v>
      </c>
      <c r="H123" s="128">
        <f t="shared" si="12"/>
        <v>3.9090625000000068</v>
      </c>
      <c r="I123" s="52">
        <f t="shared" si="15"/>
        <v>-2.7947057658274299</v>
      </c>
      <c r="J123" s="52">
        <f t="shared" si="13"/>
        <v>41.882862792345641</v>
      </c>
      <c r="K123" s="130">
        <f t="shared" si="16"/>
        <v>3063237.8854981824</v>
      </c>
      <c r="L123" s="130">
        <f t="shared" si="17"/>
        <v>626855.55468220951</v>
      </c>
      <c r="M123" s="52">
        <f t="shared" si="18"/>
        <v>1322.2992777777779</v>
      </c>
      <c r="N123" s="51"/>
      <c r="R123" s="119">
        <v>53</v>
      </c>
      <c r="S123" s="119">
        <v>14</v>
      </c>
      <c r="T123" s="119">
        <v>12</v>
      </c>
    </row>
    <row r="124" spans="2:20" x14ac:dyDescent="0.25">
      <c r="B124" s="51"/>
      <c r="C124" s="145">
        <v>117</v>
      </c>
      <c r="D124" s="56">
        <v>1.5</v>
      </c>
      <c r="E124" s="151">
        <v>2.0341319444444443</v>
      </c>
      <c r="F124" s="52">
        <v>39.478000000000002</v>
      </c>
      <c r="G124" s="52">
        <v>0.93300000000000005</v>
      </c>
      <c r="H124" s="128">
        <f t="shared" si="12"/>
        <v>5.9431944444444511</v>
      </c>
      <c r="I124" s="52">
        <f t="shared" si="15"/>
        <v>-31.377238774260409</v>
      </c>
      <c r="J124" s="52">
        <f t="shared" si="13"/>
        <v>23.957908316525657</v>
      </c>
      <c r="K124" s="130">
        <f t="shared" si="16"/>
        <v>3063206.5082594082</v>
      </c>
      <c r="L124" s="130">
        <f t="shared" si="17"/>
        <v>626879.51259052602</v>
      </c>
      <c r="M124" s="52">
        <f t="shared" si="18"/>
        <v>1322.3192777777779</v>
      </c>
      <c r="N124" s="51"/>
      <c r="R124" s="119">
        <v>48</v>
      </c>
      <c r="S124" s="119">
        <v>49</v>
      </c>
      <c r="T124" s="119">
        <v>9</v>
      </c>
    </row>
    <row r="125" spans="2:20" x14ac:dyDescent="0.25">
      <c r="B125" s="51"/>
      <c r="C125" s="56">
        <v>118</v>
      </c>
      <c r="D125" s="56">
        <v>1.5</v>
      </c>
      <c r="E125" s="151">
        <v>3.2281597222222222</v>
      </c>
      <c r="F125" s="52">
        <v>29.47</v>
      </c>
      <c r="G125" s="52">
        <v>1.359</v>
      </c>
      <c r="H125" s="128">
        <f t="shared" si="12"/>
        <v>9.1713541666666742</v>
      </c>
      <c r="I125" s="52">
        <f t="shared" si="15"/>
        <v>-22.538091848102727</v>
      </c>
      <c r="J125" s="52">
        <f t="shared" si="13"/>
        <v>-18.987240869765291</v>
      </c>
      <c r="K125" s="130">
        <f t="shared" si="16"/>
        <v>3063183.97016756</v>
      </c>
      <c r="L125" s="130">
        <f t="shared" si="17"/>
        <v>626860.52534965624</v>
      </c>
      <c r="M125" s="52">
        <f t="shared" si="18"/>
        <v>1322.7452777777778</v>
      </c>
      <c r="N125" s="51"/>
      <c r="R125" s="119">
        <v>77</v>
      </c>
      <c r="S125" s="119">
        <v>28</v>
      </c>
      <c r="T125" s="119">
        <v>33</v>
      </c>
    </row>
    <row r="126" spans="2:20" x14ac:dyDescent="0.25">
      <c r="B126" s="51"/>
      <c r="C126" s="145">
        <v>119</v>
      </c>
      <c r="D126" s="56">
        <v>1.5</v>
      </c>
      <c r="E126" s="151">
        <v>14.614907407407408</v>
      </c>
      <c r="F126" s="52">
        <v>14.46</v>
      </c>
      <c r="G126" s="52">
        <v>0.621</v>
      </c>
      <c r="H126" s="128">
        <f t="shared" si="12"/>
        <v>8.7862615740740821</v>
      </c>
      <c r="I126" s="52">
        <f t="shared" si="15"/>
        <v>-12.41146900900012</v>
      </c>
      <c r="J126" s="52">
        <f t="shared" si="13"/>
        <v>-7.4193690458575787</v>
      </c>
      <c r="K126" s="130">
        <f t="shared" si="16"/>
        <v>3063171.5586985513</v>
      </c>
      <c r="L126" s="130">
        <f t="shared" si="17"/>
        <v>626853.10598061036</v>
      </c>
      <c r="M126" s="52">
        <f t="shared" si="18"/>
        <v>1322.007277777778</v>
      </c>
      <c r="N126" s="51"/>
      <c r="R126" s="119">
        <v>350</v>
      </c>
      <c r="S126" s="119">
        <v>45</v>
      </c>
      <c r="T126" s="119">
        <v>28</v>
      </c>
    </row>
    <row r="127" spans="2:20" x14ac:dyDescent="0.25">
      <c r="B127" s="51"/>
      <c r="C127" s="56">
        <v>120</v>
      </c>
      <c r="D127" s="56">
        <v>1.5</v>
      </c>
      <c r="E127" s="151">
        <v>0.64604166666666674</v>
      </c>
      <c r="F127" s="52">
        <v>12.989000000000001</v>
      </c>
      <c r="G127" s="52">
        <v>0.69</v>
      </c>
      <c r="H127" s="128">
        <f t="shared" si="12"/>
        <v>9.4323032407407492</v>
      </c>
      <c r="I127" s="52">
        <f t="shared" si="15"/>
        <v>-8.9615260755442012</v>
      </c>
      <c r="J127" s="52">
        <f t="shared" si="13"/>
        <v>-9.4024024268982114</v>
      </c>
      <c r="K127" s="130">
        <f t="shared" si="16"/>
        <v>3063162.5971724759</v>
      </c>
      <c r="L127" s="130">
        <f t="shared" si="17"/>
        <v>626843.70357818343</v>
      </c>
      <c r="M127" s="52">
        <f t="shared" si="18"/>
        <v>1322.0762777777779</v>
      </c>
      <c r="N127" s="51"/>
      <c r="R127" s="119">
        <v>15</v>
      </c>
      <c r="S127" s="119">
        <v>30</v>
      </c>
      <c r="T127" s="119">
        <v>18</v>
      </c>
    </row>
    <row r="128" spans="2:20" x14ac:dyDescent="0.25">
      <c r="B128" s="51"/>
      <c r="C128" s="145">
        <v>121</v>
      </c>
      <c r="D128" s="56">
        <v>1.5</v>
      </c>
      <c r="E128" s="151">
        <v>1.5217592592592593</v>
      </c>
      <c r="F128" s="52">
        <v>9.6850000000000005</v>
      </c>
      <c r="G128" s="52">
        <v>0.318</v>
      </c>
      <c r="H128" s="128">
        <f t="shared" si="12"/>
        <v>10.954062500000008</v>
      </c>
      <c r="I128" s="52">
        <f t="shared" si="15"/>
        <v>-1.1974996485072607</v>
      </c>
      <c r="J128" s="52">
        <f t="shared" si="13"/>
        <v>-9.6106825767905271</v>
      </c>
      <c r="K128" s="130">
        <f t="shared" si="16"/>
        <v>3063161.3996728272</v>
      </c>
      <c r="L128" s="130">
        <f t="shared" si="17"/>
        <v>626834.09289560665</v>
      </c>
      <c r="M128" s="52">
        <f t="shared" si="18"/>
        <v>1321.7042777777779</v>
      </c>
      <c r="N128" s="51"/>
      <c r="R128" s="119">
        <v>36</v>
      </c>
      <c r="S128" s="119">
        <v>31</v>
      </c>
      <c r="T128" s="119">
        <v>20</v>
      </c>
    </row>
    <row r="129" spans="2:27" x14ac:dyDescent="0.25">
      <c r="B129" s="51"/>
      <c r="C129" s="56">
        <v>122</v>
      </c>
      <c r="D129" s="56">
        <v>1.5</v>
      </c>
      <c r="E129" s="151">
        <v>14.822939814814815</v>
      </c>
      <c r="F129" s="52">
        <v>5.6550000000000002</v>
      </c>
      <c r="G129" s="52">
        <v>5.6000000000000001E-2</v>
      </c>
      <c r="H129" s="128">
        <f t="shared" si="12"/>
        <v>10.777002314814823</v>
      </c>
      <c r="I129" s="52">
        <f t="shared" si="15"/>
        <v>-1.1131024361921509</v>
      </c>
      <c r="J129" s="52">
        <f t="shared" si="13"/>
        <v>-5.5443690323194668</v>
      </c>
      <c r="K129" s="130">
        <f t="shared" si="16"/>
        <v>3063160.2865703912</v>
      </c>
      <c r="L129" s="130">
        <f t="shared" si="17"/>
        <v>626828.54852657428</v>
      </c>
      <c r="M129" s="52">
        <f t="shared" si="18"/>
        <v>1321.4422777777779</v>
      </c>
      <c r="N129" s="51"/>
      <c r="R129" s="119">
        <v>355</v>
      </c>
      <c r="S129" s="119">
        <v>45</v>
      </c>
      <c r="T129" s="119">
        <v>2</v>
      </c>
    </row>
    <row r="130" spans="2:27" x14ac:dyDescent="0.25">
      <c r="B130" s="51"/>
      <c r="C130" s="145">
        <v>123</v>
      </c>
      <c r="D130" s="56">
        <v>1.5</v>
      </c>
      <c r="E130" s="151">
        <v>0.74745370370370368</v>
      </c>
      <c r="F130" s="52">
        <v>21.523</v>
      </c>
      <c r="G130" s="52">
        <v>0.25800000000000001</v>
      </c>
      <c r="H130" s="128">
        <f t="shared" si="12"/>
        <v>11.524456018518526</v>
      </c>
      <c r="I130" s="52">
        <f t="shared" si="15"/>
        <v>2.4689204446290036</v>
      </c>
      <c r="J130" s="52">
        <f t="shared" si="13"/>
        <v>-21.380925163287323</v>
      </c>
      <c r="K130" s="130">
        <f t="shared" si="16"/>
        <v>3063162.7554908358</v>
      </c>
      <c r="L130" s="130">
        <f t="shared" si="17"/>
        <v>626807.167601411</v>
      </c>
      <c r="M130" s="52">
        <f t="shared" si="18"/>
        <v>1321.6442777777779</v>
      </c>
      <c r="N130" s="51"/>
      <c r="R130" s="119">
        <v>17</v>
      </c>
      <c r="S130" s="119">
        <v>56</v>
      </c>
      <c r="T130" s="119">
        <v>20</v>
      </c>
    </row>
    <row r="131" spans="2:27" x14ac:dyDescent="0.25">
      <c r="B131" s="51"/>
      <c r="C131" s="56">
        <v>124</v>
      </c>
      <c r="D131" s="56">
        <v>1.5</v>
      </c>
      <c r="E131" s="151">
        <v>12.877256944444444</v>
      </c>
      <c r="F131" s="52">
        <v>8.2420000000000009</v>
      </c>
      <c r="G131" s="52">
        <v>-7.5999999999999998E-2</v>
      </c>
      <c r="H131" s="128">
        <f t="shared" si="12"/>
        <v>9.4017129629629679</v>
      </c>
      <c r="I131" s="52">
        <f t="shared" si="15"/>
        <v>-5.7623984949922038</v>
      </c>
      <c r="J131" s="52">
        <f t="shared" si="13"/>
        <v>-5.8928200027585769</v>
      </c>
      <c r="K131" s="130">
        <f t="shared" si="16"/>
        <v>3063156.9930923409</v>
      </c>
      <c r="L131" s="130">
        <f t="shared" si="17"/>
        <v>626801.27478140825</v>
      </c>
      <c r="M131" s="52">
        <f t="shared" si="18"/>
        <v>1321.3102777777779</v>
      </c>
      <c r="N131" s="51"/>
      <c r="R131" s="119">
        <v>309</v>
      </c>
      <c r="S131" s="119">
        <v>3</v>
      </c>
      <c r="T131" s="119">
        <v>15</v>
      </c>
    </row>
    <row r="132" spans="2:27" x14ac:dyDescent="0.25">
      <c r="B132" s="51"/>
      <c r="C132" s="145">
        <v>125</v>
      </c>
      <c r="D132" s="56">
        <v>1.5</v>
      </c>
      <c r="E132" s="151">
        <v>0.38950231481481484</v>
      </c>
      <c r="F132" s="52">
        <v>23.398</v>
      </c>
      <c r="G132" s="52">
        <v>0.24099999999999999</v>
      </c>
      <c r="H132" s="128">
        <f t="shared" si="12"/>
        <v>9.7912152777777823</v>
      </c>
      <c r="I132" s="52">
        <f t="shared" si="15"/>
        <v>-13.424165172272875</v>
      </c>
      <c r="J132" s="52">
        <f t="shared" si="13"/>
        <v>-19.163981669463574</v>
      </c>
      <c r="K132" s="130">
        <f t="shared" si="16"/>
        <v>3063143.5689271684</v>
      </c>
      <c r="L132" s="130">
        <f t="shared" si="17"/>
        <v>626782.11079973879</v>
      </c>
      <c r="M132" s="52">
        <f t="shared" si="18"/>
        <v>1321.6272777777779</v>
      </c>
      <c r="N132" s="51"/>
      <c r="R132" s="119">
        <v>9</v>
      </c>
      <c r="S132" s="119">
        <v>20</v>
      </c>
      <c r="T132" s="119">
        <v>53</v>
      </c>
    </row>
    <row r="133" spans="2:27" x14ac:dyDescent="0.25">
      <c r="B133" s="51"/>
      <c r="C133" s="56">
        <v>126</v>
      </c>
      <c r="D133" s="56">
        <v>1.5</v>
      </c>
      <c r="E133" s="151">
        <v>13.959351851851853</v>
      </c>
      <c r="F133" s="52">
        <v>14.016</v>
      </c>
      <c r="G133" s="52">
        <v>-3.7999999999999999E-2</v>
      </c>
      <c r="H133" s="128">
        <f t="shared" si="12"/>
        <v>8.750567129629637</v>
      </c>
      <c r="I133" s="52">
        <f t="shared" si="15"/>
        <v>-12.136546905557729</v>
      </c>
      <c r="J133" s="52">
        <f t="shared" si="13"/>
        <v>-7.010883340150305</v>
      </c>
      <c r="K133" s="130">
        <f t="shared" si="16"/>
        <v>3063131.4323802628</v>
      </c>
      <c r="L133" s="130">
        <f t="shared" si="17"/>
        <v>626775.09991639864</v>
      </c>
      <c r="M133" s="52">
        <f t="shared" si="18"/>
        <v>1321.3482777777779</v>
      </c>
      <c r="N133" s="51"/>
      <c r="R133" s="119">
        <v>335</v>
      </c>
      <c r="S133" s="119">
        <v>1</v>
      </c>
      <c r="T133" s="119">
        <v>28</v>
      </c>
    </row>
    <row r="134" spans="2:27" x14ac:dyDescent="0.25">
      <c r="B134" s="51"/>
      <c r="C134" s="145">
        <v>127</v>
      </c>
      <c r="D134" s="56">
        <v>1.5</v>
      </c>
      <c r="E134" s="151">
        <v>14.806747685185183</v>
      </c>
      <c r="F134" s="52">
        <v>26.023</v>
      </c>
      <c r="G134" s="52">
        <v>0.20599999999999999</v>
      </c>
      <c r="H134" s="128">
        <f t="shared" si="12"/>
        <v>8.5573148148148199</v>
      </c>
      <c r="I134" s="52">
        <f t="shared" si="15"/>
        <v>-23.512254374469386</v>
      </c>
      <c r="J134" s="52">
        <f t="shared" si="13"/>
        <v>-11.152148816718917</v>
      </c>
      <c r="K134" s="130">
        <f t="shared" si="16"/>
        <v>3063107.9201258882</v>
      </c>
      <c r="L134" s="130">
        <f t="shared" si="17"/>
        <v>626763.94776758191</v>
      </c>
      <c r="M134" s="52">
        <f t="shared" si="18"/>
        <v>1321.5922777777778</v>
      </c>
      <c r="N134" s="51"/>
      <c r="R134" s="119">
        <v>355</v>
      </c>
      <c r="S134" s="119">
        <v>21</v>
      </c>
      <c r="T134" s="119">
        <v>43</v>
      </c>
    </row>
    <row r="135" spans="2:27" x14ac:dyDescent="0.25">
      <c r="B135" s="51"/>
      <c r="C135" s="56">
        <v>128</v>
      </c>
      <c r="D135" s="56">
        <v>1.5</v>
      </c>
      <c r="E135" s="151">
        <v>14.606493055555557</v>
      </c>
      <c r="F135" s="52">
        <v>30.248000000000001</v>
      </c>
      <c r="G135" s="52">
        <v>0.26</v>
      </c>
      <c r="H135" s="128">
        <f t="shared" si="12"/>
        <v>8.1638078703703769</v>
      </c>
      <c r="I135" s="52">
        <f t="shared" si="15"/>
        <v>-29.086206974639857</v>
      </c>
      <c r="J135" s="52">
        <f t="shared" si="13"/>
        <v>-8.3026542640538548</v>
      </c>
      <c r="K135" s="130">
        <f t="shared" si="16"/>
        <v>3063078.8339189137</v>
      </c>
      <c r="L135" s="130">
        <f t="shared" si="17"/>
        <v>626755.64511331788</v>
      </c>
      <c r="M135" s="52">
        <f t="shared" si="18"/>
        <v>1321.6462777777779</v>
      </c>
      <c r="N135" s="51"/>
      <c r="R135" s="119">
        <v>350</v>
      </c>
      <c r="S135" s="119">
        <v>33</v>
      </c>
      <c r="T135" s="119">
        <v>21</v>
      </c>
    </row>
    <row r="136" spans="2:27" x14ac:dyDescent="0.25">
      <c r="B136" s="51"/>
      <c r="C136" s="145">
        <v>129</v>
      </c>
      <c r="D136" s="56">
        <v>1.5</v>
      </c>
      <c r="E136" s="151">
        <v>12.95386574074074</v>
      </c>
      <c r="F136" s="52">
        <v>38.716000000000001</v>
      </c>
      <c r="G136" s="52">
        <v>-0.85099999999999998</v>
      </c>
      <c r="H136" s="128">
        <f t="shared" si="12"/>
        <v>6.1176736111111154</v>
      </c>
      <c r="I136" s="52">
        <f t="shared" si="15"/>
        <v>-32.405105952715914</v>
      </c>
      <c r="J136" s="52">
        <f t="shared" si="13"/>
        <v>21.185791564000052</v>
      </c>
      <c r="K136" s="130">
        <f t="shared" si="16"/>
        <v>3063046.4288129611</v>
      </c>
      <c r="L136" s="130">
        <f t="shared" si="17"/>
        <v>626776.83090488194</v>
      </c>
      <c r="M136" s="52">
        <f t="shared" si="18"/>
        <v>1320.5352777777778</v>
      </c>
      <c r="N136" s="51"/>
      <c r="R136" s="119">
        <v>310</v>
      </c>
      <c r="S136" s="119">
        <v>53</v>
      </c>
      <c r="T136" s="119">
        <v>34</v>
      </c>
    </row>
    <row r="137" spans="2:27" x14ac:dyDescent="0.25">
      <c r="B137" s="51"/>
      <c r="C137" s="56">
        <v>130</v>
      </c>
      <c r="D137" s="56">
        <v>1.5</v>
      </c>
      <c r="E137" s="151">
        <v>14.577418981481481</v>
      </c>
      <c r="F137" s="52">
        <v>20.646000000000001</v>
      </c>
      <c r="G137" s="52">
        <v>6.6000000000000003E-2</v>
      </c>
      <c r="H137" s="128">
        <f t="shared" si="12"/>
        <v>5.6950925925925944</v>
      </c>
      <c r="I137" s="52">
        <f t="shared" si="15"/>
        <v>-15.021202240264692</v>
      </c>
      <c r="J137" s="52">
        <f t="shared" si="13"/>
        <v>14.164067186266346</v>
      </c>
      <c r="K137" s="130">
        <f t="shared" si="16"/>
        <v>3063031.407610721</v>
      </c>
      <c r="L137" s="130">
        <f t="shared" si="17"/>
        <v>626790.99497206823</v>
      </c>
      <c r="M137" s="52">
        <f t="shared" si="18"/>
        <v>1321.4522777777779</v>
      </c>
      <c r="N137" s="51"/>
      <c r="R137" s="119">
        <v>349</v>
      </c>
      <c r="S137" s="119">
        <v>51</v>
      </c>
      <c r="T137" s="119">
        <v>29</v>
      </c>
    </row>
    <row r="138" spans="2:27" x14ac:dyDescent="0.25">
      <c r="B138" s="51"/>
      <c r="C138" s="145">
        <v>131</v>
      </c>
      <c r="D138" s="56">
        <v>1.5</v>
      </c>
      <c r="E138" s="151">
        <v>12.094965277777778</v>
      </c>
      <c r="F138" s="52">
        <v>31.353000000000002</v>
      </c>
      <c r="G138" s="52">
        <v>-0.90300000000000002</v>
      </c>
      <c r="H138" s="128">
        <f t="shared" si="12"/>
        <v>2.7900578703703722</v>
      </c>
      <c r="I138" s="52">
        <f t="shared" si="15"/>
        <v>12.270039179819623</v>
      </c>
      <c r="J138" s="52">
        <f t="shared" si="13"/>
        <v>28.85232655308219</v>
      </c>
      <c r="K138" s="130">
        <f t="shared" si="16"/>
        <v>3063043.6776499008</v>
      </c>
      <c r="L138" s="130">
        <f t="shared" si="17"/>
        <v>626819.84729862132</v>
      </c>
      <c r="M138" s="52">
        <f t="shared" si="18"/>
        <v>1320.4832777777779</v>
      </c>
      <c r="N138" s="51"/>
      <c r="R138" s="119">
        <v>290</v>
      </c>
      <c r="S138" s="119">
        <v>16</v>
      </c>
      <c r="T138" s="119">
        <v>45</v>
      </c>
    </row>
    <row r="139" spans="2:27" x14ac:dyDescent="0.25">
      <c r="B139" s="51"/>
      <c r="C139" s="56"/>
      <c r="D139" s="56"/>
      <c r="E139" s="151"/>
      <c r="F139" s="52"/>
      <c r="G139" s="52"/>
      <c r="H139" s="51"/>
      <c r="I139" s="52"/>
      <c r="J139" s="51"/>
      <c r="K139" s="51"/>
      <c r="L139" s="52"/>
      <c r="M139" s="51"/>
      <c r="N139" s="51"/>
    </row>
    <row r="140" spans="2:27" x14ac:dyDescent="0.25">
      <c r="B140" s="132"/>
      <c r="C140" s="145"/>
      <c r="D140" s="145"/>
      <c r="E140" s="152"/>
      <c r="F140" s="133"/>
      <c r="G140" s="133"/>
      <c r="H140" s="132"/>
      <c r="I140" s="133"/>
      <c r="J140" s="132"/>
      <c r="K140" s="132"/>
      <c r="L140" s="133"/>
      <c r="M140" s="51"/>
      <c r="N140" s="132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</row>
    <row r="141" spans="2:27" x14ac:dyDescent="0.25">
      <c r="B141" s="51" t="s">
        <v>55</v>
      </c>
      <c r="C141" s="56" t="s">
        <v>54</v>
      </c>
      <c r="D141" s="56"/>
      <c r="E141" s="151">
        <v>0</v>
      </c>
      <c r="F141" s="52"/>
      <c r="G141" s="52"/>
      <c r="H141" s="131">
        <f>IF('Gales Table Minor Traverse'!V17&lt;(180/24), 'Gales Table Minor Traverse'!V17+(180/24), 'Gales Table Minor Traverse'!V17-(180/24))</f>
        <v>5.9403124999999992</v>
      </c>
      <c r="I141" s="130"/>
      <c r="J141" s="131"/>
      <c r="K141" s="51">
        <f>'Gales Table Minor Traverse'!S17</f>
        <v>3063244.7014797479</v>
      </c>
      <c r="L141" s="52">
        <f>'Gales Table Minor Traverse'!T17</f>
        <v>627220.2899625221</v>
      </c>
      <c r="M141" s="52">
        <f>'Level Transfer Minor Traverse'!I20</f>
        <v>1321.6356666666668</v>
      </c>
      <c r="N141" s="51"/>
      <c r="R141" s="119">
        <v>0</v>
      </c>
      <c r="S141" s="119">
        <v>0</v>
      </c>
      <c r="T141" s="119">
        <v>0</v>
      </c>
    </row>
    <row r="142" spans="2:27" x14ac:dyDescent="0.25">
      <c r="B142" s="51">
        <v>1.4039999999999999</v>
      </c>
      <c r="C142" s="56">
        <v>132</v>
      </c>
      <c r="D142" s="56">
        <v>1.5</v>
      </c>
      <c r="E142" s="151">
        <v>0.29810185185185184</v>
      </c>
      <c r="F142" s="52">
        <v>11.313000000000001</v>
      </c>
      <c r="G142" s="52">
        <v>-0.54500000000000004</v>
      </c>
      <c r="H142" s="128">
        <f t="shared" ref="H142:H186" si="19">IF(H141+E142&lt;360/24,H141+E142,H141+E142-360/24)</f>
        <v>6.2384143518518513</v>
      </c>
      <c r="I142" s="52">
        <f t="shared" ref="I142:I186" si="20">F142*COS(RADIANS(H142*24))</f>
        <v>-9.7697792207250416</v>
      </c>
      <c r="J142" s="52">
        <f t="shared" ref="J142:J186" si="21">F142*SIN(RADIANS(H142*24))</f>
        <v>5.7039795737966337</v>
      </c>
      <c r="K142" s="130">
        <f t="shared" ref="K142:L142" si="22">K141+I142</f>
        <v>3063234.9317005272</v>
      </c>
      <c r="L142" s="130">
        <f t="shared" si="22"/>
        <v>627225.9939420959</v>
      </c>
      <c r="M142" s="52">
        <f>$M$141+$B$142+G142-D142</f>
        <v>1320.9946666666667</v>
      </c>
      <c r="N142" s="51"/>
      <c r="R142" s="119">
        <v>7</v>
      </c>
      <c r="S142" s="119">
        <v>9</v>
      </c>
      <c r="T142" s="119">
        <v>16</v>
      </c>
    </row>
    <row r="143" spans="2:27" x14ac:dyDescent="0.25">
      <c r="B143" s="51"/>
      <c r="C143" s="56">
        <v>133</v>
      </c>
      <c r="D143" s="56">
        <v>1.5</v>
      </c>
      <c r="E143" s="151">
        <v>11.736388888888889</v>
      </c>
      <c r="F143" s="52">
        <v>11.1</v>
      </c>
      <c r="G143" s="52">
        <v>-0.123</v>
      </c>
      <c r="H143" s="128">
        <f t="shared" si="19"/>
        <v>2.9748032407407408</v>
      </c>
      <c r="I143" s="52">
        <f t="shared" si="20"/>
        <v>3.5413153808728817</v>
      </c>
      <c r="J143" s="52">
        <f t="shared" si="21"/>
        <v>10.519937517551762</v>
      </c>
      <c r="K143" s="130">
        <f t="shared" ref="K143:K186" si="23">K142+I143</f>
        <v>3063238.4730159082</v>
      </c>
      <c r="L143" s="130">
        <f t="shared" ref="L143:L186" si="24">L142+J143</f>
        <v>627236.51387961349</v>
      </c>
      <c r="M143" s="52">
        <f t="shared" ref="M143:M186" si="25">$M$141+$B$142+G143-D143</f>
        <v>1321.4166666666667</v>
      </c>
      <c r="N143" s="51"/>
      <c r="R143" s="119">
        <v>281</v>
      </c>
      <c r="S143" s="119">
        <v>40</v>
      </c>
      <c r="T143" s="119">
        <v>24</v>
      </c>
    </row>
    <row r="144" spans="2:27" x14ac:dyDescent="0.25">
      <c r="B144" s="51"/>
      <c r="C144" s="56">
        <v>134</v>
      </c>
      <c r="D144" s="56">
        <v>1.5</v>
      </c>
      <c r="E144" s="151">
        <v>7.0891203703703706E-2</v>
      </c>
      <c r="F144" s="52">
        <v>19.103000000000002</v>
      </c>
      <c r="G144" s="52">
        <v>-1.274</v>
      </c>
      <c r="H144" s="128">
        <f t="shared" si="19"/>
        <v>3.0456944444444445</v>
      </c>
      <c r="I144" s="52">
        <f t="shared" si="20"/>
        <v>5.5543473664202274</v>
      </c>
      <c r="J144" s="52">
        <f t="shared" si="21"/>
        <v>18.27768678835319</v>
      </c>
      <c r="K144" s="130">
        <f t="shared" si="23"/>
        <v>3063244.0273632747</v>
      </c>
      <c r="L144" s="130">
        <f t="shared" si="24"/>
        <v>627254.79156640184</v>
      </c>
      <c r="M144" s="52">
        <f t="shared" si="25"/>
        <v>1320.2656666666669</v>
      </c>
      <c r="N144" s="51"/>
      <c r="R144" s="119">
        <v>1</v>
      </c>
      <c r="S144" s="119">
        <v>42</v>
      </c>
      <c r="T144" s="119">
        <v>5</v>
      </c>
    </row>
    <row r="145" spans="2:20" x14ac:dyDescent="0.25">
      <c r="B145" s="51"/>
      <c r="C145" s="56">
        <v>135</v>
      </c>
      <c r="D145" s="56">
        <v>1.5</v>
      </c>
      <c r="E145" s="151">
        <v>14.751388888888888</v>
      </c>
      <c r="F145" s="52">
        <v>19.79</v>
      </c>
      <c r="G145" s="52">
        <v>-1.3779999999999999</v>
      </c>
      <c r="H145" s="128">
        <f t="shared" si="19"/>
        <v>2.7970833333333331</v>
      </c>
      <c r="I145" s="52">
        <f t="shared" si="20"/>
        <v>7.6912165767234431</v>
      </c>
      <c r="J145" s="52">
        <f t="shared" si="21"/>
        <v>18.234288787060891</v>
      </c>
      <c r="K145" s="130">
        <f t="shared" si="23"/>
        <v>3063251.7185798516</v>
      </c>
      <c r="L145" s="130">
        <f t="shared" si="24"/>
        <v>627273.02585518884</v>
      </c>
      <c r="M145" s="52">
        <f t="shared" si="25"/>
        <v>1320.1616666666669</v>
      </c>
      <c r="N145" s="51"/>
      <c r="R145" s="119">
        <v>354</v>
      </c>
      <c r="S145" s="119">
        <v>2</v>
      </c>
      <c r="T145" s="119">
        <v>0</v>
      </c>
    </row>
    <row r="146" spans="2:20" x14ac:dyDescent="0.25">
      <c r="B146" s="51"/>
      <c r="C146" s="56">
        <v>136</v>
      </c>
      <c r="D146" s="56">
        <v>0.12</v>
      </c>
      <c r="E146" s="151">
        <v>14.068842592592592</v>
      </c>
      <c r="F146" s="52">
        <v>8.0470000000000006</v>
      </c>
      <c r="G146" s="52">
        <v>-1.4790000000000001</v>
      </c>
      <c r="H146" s="128">
        <f t="shared" si="19"/>
        <v>1.8659259259259251</v>
      </c>
      <c r="I146" s="52">
        <f t="shared" si="20"/>
        <v>5.7116747933234446</v>
      </c>
      <c r="J146" s="52">
        <f t="shared" si="21"/>
        <v>5.6684195376942235</v>
      </c>
      <c r="K146" s="130">
        <f t="shared" si="23"/>
        <v>3063257.4302546447</v>
      </c>
      <c r="L146" s="130">
        <f t="shared" si="24"/>
        <v>627278.69427472656</v>
      </c>
      <c r="M146" s="52">
        <f t="shared" si="25"/>
        <v>1321.4406666666669</v>
      </c>
      <c r="N146" s="51"/>
      <c r="R146" s="119">
        <v>337</v>
      </c>
      <c r="S146" s="119">
        <v>39</v>
      </c>
      <c r="T146" s="119">
        <v>8</v>
      </c>
    </row>
    <row r="147" spans="2:20" x14ac:dyDescent="0.25">
      <c r="B147" s="51"/>
      <c r="C147" s="56">
        <v>137</v>
      </c>
      <c r="D147" s="56">
        <v>1.5</v>
      </c>
      <c r="E147" s="151">
        <v>14.738912037037037</v>
      </c>
      <c r="F147" s="52">
        <v>9.3369999999999997</v>
      </c>
      <c r="G147" s="52">
        <v>-0.45500000000000002</v>
      </c>
      <c r="H147" s="128">
        <f t="shared" si="19"/>
        <v>1.6048379629629608</v>
      </c>
      <c r="I147" s="52">
        <f t="shared" si="20"/>
        <v>7.3055776662743694</v>
      </c>
      <c r="J147" s="52">
        <f t="shared" si="21"/>
        <v>5.8144736616509958</v>
      </c>
      <c r="K147" s="130">
        <f t="shared" si="23"/>
        <v>3063264.7358323112</v>
      </c>
      <c r="L147" s="130">
        <f t="shared" si="24"/>
        <v>627284.50874838815</v>
      </c>
      <c r="M147" s="52">
        <f t="shared" si="25"/>
        <v>1321.0846666666669</v>
      </c>
      <c r="N147" s="51"/>
      <c r="R147" s="119">
        <v>353</v>
      </c>
      <c r="S147" s="119">
        <v>44</v>
      </c>
      <c r="T147" s="119">
        <v>2</v>
      </c>
    </row>
    <row r="148" spans="2:20" x14ac:dyDescent="0.25">
      <c r="B148" s="51"/>
      <c r="C148" s="56">
        <v>138</v>
      </c>
      <c r="D148" s="56">
        <v>1.5</v>
      </c>
      <c r="E148" s="151">
        <v>13.015520833333333</v>
      </c>
      <c r="F148" s="52">
        <v>5.2759999999999998</v>
      </c>
      <c r="G148" s="52">
        <v>-0.107</v>
      </c>
      <c r="H148" s="128">
        <f t="shared" si="19"/>
        <v>14.620358796296294</v>
      </c>
      <c r="I148" s="52">
        <f t="shared" si="20"/>
        <v>5.2094292764602113</v>
      </c>
      <c r="J148" s="52">
        <f t="shared" si="21"/>
        <v>-0.83547747639253578</v>
      </c>
      <c r="K148" s="130">
        <f t="shared" si="23"/>
        <v>3063269.9452615879</v>
      </c>
      <c r="L148" s="130">
        <f t="shared" si="24"/>
        <v>627283.67327091179</v>
      </c>
      <c r="M148" s="52">
        <f t="shared" si="25"/>
        <v>1321.4326666666668</v>
      </c>
      <c r="N148" s="51"/>
      <c r="R148" s="119">
        <v>312</v>
      </c>
      <c r="S148" s="119">
        <v>22</v>
      </c>
      <c r="T148" s="119">
        <v>21</v>
      </c>
    </row>
    <row r="149" spans="2:20" x14ac:dyDescent="0.25">
      <c r="B149" s="51"/>
      <c r="C149" s="56">
        <v>139</v>
      </c>
      <c r="D149" s="56">
        <v>1.5</v>
      </c>
      <c r="E149" s="151">
        <v>1.166574074074074</v>
      </c>
      <c r="F149" s="52">
        <v>3.33</v>
      </c>
      <c r="G149" s="52">
        <v>-8.0000000000000002E-3</v>
      </c>
      <c r="H149" s="128">
        <f t="shared" si="19"/>
        <v>0.78693287037036797</v>
      </c>
      <c r="I149" s="52">
        <f t="shared" si="20"/>
        <v>3.1507203975050682</v>
      </c>
      <c r="J149" s="52">
        <f t="shared" si="21"/>
        <v>1.0778965519684653</v>
      </c>
      <c r="K149" s="130">
        <f t="shared" si="23"/>
        <v>3063273.0959819853</v>
      </c>
      <c r="L149" s="130">
        <f t="shared" si="24"/>
        <v>627284.75116746372</v>
      </c>
      <c r="M149" s="52">
        <f t="shared" si="25"/>
        <v>1321.5316666666668</v>
      </c>
      <c r="N149" s="51"/>
      <c r="R149" s="119">
        <v>27</v>
      </c>
      <c r="S149" s="119">
        <v>59</v>
      </c>
      <c r="T149" s="119">
        <v>52</v>
      </c>
    </row>
    <row r="150" spans="2:20" x14ac:dyDescent="0.25">
      <c r="B150" s="51"/>
      <c r="C150" s="56">
        <v>140</v>
      </c>
      <c r="D150" s="56">
        <v>1.5</v>
      </c>
      <c r="E150" s="151">
        <v>6.500162037037037</v>
      </c>
      <c r="F150" s="52">
        <v>4.8550000000000004</v>
      </c>
      <c r="G150" s="52">
        <v>-0.247</v>
      </c>
      <c r="H150" s="128">
        <f t="shared" si="19"/>
        <v>7.287094907407405</v>
      </c>
      <c r="I150" s="52">
        <f t="shared" si="20"/>
        <v>-4.8357060700831953</v>
      </c>
      <c r="J150" s="52">
        <f t="shared" si="21"/>
        <v>0.43240236326891479</v>
      </c>
      <c r="K150" s="130">
        <f t="shared" si="23"/>
        <v>3063268.2602759153</v>
      </c>
      <c r="L150" s="130">
        <f t="shared" si="24"/>
        <v>627285.183569827</v>
      </c>
      <c r="M150" s="52">
        <f t="shared" si="25"/>
        <v>1321.2926666666667</v>
      </c>
      <c r="N150" s="51"/>
      <c r="R150" s="119">
        <v>156</v>
      </c>
      <c r="S150" s="119">
        <v>0</v>
      </c>
      <c r="T150" s="119">
        <v>14</v>
      </c>
    </row>
    <row r="151" spans="2:20" x14ac:dyDescent="0.25">
      <c r="B151" s="51"/>
      <c r="C151" s="56">
        <v>141</v>
      </c>
      <c r="D151" s="56">
        <v>1.5</v>
      </c>
      <c r="E151" s="151">
        <v>10.528217592592593</v>
      </c>
      <c r="F151" s="52">
        <v>7.0439999999999996</v>
      </c>
      <c r="G151" s="52">
        <v>6.7000000000000004E-2</v>
      </c>
      <c r="H151" s="128">
        <f t="shared" si="19"/>
        <v>2.8153124999999974</v>
      </c>
      <c r="I151" s="52">
        <f t="shared" si="20"/>
        <v>2.6879533987073847</v>
      </c>
      <c r="J151" s="52">
        <f t="shared" si="21"/>
        <v>6.5109786151067501</v>
      </c>
      <c r="K151" s="130">
        <f t="shared" si="23"/>
        <v>3063270.9482293138</v>
      </c>
      <c r="L151" s="130">
        <f t="shared" si="24"/>
        <v>627291.69454844214</v>
      </c>
      <c r="M151" s="52">
        <f t="shared" si="25"/>
        <v>1321.6066666666668</v>
      </c>
      <c r="N151" s="51"/>
      <c r="R151" s="119">
        <v>252</v>
      </c>
      <c r="S151" s="119">
        <v>40</v>
      </c>
      <c r="T151" s="119">
        <v>38</v>
      </c>
    </row>
    <row r="152" spans="2:20" x14ac:dyDescent="0.25">
      <c r="B152" s="51"/>
      <c r="C152" s="56">
        <v>142</v>
      </c>
      <c r="D152" s="56">
        <v>1.5</v>
      </c>
      <c r="E152" s="151">
        <v>9.2249768518518529</v>
      </c>
      <c r="F152" s="52">
        <v>10.411</v>
      </c>
      <c r="G152" s="52">
        <v>-0.18</v>
      </c>
      <c r="H152" s="128">
        <f t="shared" si="19"/>
        <v>12.04028935185185</v>
      </c>
      <c r="I152" s="52">
        <f t="shared" si="20"/>
        <v>3.383810329195915</v>
      </c>
      <c r="J152" s="52">
        <f t="shared" si="21"/>
        <v>-9.8457477448910424</v>
      </c>
      <c r="K152" s="130">
        <f t="shared" si="23"/>
        <v>3063274.3320396431</v>
      </c>
      <c r="L152" s="130">
        <f t="shared" si="24"/>
        <v>627281.84880069725</v>
      </c>
      <c r="M152" s="52">
        <f t="shared" si="25"/>
        <v>1321.3596666666667</v>
      </c>
      <c r="N152" s="51"/>
      <c r="R152" s="119">
        <v>221</v>
      </c>
      <c r="S152" s="119">
        <v>23</v>
      </c>
      <c r="T152" s="119">
        <v>58</v>
      </c>
    </row>
    <row r="153" spans="2:20" x14ac:dyDescent="0.25">
      <c r="B153" s="51"/>
      <c r="C153" s="56">
        <v>143</v>
      </c>
      <c r="D153" s="56">
        <v>1.5</v>
      </c>
      <c r="E153" s="151">
        <v>10.665983796296297</v>
      </c>
      <c r="F153" s="52">
        <v>16.440999999999999</v>
      </c>
      <c r="G153" s="52">
        <v>-1.9E-2</v>
      </c>
      <c r="H153" s="128">
        <f t="shared" si="19"/>
        <v>7.7062731481481492</v>
      </c>
      <c r="I153" s="52">
        <f t="shared" si="20"/>
        <v>-16.379667503685663</v>
      </c>
      <c r="J153" s="52">
        <f t="shared" si="21"/>
        <v>-1.4187929618883131</v>
      </c>
      <c r="K153" s="130">
        <f t="shared" si="23"/>
        <v>3063257.9523721393</v>
      </c>
      <c r="L153" s="130">
        <f t="shared" si="24"/>
        <v>627280.43000773538</v>
      </c>
      <c r="M153" s="52">
        <f t="shared" si="25"/>
        <v>1321.5206666666668</v>
      </c>
      <c r="N153" s="51"/>
      <c r="R153" s="119">
        <v>255</v>
      </c>
      <c r="S153" s="119">
        <v>59</v>
      </c>
      <c r="T153" s="119">
        <v>1</v>
      </c>
    </row>
    <row r="154" spans="2:20" x14ac:dyDescent="0.25">
      <c r="B154" s="51"/>
      <c r="C154" s="56">
        <v>144</v>
      </c>
      <c r="D154" s="56">
        <v>1.5</v>
      </c>
      <c r="E154" s="151">
        <v>9.7209259259259255</v>
      </c>
      <c r="F154" s="52">
        <v>18.3</v>
      </c>
      <c r="G154" s="52">
        <v>-0.17799999999999999</v>
      </c>
      <c r="H154" s="128">
        <f t="shared" si="19"/>
        <v>2.4271990740740748</v>
      </c>
      <c r="I154" s="52">
        <f t="shared" si="20"/>
        <v>9.6289603513342925</v>
      </c>
      <c r="J154" s="52">
        <f t="shared" si="21"/>
        <v>15.561912560878636</v>
      </c>
      <c r="K154" s="130">
        <f t="shared" si="23"/>
        <v>3063267.5813324908</v>
      </c>
      <c r="L154" s="130">
        <f t="shared" si="24"/>
        <v>627295.99192029622</v>
      </c>
      <c r="M154" s="52">
        <f t="shared" si="25"/>
        <v>1321.3616666666667</v>
      </c>
      <c r="N154" s="51"/>
      <c r="R154" s="119">
        <v>233</v>
      </c>
      <c r="S154" s="119">
        <v>18</v>
      </c>
      <c r="T154" s="119">
        <v>8</v>
      </c>
    </row>
    <row r="155" spans="2:20" x14ac:dyDescent="0.25">
      <c r="B155" s="51"/>
      <c r="C155" s="56">
        <v>145</v>
      </c>
      <c r="D155" s="56">
        <v>1.5</v>
      </c>
      <c r="E155" s="151">
        <v>10.547731481481481</v>
      </c>
      <c r="F155" s="52">
        <v>27.562999999999999</v>
      </c>
      <c r="G155" s="52">
        <v>1.4999999999999999E-2</v>
      </c>
      <c r="H155" s="128">
        <f t="shared" si="19"/>
        <v>12.974930555555556</v>
      </c>
      <c r="I155" s="52">
        <f t="shared" si="20"/>
        <v>18.227137515774064</v>
      </c>
      <c r="J155" s="52">
        <f t="shared" si="21"/>
        <v>-20.675841626909932</v>
      </c>
      <c r="K155" s="130">
        <f t="shared" si="23"/>
        <v>3063285.8084700066</v>
      </c>
      <c r="L155" s="130">
        <f t="shared" si="24"/>
        <v>627275.31607866928</v>
      </c>
      <c r="M155" s="52">
        <f t="shared" si="25"/>
        <v>1321.5546666666669</v>
      </c>
      <c r="N155" s="51"/>
      <c r="R155" s="119">
        <v>253</v>
      </c>
      <c r="S155" s="119">
        <v>8</v>
      </c>
      <c r="T155" s="119">
        <v>44</v>
      </c>
    </row>
    <row r="156" spans="2:20" x14ac:dyDescent="0.25">
      <c r="B156" s="51"/>
      <c r="C156" s="56">
        <v>146</v>
      </c>
      <c r="D156" s="56">
        <v>1.5</v>
      </c>
      <c r="E156" s="151">
        <v>5.7326620370370369</v>
      </c>
      <c r="F156" s="52">
        <v>22.059000000000001</v>
      </c>
      <c r="G156" s="52">
        <v>8.2000000000000003E-2</v>
      </c>
      <c r="H156" s="128">
        <f t="shared" si="19"/>
        <v>3.7075925925925937</v>
      </c>
      <c r="I156" s="52">
        <f t="shared" si="20"/>
        <v>0.39182605570496259</v>
      </c>
      <c r="J156" s="52">
        <f t="shared" si="21"/>
        <v>22.055519793060213</v>
      </c>
      <c r="K156" s="130">
        <f t="shared" si="23"/>
        <v>3063286.200296062</v>
      </c>
      <c r="L156" s="130">
        <f t="shared" si="24"/>
        <v>627297.37159846234</v>
      </c>
      <c r="M156" s="52">
        <f t="shared" si="25"/>
        <v>1321.6216666666669</v>
      </c>
      <c r="N156" s="51"/>
      <c r="R156" s="119">
        <v>137</v>
      </c>
      <c r="S156" s="119">
        <v>35</v>
      </c>
      <c r="T156" s="119">
        <v>2</v>
      </c>
    </row>
    <row r="157" spans="2:20" x14ac:dyDescent="0.25">
      <c r="B157" s="51"/>
      <c r="C157" s="56">
        <v>147</v>
      </c>
      <c r="D157" s="56">
        <v>1.5</v>
      </c>
      <c r="E157" s="151">
        <v>6.0199768518518519</v>
      </c>
      <c r="F157" s="52">
        <v>22.672000000000001</v>
      </c>
      <c r="G157" s="52">
        <v>-0.14699999999999999</v>
      </c>
      <c r="H157" s="128">
        <f t="shared" si="19"/>
        <v>9.7275694444444447</v>
      </c>
      <c r="I157" s="52">
        <f t="shared" si="20"/>
        <v>-13.49801253715021</v>
      </c>
      <c r="J157" s="52">
        <f t="shared" si="21"/>
        <v>-18.216016072317675</v>
      </c>
      <c r="K157" s="130">
        <f t="shared" si="23"/>
        <v>3063272.7022835249</v>
      </c>
      <c r="L157" s="130">
        <f t="shared" si="24"/>
        <v>627279.15558239003</v>
      </c>
      <c r="M157" s="52">
        <f t="shared" si="25"/>
        <v>1321.3926666666669</v>
      </c>
      <c r="N157" s="51"/>
      <c r="R157" s="119">
        <v>144</v>
      </c>
      <c r="S157" s="119">
        <v>28</v>
      </c>
      <c r="T157" s="119">
        <v>46</v>
      </c>
    </row>
    <row r="158" spans="2:20" x14ac:dyDescent="0.25">
      <c r="B158" s="51"/>
      <c r="C158" s="56">
        <v>148</v>
      </c>
      <c r="D158" s="56">
        <v>1.5</v>
      </c>
      <c r="E158" s="151">
        <v>10.310150462962962</v>
      </c>
      <c r="F158" s="52">
        <v>33.488999999999997</v>
      </c>
      <c r="G158" s="52">
        <v>4.1000000000000002E-2</v>
      </c>
      <c r="H158" s="128">
        <f t="shared" si="19"/>
        <v>5.037719907407407</v>
      </c>
      <c r="I158" s="52">
        <f t="shared" si="20"/>
        <v>-17.200629897985138</v>
      </c>
      <c r="J158" s="52">
        <f t="shared" si="21"/>
        <v>28.734151320554776</v>
      </c>
      <c r="K158" s="130">
        <f t="shared" si="23"/>
        <v>3063255.501653627</v>
      </c>
      <c r="L158" s="130">
        <f t="shared" si="24"/>
        <v>627307.88973371056</v>
      </c>
      <c r="M158" s="52">
        <f t="shared" si="25"/>
        <v>1321.5806666666667</v>
      </c>
      <c r="N158" s="51"/>
      <c r="R158" s="119">
        <v>247</v>
      </c>
      <c r="S158" s="119">
        <v>26</v>
      </c>
      <c r="T158" s="119">
        <v>37</v>
      </c>
    </row>
    <row r="159" spans="2:20" x14ac:dyDescent="0.25">
      <c r="B159" s="51"/>
      <c r="C159" s="56">
        <v>149</v>
      </c>
      <c r="D159" s="56">
        <v>1.5</v>
      </c>
      <c r="E159" s="151">
        <v>6.1604513888888883</v>
      </c>
      <c r="F159" s="52">
        <v>29.608000000000001</v>
      </c>
      <c r="G159" s="52">
        <v>-0.184</v>
      </c>
      <c r="H159" s="128">
        <f t="shared" si="19"/>
        <v>11.198171296296294</v>
      </c>
      <c r="I159" s="52">
        <f t="shared" si="20"/>
        <v>-0.64273790398089203</v>
      </c>
      <c r="J159" s="52">
        <f t="shared" si="21"/>
        <v>-29.601022819943001</v>
      </c>
      <c r="K159" s="130">
        <f t="shared" si="23"/>
        <v>3063254.8589157229</v>
      </c>
      <c r="L159" s="130">
        <f t="shared" si="24"/>
        <v>627278.28871089057</v>
      </c>
      <c r="M159" s="52">
        <f t="shared" si="25"/>
        <v>1321.3556666666668</v>
      </c>
      <c r="N159" s="51"/>
      <c r="R159" s="119">
        <v>147</v>
      </c>
      <c r="S159" s="119">
        <v>51</v>
      </c>
      <c r="T159" s="119">
        <v>3</v>
      </c>
    </row>
    <row r="160" spans="2:20" x14ac:dyDescent="0.25">
      <c r="B160" s="51"/>
      <c r="C160" s="56">
        <v>150</v>
      </c>
      <c r="D160" s="56">
        <v>1.5</v>
      </c>
      <c r="E160" s="151">
        <v>10.464293981481482</v>
      </c>
      <c r="F160" s="52">
        <v>34.445999999999998</v>
      </c>
      <c r="G160" s="52">
        <v>0.10199999999999999</v>
      </c>
      <c r="H160" s="128">
        <f t="shared" si="19"/>
        <v>6.6624652777777769</v>
      </c>
      <c r="I160" s="52">
        <f t="shared" si="20"/>
        <v>-32.347868431838755</v>
      </c>
      <c r="J160" s="52">
        <f t="shared" si="21"/>
        <v>11.83817232162337</v>
      </c>
      <c r="K160" s="130">
        <f t="shared" si="23"/>
        <v>3063222.5110472911</v>
      </c>
      <c r="L160" s="130">
        <f t="shared" si="24"/>
        <v>627290.12688321224</v>
      </c>
      <c r="M160" s="52">
        <f t="shared" si="25"/>
        <v>1321.6416666666669</v>
      </c>
      <c r="N160" s="51"/>
      <c r="R160" s="119">
        <v>251</v>
      </c>
      <c r="S160" s="119">
        <v>8</v>
      </c>
      <c r="T160" s="119">
        <v>35</v>
      </c>
    </row>
    <row r="161" spans="2:28" x14ac:dyDescent="0.25">
      <c r="B161" s="51"/>
      <c r="C161" s="56">
        <v>151</v>
      </c>
      <c r="D161" s="56">
        <v>1.5</v>
      </c>
      <c r="E161" s="151">
        <v>10.689108796296296</v>
      </c>
      <c r="F161" s="52">
        <v>29.378</v>
      </c>
      <c r="G161" s="52">
        <v>3.4000000000000002E-2</v>
      </c>
      <c r="H161" s="128">
        <f t="shared" si="19"/>
        <v>2.3515740740740725</v>
      </c>
      <c r="I161" s="52">
        <f t="shared" si="20"/>
        <v>16.241399479473934</v>
      </c>
      <c r="J161" s="52">
        <f t="shared" si="21"/>
        <v>24.48027424168577</v>
      </c>
      <c r="K161" s="130">
        <f t="shared" si="23"/>
        <v>3063238.7524467707</v>
      </c>
      <c r="L161" s="130">
        <f t="shared" si="24"/>
        <v>627314.60715745389</v>
      </c>
      <c r="M161" s="52">
        <f t="shared" si="25"/>
        <v>1321.5736666666669</v>
      </c>
      <c r="N161" s="51"/>
      <c r="R161" s="119">
        <v>256</v>
      </c>
      <c r="S161" s="119">
        <v>32</v>
      </c>
      <c r="T161" s="119">
        <v>19</v>
      </c>
    </row>
    <row r="162" spans="2:28" x14ac:dyDescent="0.25">
      <c r="B162" s="51"/>
      <c r="C162" s="56">
        <v>152</v>
      </c>
      <c r="D162" s="56">
        <v>1.5</v>
      </c>
      <c r="E162" s="151">
        <v>10.911909722222223</v>
      </c>
      <c r="F162" s="52">
        <v>22.280999999999999</v>
      </c>
      <c r="G162" s="52">
        <v>-3.6999999999999998E-2</v>
      </c>
      <c r="H162" s="128">
        <f t="shared" si="19"/>
        <v>13.263483796296295</v>
      </c>
      <c r="I162" s="52">
        <f t="shared" si="20"/>
        <v>16.641951947889552</v>
      </c>
      <c r="J162" s="52">
        <f t="shared" si="21"/>
        <v>-14.815140781110893</v>
      </c>
      <c r="K162" s="130">
        <f t="shared" si="23"/>
        <v>3063255.3943987186</v>
      </c>
      <c r="L162" s="130">
        <f t="shared" si="24"/>
        <v>627299.79201667279</v>
      </c>
      <c r="M162" s="52">
        <f t="shared" si="25"/>
        <v>1321.5026666666668</v>
      </c>
      <c r="N162" s="51"/>
      <c r="R162" s="119">
        <v>261</v>
      </c>
      <c r="S162" s="119">
        <v>53</v>
      </c>
      <c r="T162" s="119">
        <v>9</v>
      </c>
    </row>
    <row r="163" spans="2:28" x14ac:dyDescent="0.25">
      <c r="B163" s="51"/>
      <c r="C163" s="56">
        <v>153</v>
      </c>
      <c r="D163" s="56">
        <v>1.5</v>
      </c>
      <c r="E163" s="151">
        <v>11.123136574074074</v>
      </c>
      <c r="F163" s="52">
        <v>12.62</v>
      </c>
      <c r="G163" s="52">
        <v>-5.0000000000000001E-3</v>
      </c>
      <c r="H163" s="128">
        <f t="shared" si="19"/>
        <v>9.3866203703703697</v>
      </c>
      <c r="I163" s="52">
        <f t="shared" si="20"/>
        <v>-8.8801457252708307</v>
      </c>
      <c r="J163" s="52">
        <f t="shared" si="21"/>
        <v>-8.9670180047747294</v>
      </c>
      <c r="K163" s="130">
        <f t="shared" si="23"/>
        <v>3063246.5142529933</v>
      </c>
      <c r="L163" s="130">
        <f t="shared" si="24"/>
        <v>627290.82499866805</v>
      </c>
      <c r="M163" s="52">
        <f t="shared" si="25"/>
        <v>1321.5346666666667</v>
      </c>
      <c r="N163" s="51"/>
      <c r="R163" s="119">
        <v>266</v>
      </c>
      <c r="S163" s="119">
        <v>57</v>
      </c>
      <c r="T163" s="119">
        <v>19</v>
      </c>
    </row>
    <row r="164" spans="2:28" x14ac:dyDescent="0.25">
      <c r="B164" s="51"/>
      <c r="C164" s="56">
        <v>154</v>
      </c>
      <c r="D164" s="56">
        <v>1.5</v>
      </c>
      <c r="E164" s="151">
        <v>4.5359259259259259</v>
      </c>
      <c r="F164" s="52">
        <v>2.21</v>
      </c>
      <c r="G164" s="52">
        <v>0.316</v>
      </c>
      <c r="H164" s="128">
        <f t="shared" si="19"/>
        <v>13.922546296296296</v>
      </c>
      <c r="I164" s="52">
        <f t="shared" si="20"/>
        <v>1.988714828756875</v>
      </c>
      <c r="J164" s="52">
        <f t="shared" si="21"/>
        <v>-0.96390524943197231</v>
      </c>
      <c r="K164" s="130">
        <f t="shared" si="23"/>
        <v>3063248.5029678219</v>
      </c>
      <c r="L164" s="130">
        <f t="shared" si="24"/>
        <v>627289.86109341856</v>
      </c>
      <c r="M164" s="52">
        <f t="shared" si="25"/>
        <v>1321.8556666666668</v>
      </c>
      <c r="N164" s="51"/>
      <c r="R164" s="119">
        <v>108</v>
      </c>
      <c r="S164" s="119">
        <v>51</v>
      </c>
      <c r="T164" s="119">
        <v>44</v>
      </c>
    </row>
    <row r="165" spans="2:28" x14ac:dyDescent="0.25">
      <c r="B165" s="51"/>
      <c r="C165" s="56">
        <v>155</v>
      </c>
      <c r="D165" s="56">
        <v>1.5</v>
      </c>
      <c r="E165" s="151">
        <v>13.053483796296296</v>
      </c>
      <c r="F165" s="52">
        <v>5.3129999999999997</v>
      </c>
      <c r="G165" s="52">
        <v>-0.109</v>
      </c>
      <c r="H165" s="128">
        <f t="shared" si="19"/>
        <v>11.976030092592595</v>
      </c>
      <c r="I165" s="52">
        <f t="shared" si="20"/>
        <v>1.5909911537937032</v>
      </c>
      <c r="J165" s="52">
        <f t="shared" si="21"/>
        <v>-5.0691928498085552</v>
      </c>
      <c r="K165" s="130">
        <f t="shared" si="23"/>
        <v>3063250.0939589757</v>
      </c>
      <c r="L165" s="130">
        <f t="shared" si="24"/>
        <v>627284.79190056876</v>
      </c>
      <c r="M165" s="52">
        <f t="shared" si="25"/>
        <v>1321.4306666666669</v>
      </c>
      <c r="N165" s="51"/>
      <c r="R165" s="119">
        <v>313</v>
      </c>
      <c r="S165" s="119">
        <v>17</v>
      </c>
      <c r="T165" s="119">
        <v>1</v>
      </c>
    </row>
    <row r="166" spans="2:28" x14ac:dyDescent="0.25">
      <c r="B166" s="51"/>
      <c r="C166" s="56">
        <v>156</v>
      </c>
      <c r="D166" s="56">
        <v>1.5</v>
      </c>
      <c r="E166" s="151">
        <v>5.2497569444444441</v>
      </c>
      <c r="F166" s="52">
        <v>2.6030000000000002</v>
      </c>
      <c r="G166" s="52">
        <v>0.42799999999999999</v>
      </c>
      <c r="H166" s="128">
        <f t="shared" si="19"/>
        <v>2.225787037037037</v>
      </c>
      <c r="I166" s="52">
        <f t="shared" si="20"/>
        <v>1.5512843357367196</v>
      </c>
      <c r="J166" s="52">
        <f t="shared" si="21"/>
        <v>2.090245418532926</v>
      </c>
      <c r="K166" s="130">
        <f t="shared" si="23"/>
        <v>3063251.6452433113</v>
      </c>
      <c r="L166" s="130">
        <f t="shared" si="24"/>
        <v>627286.88214598724</v>
      </c>
      <c r="M166" s="52">
        <f t="shared" si="25"/>
        <v>1321.9676666666669</v>
      </c>
      <c r="N166" s="51"/>
      <c r="R166" s="119">
        <v>125</v>
      </c>
      <c r="S166" s="119">
        <v>59</v>
      </c>
      <c r="T166" s="119">
        <v>39</v>
      </c>
    </row>
    <row r="167" spans="2:28" x14ac:dyDescent="0.25">
      <c r="B167" s="51"/>
      <c r="C167" s="56">
        <v>157</v>
      </c>
      <c r="D167" s="56">
        <v>1.5</v>
      </c>
      <c r="E167" s="151">
        <v>4.5188888888888883</v>
      </c>
      <c r="F167" s="52">
        <v>3.032</v>
      </c>
      <c r="G167" s="52">
        <v>0.79400000000000004</v>
      </c>
      <c r="H167" s="128">
        <f t="shared" si="19"/>
        <v>6.7446759259259252</v>
      </c>
      <c r="I167" s="52">
        <f t="shared" si="20"/>
        <v>-2.8815066792224378</v>
      </c>
      <c r="J167" s="52">
        <f t="shared" si="21"/>
        <v>0.94336803931258961</v>
      </c>
      <c r="K167" s="130">
        <f t="shared" si="23"/>
        <v>3063248.7637366322</v>
      </c>
      <c r="L167" s="130">
        <f t="shared" si="24"/>
        <v>627287.82551402657</v>
      </c>
      <c r="M167" s="52">
        <f t="shared" si="25"/>
        <v>1322.3336666666669</v>
      </c>
      <c r="N167" s="51"/>
      <c r="R167" s="119">
        <v>108</v>
      </c>
      <c r="S167" s="119">
        <v>27</v>
      </c>
      <c r="T167" s="119">
        <v>12</v>
      </c>
    </row>
    <row r="168" spans="2:28" x14ac:dyDescent="0.25">
      <c r="B168" s="51"/>
      <c r="C168" s="56">
        <v>158</v>
      </c>
      <c r="D168" s="56">
        <v>1.5</v>
      </c>
      <c r="E168" s="151">
        <v>4.9768518518518521</v>
      </c>
      <c r="F168" s="52">
        <v>5.4420000000000002</v>
      </c>
      <c r="G168" s="52">
        <v>0.36399999999999999</v>
      </c>
      <c r="H168" s="128">
        <f t="shared" si="19"/>
        <v>11.721527777777776</v>
      </c>
      <c r="I168" s="52">
        <f t="shared" si="20"/>
        <v>1.0678911982030288</v>
      </c>
      <c r="J168" s="52">
        <f t="shared" si="21"/>
        <v>-5.3361945606209398</v>
      </c>
      <c r="K168" s="130">
        <f t="shared" si="23"/>
        <v>3063249.8316278304</v>
      </c>
      <c r="L168" s="130">
        <f t="shared" si="24"/>
        <v>627282.48931946594</v>
      </c>
      <c r="M168" s="52">
        <f t="shared" si="25"/>
        <v>1321.9036666666668</v>
      </c>
      <c r="N168" s="51"/>
      <c r="R168" s="119">
        <v>119</v>
      </c>
      <c r="S168" s="119">
        <v>26</v>
      </c>
      <c r="T168" s="119">
        <v>40</v>
      </c>
    </row>
    <row r="169" spans="2:28" x14ac:dyDescent="0.25">
      <c r="B169" s="51"/>
      <c r="C169" s="56">
        <v>159</v>
      </c>
      <c r="D169" s="56">
        <v>1.5</v>
      </c>
      <c r="E169" s="151">
        <v>5.8161689814814812</v>
      </c>
      <c r="F169" s="52">
        <v>5.633</v>
      </c>
      <c r="G169" s="52">
        <v>-0.20300000000000001</v>
      </c>
      <c r="H169" s="128">
        <f t="shared" si="19"/>
        <v>2.5376967592592585</v>
      </c>
      <c r="I169" s="52">
        <f t="shared" si="20"/>
        <v>2.7391215290066735</v>
      </c>
      <c r="J169" s="52">
        <f t="shared" si="21"/>
        <v>4.9221847028867316</v>
      </c>
      <c r="K169" s="130">
        <f t="shared" si="23"/>
        <v>3063252.5707493592</v>
      </c>
      <c r="L169" s="130">
        <f t="shared" si="24"/>
        <v>627287.41150416888</v>
      </c>
      <c r="M169" s="52">
        <f t="shared" si="25"/>
        <v>1321.3366666666668</v>
      </c>
      <c r="N169" s="51"/>
      <c r="R169" s="119">
        <v>139</v>
      </c>
      <c r="S169" s="119">
        <v>35</v>
      </c>
      <c r="T169" s="119">
        <v>17</v>
      </c>
    </row>
    <row r="170" spans="2:28" x14ac:dyDescent="0.25">
      <c r="B170" s="51"/>
      <c r="C170" s="56">
        <v>160</v>
      </c>
      <c r="D170" s="56">
        <v>1.5</v>
      </c>
      <c r="E170" s="151">
        <v>12.991145833333333</v>
      </c>
      <c r="F170" s="52">
        <v>7.1829999999999998</v>
      </c>
      <c r="G170" s="52">
        <v>-0.627</v>
      </c>
      <c r="H170" s="128">
        <f t="shared" si="19"/>
        <v>0.52884259259259103</v>
      </c>
      <c r="I170" s="52">
        <f t="shared" si="20"/>
        <v>7.0074789315037505</v>
      </c>
      <c r="J170" s="52">
        <f t="shared" si="21"/>
        <v>1.5782040503468031</v>
      </c>
      <c r="K170" s="130">
        <f t="shared" si="23"/>
        <v>3063259.5782282907</v>
      </c>
      <c r="L170" s="130">
        <f t="shared" si="24"/>
        <v>627288.98970821919</v>
      </c>
      <c r="M170" s="52">
        <f t="shared" si="25"/>
        <v>1320.9126666666668</v>
      </c>
      <c r="N170" s="51"/>
      <c r="R170" s="119">
        <v>311</v>
      </c>
      <c r="S170" s="119">
        <v>47</v>
      </c>
      <c r="T170" s="119">
        <v>15</v>
      </c>
    </row>
    <row r="171" spans="2:28" x14ac:dyDescent="0.25">
      <c r="B171" s="51"/>
      <c r="C171" s="56">
        <v>161</v>
      </c>
      <c r="D171" s="56">
        <v>1.5</v>
      </c>
      <c r="E171" s="151">
        <v>7.9473726851851856</v>
      </c>
      <c r="F171" s="52">
        <v>3.6179999999999999</v>
      </c>
      <c r="G171" s="52">
        <v>-0.214</v>
      </c>
      <c r="H171" s="128">
        <f t="shared" si="19"/>
        <v>8.4762152777777757</v>
      </c>
      <c r="I171" s="52">
        <f t="shared" si="20"/>
        <v>-3.3197043549533376</v>
      </c>
      <c r="J171" s="52">
        <f t="shared" si="21"/>
        <v>-1.4385711646296278</v>
      </c>
      <c r="K171" s="130">
        <f t="shared" si="23"/>
        <v>3063256.2585239359</v>
      </c>
      <c r="L171" s="130">
        <f t="shared" si="24"/>
        <v>627287.55113705457</v>
      </c>
      <c r="M171" s="52">
        <f t="shared" si="25"/>
        <v>1321.3256666666668</v>
      </c>
      <c r="N171" s="51"/>
      <c r="R171" s="119">
        <v>190</v>
      </c>
      <c r="S171" s="119">
        <v>44</v>
      </c>
      <c r="T171" s="119">
        <v>13</v>
      </c>
    </row>
    <row r="172" spans="2:28" x14ac:dyDescent="0.25">
      <c r="B172" s="51"/>
      <c r="C172" s="56">
        <v>162</v>
      </c>
      <c r="D172" s="145">
        <v>1.5</v>
      </c>
      <c r="E172" s="152">
        <v>9.6513657407407401</v>
      </c>
      <c r="F172" s="133">
        <v>9.6150000000000002</v>
      </c>
      <c r="G172" s="133">
        <v>-0.251</v>
      </c>
      <c r="H172" s="128">
        <f t="shared" si="19"/>
        <v>3.1275810185185158</v>
      </c>
      <c r="I172" s="52">
        <f t="shared" si="20"/>
        <v>2.4785027626699199</v>
      </c>
      <c r="J172" s="52">
        <f t="shared" si="21"/>
        <v>9.2900618434667912</v>
      </c>
      <c r="K172" s="130">
        <f t="shared" si="23"/>
        <v>3063258.7370266984</v>
      </c>
      <c r="L172" s="130">
        <f t="shared" si="24"/>
        <v>627296.84119889804</v>
      </c>
      <c r="M172" s="52">
        <f t="shared" si="25"/>
        <v>1321.2886666666668</v>
      </c>
      <c r="N172" s="132"/>
      <c r="P172" s="113"/>
      <c r="Q172" s="113"/>
      <c r="R172" s="113">
        <v>231</v>
      </c>
      <c r="S172" s="113">
        <v>37</v>
      </c>
      <c r="T172" s="113">
        <v>58</v>
      </c>
      <c r="U172" s="113"/>
      <c r="V172" s="113"/>
      <c r="W172" s="113"/>
      <c r="X172" s="113"/>
      <c r="Y172" s="113"/>
      <c r="Z172" s="113"/>
      <c r="AA172" s="113"/>
      <c r="AB172" s="113"/>
    </row>
    <row r="173" spans="2:28" x14ac:dyDescent="0.25">
      <c r="B173" s="51"/>
      <c r="C173" s="56">
        <v>163</v>
      </c>
      <c r="D173" s="145">
        <v>1.5</v>
      </c>
      <c r="E173" s="152">
        <v>14.396342592592593</v>
      </c>
      <c r="F173" s="133">
        <v>7.8449999999999998</v>
      </c>
      <c r="G173" s="133">
        <v>-0.43099999999999999</v>
      </c>
      <c r="H173" s="128">
        <f t="shared" si="19"/>
        <v>2.5239236111111083</v>
      </c>
      <c r="I173" s="52">
        <f t="shared" si="20"/>
        <v>3.8542211502317167</v>
      </c>
      <c r="J173" s="52">
        <f t="shared" si="21"/>
        <v>6.8329352642262391</v>
      </c>
      <c r="K173" s="130">
        <f t="shared" si="23"/>
        <v>3063262.5912478487</v>
      </c>
      <c r="L173" s="130">
        <f t="shared" si="24"/>
        <v>627303.67413416225</v>
      </c>
      <c r="M173" s="52">
        <f t="shared" si="25"/>
        <v>1321.1086666666667</v>
      </c>
      <c r="N173" s="132"/>
      <c r="P173" s="113"/>
      <c r="Q173" s="113"/>
      <c r="R173" s="113">
        <v>345</v>
      </c>
      <c r="S173" s="113">
        <v>30</v>
      </c>
      <c r="T173" s="113">
        <v>44</v>
      </c>
      <c r="U173" s="113"/>
      <c r="V173" s="113"/>
      <c r="W173" s="113"/>
      <c r="X173" s="113"/>
      <c r="Y173" s="113"/>
      <c r="Z173" s="113"/>
      <c r="AA173" s="113"/>
      <c r="AB173" s="113"/>
    </row>
    <row r="174" spans="2:28" x14ac:dyDescent="0.25">
      <c r="B174" s="51"/>
      <c r="C174" s="56">
        <v>164</v>
      </c>
      <c r="D174" s="56">
        <v>1.5</v>
      </c>
      <c r="E174" s="151">
        <v>14.616782407407408</v>
      </c>
      <c r="F174" s="52">
        <v>12.048999999999999</v>
      </c>
      <c r="G174" s="52">
        <v>-0.65400000000000003</v>
      </c>
      <c r="H174" s="128">
        <f t="shared" si="19"/>
        <v>2.1407060185185145</v>
      </c>
      <c r="I174" s="52">
        <f t="shared" si="20"/>
        <v>7.5209138240835749</v>
      </c>
      <c r="J174" s="52">
        <f t="shared" si="21"/>
        <v>9.4135145535930711</v>
      </c>
      <c r="K174" s="130">
        <f t="shared" si="23"/>
        <v>3063270.1121616727</v>
      </c>
      <c r="L174" s="130">
        <f t="shared" si="24"/>
        <v>627313.08764871582</v>
      </c>
      <c r="M174" s="52">
        <f t="shared" si="25"/>
        <v>1320.8856666666668</v>
      </c>
      <c r="N174" s="51"/>
      <c r="R174" s="119">
        <v>350</v>
      </c>
      <c r="S174" s="119">
        <v>48</v>
      </c>
      <c r="T174" s="119">
        <v>10</v>
      </c>
    </row>
    <row r="175" spans="2:28" x14ac:dyDescent="0.25">
      <c r="B175" s="51"/>
      <c r="C175" s="56">
        <v>165</v>
      </c>
      <c r="D175" s="56">
        <v>1.5</v>
      </c>
      <c r="E175" s="151">
        <v>6.5881134259259255</v>
      </c>
      <c r="F175" s="52">
        <v>25.556999999999999</v>
      </c>
      <c r="G175" s="52">
        <v>-0.15</v>
      </c>
      <c r="H175" s="128">
        <f t="shared" si="19"/>
        <v>8.72881944444444</v>
      </c>
      <c r="I175" s="52">
        <f t="shared" si="20"/>
        <v>-22.245510680847339</v>
      </c>
      <c r="J175" s="52">
        <f t="shared" si="21"/>
        <v>-12.581633580275131</v>
      </c>
      <c r="K175" s="130">
        <f t="shared" si="23"/>
        <v>3063247.8666509916</v>
      </c>
      <c r="L175" s="130">
        <f t="shared" si="24"/>
        <v>627300.50601513556</v>
      </c>
      <c r="M175" s="52">
        <f t="shared" si="25"/>
        <v>1321.3896666666667</v>
      </c>
      <c r="N175" s="51"/>
      <c r="R175" s="119">
        <v>158</v>
      </c>
      <c r="S175" s="119">
        <v>6</v>
      </c>
      <c r="T175" s="119">
        <v>53</v>
      </c>
    </row>
    <row r="176" spans="2:28" x14ac:dyDescent="0.25">
      <c r="B176" s="51"/>
      <c r="C176" s="56">
        <v>166</v>
      </c>
      <c r="D176" s="56">
        <v>1.5</v>
      </c>
      <c r="E176" s="151">
        <v>14.744039351851852</v>
      </c>
      <c r="F176" s="52">
        <v>18.338999999999999</v>
      </c>
      <c r="G176" s="52">
        <v>-1.1739999999999999</v>
      </c>
      <c r="H176" s="128">
        <f t="shared" si="19"/>
        <v>8.4728587962962933</v>
      </c>
      <c r="I176" s="52">
        <f t="shared" si="20"/>
        <v>-16.837227736014835</v>
      </c>
      <c r="J176" s="52">
        <f t="shared" si="21"/>
        <v>-7.2681966928236523</v>
      </c>
      <c r="K176" s="130">
        <f t="shared" si="23"/>
        <v>3063231.0294232555</v>
      </c>
      <c r="L176" s="130">
        <f t="shared" si="24"/>
        <v>627293.23781844275</v>
      </c>
      <c r="M176" s="52">
        <f t="shared" si="25"/>
        <v>1320.3656666666668</v>
      </c>
      <c r="N176" s="51"/>
      <c r="R176" s="119">
        <v>353</v>
      </c>
      <c r="S176" s="119">
        <v>51</v>
      </c>
      <c r="T176" s="119">
        <v>25</v>
      </c>
    </row>
    <row r="177" spans="2:20" x14ac:dyDescent="0.25">
      <c r="B177" s="51"/>
      <c r="C177" s="56">
        <v>167</v>
      </c>
      <c r="D177" s="56">
        <v>1.5</v>
      </c>
      <c r="E177" s="151">
        <v>1.2971180555555557</v>
      </c>
      <c r="F177" s="52">
        <v>4.8940000000000001</v>
      </c>
      <c r="G177" s="52">
        <v>0.38700000000000001</v>
      </c>
      <c r="H177" s="128">
        <f t="shared" si="19"/>
        <v>9.7699768518518493</v>
      </c>
      <c r="I177" s="52">
        <f t="shared" si="20"/>
        <v>-2.8433894915626481</v>
      </c>
      <c r="J177" s="52">
        <f t="shared" si="21"/>
        <v>-3.9832615027476046</v>
      </c>
      <c r="K177" s="130">
        <f t="shared" si="23"/>
        <v>3063228.1860337639</v>
      </c>
      <c r="L177" s="130">
        <f t="shared" si="24"/>
        <v>627289.25455694005</v>
      </c>
      <c r="M177" s="52">
        <f t="shared" si="25"/>
        <v>1321.9266666666667</v>
      </c>
      <c r="N177" s="51"/>
      <c r="R177" s="119">
        <v>31</v>
      </c>
      <c r="S177" s="119">
        <v>7</v>
      </c>
      <c r="T177" s="119">
        <v>51</v>
      </c>
    </row>
    <row r="178" spans="2:20" x14ac:dyDescent="0.25">
      <c r="B178" s="51"/>
      <c r="C178" s="56">
        <v>168</v>
      </c>
      <c r="D178" s="56">
        <v>1.5</v>
      </c>
      <c r="E178" s="151">
        <v>0.15738425925925925</v>
      </c>
      <c r="F178" s="52">
        <v>17.806999999999999</v>
      </c>
      <c r="G178" s="52">
        <v>-1.1100000000000001</v>
      </c>
      <c r="H178" s="128">
        <f t="shared" si="19"/>
        <v>9.9273611111111091</v>
      </c>
      <c r="I178" s="52">
        <f t="shared" si="20"/>
        <v>-9.3685293975014297</v>
      </c>
      <c r="J178" s="52">
        <f t="shared" si="21"/>
        <v>-15.143312250896482</v>
      </c>
      <c r="K178" s="130">
        <f t="shared" si="23"/>
        <v>3063218.8175043664</v>
      </c>
      <c r="L178" s="130">
        <f t="shared" si="24"/>
        <v>627274.11124468921</v>
      </c>
      <c r="M178" s="52">
        <f t="shared" si="25"/>
        <v>1320.4296666666669</v>
      </c>
      <c r="N178" s="51"/>
      <c r="R178" s="119">
        <v>3</v>
      </c>
      <c r="S178" s="119">
        <v>46</v>
      </c>
      <c r="T178" s="119">
        <v>38</v>
      </c>
    </row>
    <row r="179" spans="2:20" x14ac:dyDescent="0.25">
      <c r="B179" s="51"/>
      <c r="C179" s="56">
        <v>169</v>
      </c>
      <c r="D179" s="56">
        <v>1.5</v>
      </c>
      <c r="E179" s="151">
        <v>2.1978935185185184</v>
      </c>
      <c r="F179" s="52">
        <v>8.9779999999999998</v>
      </c>
      <c r="G179" s="52">
        <v>0.70399999999999996</v>
      </c>
      <c r="H179" s="128">
        <f t="shared" si="19"/>
        <v>12.125254629629627</v>
      </c>
      <c r="I179" s="52">
        <f t="shared" si="20"/>
        <v>3.2183214149453359</v>
      </c>
      <c r="J179" s="52">
        <f t="shared" si="21"/>
        <v>-8.3813418537907314</v>
      </c>
      <c r="K179" s="130">
        <f t="shared" si="23"/>
        <v>3063222.0358257815</v>
      </c>
      <c r="L179" s="130">
        <f t="shared" si="24"/>
        <v>627265.72990283545</v>
      </c>
      <c r="M179" s="52">
        <f t="shared" si="25"/>
        <v>1322.2436666666667</v>
      </c>
      <c r="N179" s="51"/>
      <c r="R179" s="119">
        <v>52</v>
      </c>
      <c r="S179" s="119">
        <v>44</v>
      </c>
      <c r="T179" s="119">
        <v>58</v>
      </c>
    </row>
    <row r="180" spans="2:20" x14ac:dyDescent="0.25">
      <c r="B180" s="51"/>
      <c r="C180" s="56">
        <v>170</v>
      </c>
      <c r="D180" s="56">
        <v>1.5</v>
      </c>
      <c r="E180" s="151">
        <v>0.67143518518518508</v>
      </c>
      <c r="F180" s="52">
        <v>14.741</v>
      </c>
      <c r="G180" s="52">
        <v>-0.109</v>
      </c>
      <c r="H180" s="128">
        <f t="shared" si="19"/>
        <v>12.796689814814812</v>
      </c>
      <c r="I180" s="52">
        <f t="shared" si="20"/>
        <v>8.8961064075776566</v>
      </c>
      <c r="J180" s="52">
        <f t="shared" si="21"/>
        <v>-11.753993865280675</v>
      </c>
      <c r="K180" s="130">
        <f t="shared" si="23"/>
        <v>3063230.931932189</v>
      </c>
      <c r="L180" s="130">
        <f t="shared" si="24"/>
        <v>627253.97590897011</v>
      </c>
      <c r="M180" s="52">
        <f t="shared" si="25"/>
        <v>1321.4306666666669</v>
      </c>
      <c r="N180" s="51"/>
      <c r="R180" s="119">
        <v>16</v>
      </c>
      <c r="S180" s="119">
        <v>6</v>
      </c>
      <c r="T180" s="119">
        <v>52</v>
      </c>
    </row>
    <row r="181" spans="2:20" x14ac:dyDescent="0.25">
      <c r="B181" s="51"/>
      <c r="C181" s="56">
        <v>171</v>
      </c>
      <c r="D181" s="56">
        <v>1.5</v>
      </c>
      <c r="E181" s="151">
        <v>1.405648148148148</v>
      </c>
      <c r="F181" s="52">
        <v>7.6630000000000003</v>
      </c>
      <c r="G181" s="52">
        <v>0.152</v>
      </c>
      <c r="H181" s="128">
        <f t="shared" si="19"/>
        <v>14.202337962962959</v>
      </c>
      <c r="I181" s="52">
        <f t="shared" si="20"/>
        <v>7.2392206529433389</v>
      </c>
      <c r="J181" s="52">
        <f t="shared" si="21"/>
        <v>-2.5130167802859229</v>
      </c>
      <c r="K181" s="130">
        <f t="shared" si="23"/>
        <v>3063238.1711528418</v>
      </c>
      <c r="L181" s="130">
        <f t="shared" si="24"/>
        <v>627251.46289218985</v>
      </c>
      <c r="M181" s="52">
        <f t="shared" si="25"/>
        <v>1321.6916666666668</v>
      </c>
      <c r="N181" s="51"/>
      <c r="R181" s="119">
        <v>33</v>
      </c>
      <c r="S181" s="119">
        <v>44</v>
      </c>
      <c r="T181" s="119">
        <v>8</v>
      </c>
    </row>
    <row r="182" spans="2:20" x14ac:dyDescent="0.25">
      <c r="B182" s="51"/>
      <c r="C182" s="56">
        <v>172</v>
      </c>
      <c r="D182" s="56">
        <v>1.5</v>
      </c>
      <c r="E182" s="151">
        <v>0.28106481481481482</v>
      </c>
      <c r="F182" s="52">
        <v>14.382999999999999</v>
      </c>
      <c r="G182" s="52">
        <v>-0.80400000000000005</v>
      </c>
      <c r="H182" s="128">
        <f t="shared" si="19"/>
        <v>14.483402777777775</v>
      </c>
      <c r="I182" s="52">
        <f t="shared" si="20"/>
        <v>14.047567215271863</v>
      </c>
      <c r="J182" s="52">
        <f t="shared" si="21"/>
        <v>-3.0881295847841406</v>
      </c>
      <c r="K182" s="130">
        <f t="shared" si="23"/>
        <v>3063252.218720057</v>
      </c>
      <c r="L182" s="130">
        <f t="shared" si="24"/>
        <v>627248.37476260506</v>
      </c>
      <c r="M182" s="52">
        <f t="shared" si="25"/>
        <v>1320.7356666666667</v>
      </c>
      <c r="N182" s="51"/>
      <c r="R182" s="119">
        <v>6</v>
      </c>
      <c r="S182" s="119">
        <v>44</v>
      </c>
      <c r="T182" s="119">
        <v>44</v>
      </c>
    </row>
    <row r="183" spans="2:20" x14ac:dyDescent="0.25">
      <c r="B183" s="51"/>
      <c r="C183" s="56">
        <v>173</v>
      </c>
      <c r="D183" s="56">
        <v>1.5</v>
      </c>
      <c r="E183" s="151">
        <v>0.87258101851851855</v>
      </c>
      <c r="F183" s="52">
        <v>9.4190000000000005</v>
      </c>
      <c r="G183" s="52">
        <v>0.19600000000000001</v>
      </c>
      <c r="H183" s="128">
        <f t="shared" si="19"/>
        <v>0.35598379629629306</v>
      </c>
      <c r="I183" s="52">
        <f t="shared" si="20"/>
        <v>9.3144780223160613</v>
      </c>
      <c r="J183" s="52">
        <f t="shared" si="21"/>
        <v>1.399307032709789</v>
      </c>
      <c r="K183" s="130">
        <f t="shared" si="23"/>
        <v>3063261.5331980796</v>
      </c>
      <c r="L183" s="130">
        <f t="shared" si="24"/>
        <v>627249.77406963776</v>
      </c>
      <c r="M183" s="52">
        <f t="shared" si="25"/>
        <v>1321.7356666666667</v>
      </c>
      <c r="N183" s="51"/>
      <c r="R183" s="119">
        <v>20</v>
      </c>
      <c r="S183" s="119">
        <v>56</v>
      </c>
      <c r="T183" s="119">
        <v>31</v>
      </c>
    </row>
    <row r="184" spans="2:20" x14ac:dyDescent="0.25">
      <c r="B184" s="51"/>
      <c r="C184" s="56">
        <v>174</v>
      </c>
      <c r="D184" s="56">
        <v>1.5</v>
      </c>
      <c r="E184" s="151">
        <v>0.53331018518518514</v>
      </c>
      <c r="F184" s="52">
        <v>11.433</v>
      </c>
      <c r="G184" s="52">
        <v>-0.48799999999999999</v>
      </c>
      <c r="H184" s="128">
        <f t="shared" si="19"/>
        <v>0.8892939814814782</v>
      </c>
      <c r="I184" s="52">
        <f t="shared" si="20"/>
        <v>10.64890194076138</v>
      </c>
      <c r="J184" s="52">
        <f t="shared" si="21"/>
        <v>4.1610547287975539</v>
      </c>
      <c r="K184" s="130">
        <f t="shared" si="23"/>
        <v>3063272.1821000203</v>
      </c>
      <c r="L184" s="130">
        <f t="shared" si="24"/>
        <v>627253.93512436654</v>
      </c>
      <c r="M184" s="52">
        <f t="shared" si="25"/>
        <v>1321.0516666666667</v>
      </c>
      <c r="N184" s="51"/>
      <c r="R184" s="119">
        <v>12</v>
      </c>
      <c r="S184" s="119">
        <v>47</v>
      </c>
      <c r="T184" s="119">
        <v>58</v>
      </c>
    </row>
    <row r="185" spans="2:20" x14ac:dyDescent="0.25">
      <c r="B185" s="51"/>
      <c r="C185" s="56">
        <v>175</v>
      </c>
      <c r="D185" s="56">
        <v>1.5</v>
      </c>
      <c r="E185" s="151">
        <v>0.39292824074074073</v>
      </c>
      <c r="F185" s="52">
        <v>9.5470000000000006</v>
      </c>
      <c r="G185" s="52">
        <v>-0.41299999999999998</v>
      </c>
      <c r="H185" s="128">
        <f t="shared" si="19"/>
        <v>1.2822222222222188</v>
      </c>
      <c r="I185" s="52">
        <f t="shared" si="20"/>
        <v>8.2027644464868423</v>
      </c>
      <c r="J185" s="52">
        <f t="shared" si="21"/>
        <v>4.8846560201770002</v>
      </c>
      <c r="K185" s="130">
        <f t="shared" si="23"/>
        <v>3063280.3848644667</v>
      </c>
      <c r="L185" s="130">
        <f t="shared" si="24"/>
        <v>627258.81978038675</v>
      </c>
      <c r="M185" s="52">
        <f t="shared" si="25"/>
        <v>1321.1266666666668</v>
      </c>
      <c r="N185" s="51"/>
      <c r="R185" s="119">
        <v>9</v>
      </c>
      <c r="S185" s="119">
        <v>25</v>
      </c>
      <c r="T185" s="119">
        <v>49</v>
      </c>
    </row>
    <row r="186" spans="2:20" x14ac:dyDescent="0.25">
      <c r="B186" s="51"/>
      <c r="C186" s="56">
        <v>176</v>
      </c>
      <c r="D186" s="56">
        <v>1.5</v>
      </c>
      <c r="E186" s="151">
        <v>0.65282407407407406</v>
      </c>
      <c r="F186" s="52">
        <v>5.1859999999999999</v>
      </c>
      <c r="G186" s="52">
        <v>-0.161</v>
      </c>
      <c r="H186" s="128">
        <f t="shared" si="19"/>
        <v>1.9350462962962929</v>
      </c>
      <c r="I186" s="52">
        <f t="shared" si="20"/>
        <v>3.5736713314406621</v>
      </c>
      <c r="J186" s="52">
        <f t="shared" si="21"/>
        <v>3.7581204364468048</v>
      </c>
      <c r="K186" s="130">
        <f t="shared" si="23"/>
        <v>3063283.9585357984</v>
      </c>
      <c r="L186" s="130">
        <f t="shared" si="24"/>
        <v>627262.57790082321</v>
      </c>
      <c r="M186" s="52">
        <f t="shared" si="25"/>
        <v>1321.3786666666667</v>
      </c>
      <c r="N186" s="51"/>
      <c r="R186" s="119">
        <v>15</v>
      </c>
      <c r="S186" s="119">
        <v>40</v>
      </c>
      <c r="T186" s="119">
        <v>4</v>
      </c>
    </row>
    <row r="187" spans="2:20" x14ac:dyDescent="0.25">
      <c r="B187" s="51"/>
      <c r="C187" s="56"/>
      <c r="D187" s="56"/>
      <c r="E187" s="151"/>
      <c r="F187" s="52"/>
      <c r="G187" s="52"/>
      <c r="H187" s="51"/>
      <c r="I187" s="52"/>
      <c r="J187" s="51"/>
      <c r="K187" s="51"/>
      <c r="L187" s="52"/>
      <c r="M187" s="51"/>
      <c r="N187" s="51"/>
    </row>
    <row r="188" spans="2:20" x14ac:dyDescent="0.25">
      <c r="B188" s="51"/>
      <c r="C188" s="56"/>
      <c r="D188" s="56"/>
      <c r="E188" s="151"/>
      <c r="F188" s="52"/>
      <c r="G188" s="52"/>
      <c r="H188" s="51"/>
      <c r="I188" s="52"/>
      <c r="J188" s="51"/>
      <c r="K188" s="51"/>
      <c r="L188" s="52"/>
      <c r="M188" s="51"/>
      <c r="N188" s="51"/>
    </row>
    <row r="189" spans="2:20" x14ac:dyDescent="0.25">
      <c r="B189" s="51" t="s">
        <v>54</v>
      </c>
      <c r="C189" s="56" t="s">
        <v>53</v>
      </c>
      <c r="D189" s="56"/>
      <c r="E189" s="151">
        <v>0</v>
      </c>
      <c r="F189" s="52"/>
      <c r="G189" s="52"/>
      <c r="H189" s="131">
        <f>IF('Gales Table Minor Traverse'!V16&lt;(180/24), 'Gales Table Minor Traverse'!V16+(180/24), 'Gales Table Minor Traverse'!V16-(180/24))</f>
        <v>10.755208333333334</v>
      </c>
      <c r="I189" s="130"/>
      <c r="J189" s="131"/>
      <c r="K189" s="51">
        <f>'Gales Table Minor Traverse'!S16</f>
        <v>3063213.2194099803</v>
      </c>
      <c r="L189" s="52">
        <f>'Gales Table Minor Traverse'!T16</f>
        <v>627244.38758031477</v>
      </c>
      <c r="M189" s="52">
        <f>'Level Transfer Minor Traverse'!I23</f>
        <v>1318.7668333333334</v>
      </c>
      <c r="N189" s="51"/>
      <c r="R189" s="119">
        <v>0</v>
      </c>
      <c r="S189" s="119">
        <v>0</v>
      </c>
      <c r="T189" s="119">
        <v>0</v>
      </c>
    </row>
    <row r="190" spans="2:20" x14ac:dyDescent="0.25">
      <c r="B190" s="51">
        <v>1.321</v>
      </c>
      <c r="C190" s="56">
        <v>177</v>
      </c>
      <c r="D190" s="56">
        <v>1.5</v>
      </c>
      <c r="E190" s="151">
        <v>0.37877314814814811</v>
      </c>
      <c r="F190" s="52">
        <v>3.7309999999999999</v>
      </c>
      <c r="G190" s="52">
        <v>0.14099999999999999</v>
      </c>
      <c r="H190" s="128">
        <f t="shared" ref="H190:H228" si="26">IF(H189+E190&lt;360/24,H189+E190,H189+E190-360/24)</f>
        <v>11.133981481481483</v>
      </c>
      <c r="I190" s="52">
        <f t="shared" ref="I190:I228" si="27">F190*COS(RADIANS(H190*24))</f>
        <v>-0.18124674341352645</v>
      </c>
      <c r="J190" s="52">
        <f t="shared" ref="J190:J228" si="28">F190*SIN(RADIANS(H190*24))</f>
        <v>-3.7265950434682313</v>
      </c>
      <c r="K190" s="130">
        <f t="shared" ref="K190" si="29">K189+I190</f>
        <v>3063213.0381632368</v>
      </c>
      <c r="L190" s="130">
        <f t="shared" ref="L190" si="30">L189+J190</f>
        <v>627240.66098527133</v>
      </c>
      <c r="M190" s="52">
        <f>$M$189+$B$190+G190-D190</f>
        <v>1318.7288333333333</v>
      </c>
      <c r="N190" s="51"/>
      <c r="R190" s="119">
        <v>9</v>
      </c>
      <c r="S190" s="119">
        <v>5</v>
      </c>
      <c r="T190" s="119">
        <v>26</v>
      </c>
    </row>
    <row r="191" spans="2:20" x14ac:dyDescent="0.25">
      <c r="B191" s="51"/>
      <c r="C191" s="56">
        <v>178</v>
      </c>
      <c r="D191" s="56">
        <v>1.5</v>
      </c>
      <c r="E191" s="151">
        <v>12.962858796296297</v>
      </c>
      <c r="F191" s="52">
        <v>2.972</v>
      </c>
      <c r="G191" s="52">
        <v>8.3000000000000004E-2</v>
      </c>
      <c r="H191" s="128">
        <f t="shared" si="26"/>
        <v>9.0968402777777797</v>
      </c>
      <c r="I191" s="52">
        <f t="shared" si="27"/>
        <v>-2.3315782395131945</v>
      </c>
      <c r="J191" s="52">
        <f t="shared" si="28"/>
        <v>-1.8429668778978507</v>
      </c>
      <c r="K191" s="130">
        <f t="shared" ref="K191:K228" si="31">K190+I191</f>
        <v>3063210.7065849975</v>
      </c>
      <c r="L191" s="130">
        <f t="shared" ref="L191:L228" si="32">L190+J191</f>
        <v>627238.81801839347</v>
      </c>
      <c r="M191" s="52">
        <f t="shared" ref="M191:M228" si="33">$M$189+$B$190+G191-D191</f>
        <v>1318.6708333333333</v>
      </c>
      <c r="N191" s="51"/>
      <c r="R191" s="119">
        <v>311</v>
      </c>
      <c r="S191" s="119">
        <v>6</v>
      </c>
      <c r="T191" s="119">
        <v>31</v>
      </c>
    </row>
    <row r="192" spans="2:20" x14ac:dyDescent="0.25">
      <c r="B192" s="51"/>
      <c r="C192" s="56">
        <v>179</v>
      </c>
      <c r="D192" s="56">
        <v>1.5</v>
      </c>
      <c r="E192" s="151">
        <v>1.6701388888888891</v>
      </c>
      <c r="F192" s="52">
        <v>8.57</v>
      </c>
      <c r="G192" s="52">
        <v>0.63900000000000001</v>
      </c>
      <c r="H192" s="128">
        <f t="shared" si="26"/>
        <v>10.766979166666669</v>
      </c>
      <c r="I192" s="52">
        <f t="shared" si="27"/>
        <v>-1.7221388717806652</v>
      </c>
      <c r="J192" s="52">
        <f t="shared" si="28"/>
        <v>-8.3951853884415222</v>
      </c>
      <c r="K192" s="130">
        <f t="shared" si="31"/>
        <v>3063208.9844461256</v>
      </c>
      <c r="L192" s="130">
        <f t="shared" si="32"/>
        <v>627230.42283300508</v>
      </c>
      <c r="M192" s="52">
        <f t="shared" si="33"/>
        <v>1319.2268333333332</v>
      </c>
      <c r="N192" s="51"/>
      <c r="R192" s="119">
        <v>40</v>
      </c>
      <c r="S192" s="119">
        <v>5</v>
      </c>
      <c r="T192" s="119">
        <v>0</v>
      </c>
    </row>
    <row r="193" spans="2:28" x14ac:dyDescent="0.25">
      <c r="B193" s="51"/>
      <c r="C193" s="56">
        <v>180</v>
      </c>
      <c r="D193" s="56">
        <v>1.5</v>
      </c>
      <c r="E193" s="151">
        <v>10.850775462962963</v>
      </c>
      <c r="F193" s="52">
        <v>4.8499999999999996</v>
      </c>
      <c r="G193" s="52">
        <v>-8.5000000000000006E-2</v>
      </c>
      <c r="H193" s="128">
        <f t="shared" si="26"/>
        <v>6.6177546296296299</v>
      </c>
      <c r="I193" s="52">
        <f t="shared" si="27"/>
        <v>-4.5225692526526</v>
      </c>
      <c r="J193" s="52">
        <f t="shared" si="28"/>
        <v>1.7518182996422038</v>
      </c>
      <c r="K193" s="130">
        <f t="shared" si="31"/>
        <v>3063204.4618768729</v>
      </c>
      <c r="L193" s="130">
        <f t="shared" si="32"/>
        <v>627232.17465130473</v>
      </c>
      <c r="M193" s="52">
        <f t="shared" si="33"/>
        <v>1318.5028333333332</v>
      </c>
      <c r="N193" s="51"/>
      <c r="R193" s="119">
        <v>260</v>
      </c>
      <c r="S193" s="119">
        <v>25</v>
      </c>
      <c r="T193" s="119">
        <v>7</v>
      </c>
    </row>
    <row r="194" spans="2:28" x14ac:dyDescent="0.25">
      <c r="B194" s="51"/>
      <c r="C194" s="56">
        <v>181</v>
      </c>
      <c r="D194" s="56">
        <v>1.5</v>
      </c>
      <c r="E194" s="151">
        <v>2.6026851851851851</v>
      </c>
      <c r="F194" s="52">
        <v>8.0660000000000007</v>
      </c>
      <c r="G194" s="52">
        <v>0.72399999999999998</v>
      </c>
      <c r="H194" s="128">
        <f t="shared" si="26"/>
        <v>9.2204398148148154</v>
      </c>
      <c r="I194" s="52">
        <f t="shared" si="27"/>
        <v>-6.0605739385335173</v>
      </c>
      <c r="J194" s="52">
        <f t="shared" si="28"/>
        <v>-5.3225745213729354</v>
      </c>
      <c r="K194" s="130">
        <f t="shared" si="31"/>
        <v>3063198.4013029346</v>
      </c>
      <c r="L194" s="130">
        <f t="shared" si="32"/>
        <v>627226.85207678331</v>
      </c>
      <c r="M194" s="52">
        <f t="shared" si="33"/>
        <v>1319.3118333333332</v>
      </c>
      <c r="N194" s="51"/>
      <c r="R194" s="119">
        <v>62</v>
      </c>
      <c r="S194" s="119">
        <v>27</v>
      </c>
      <c r="T194" s="119">
        <v>52</v>
      </c>
    </row>
    <row r="195" spans="2:28" x14ac:dyDescent="0.25">
      <c r="B195" s="51"/>
      <c r="C195" s="56">
        <v>182</v>
      </c>
      <c r="D195" s="56">
        <v>1.5</v>
      </c>
      <c r="E195" s="151">
        <v>2.4356828703703699</v>
      </c>
      <c r="F195" s="52">
        <v>12.321</v>
      </c>
      <c r="G195" s="52">
        <v>1.448</v>
      </c>
      <c r="H195" s="128">
        <f t="shared" si="26"/>
        <v>11.656122685185185</v>
      </c>
      <c r="I195" s="52">
        <f t="shared" si="27"/>
        <v>2.0859076518480348</v>
      </c>
      <c r="J195" s="52">
        <f t="shared" si="28"/>
        <v>-12.143147461344682</v>
      </c>
      <c r="K195" s="130">
        <f t="shared" si="31"/>
        <v>3063200.4872105867</v>
      </c>
      <c r="L195" s="130">
        <f t="shared" si="32"/>
        <v>627214.70892932196</v>
      </c>
      <c r="M195" s="52">
        <f t="shared" si="33"/>
        <v>1320.0358333333334</v>
      </c>
      <c r="N195" s="51"/>
      <c r="R195" s="119">
        <v>58</v>
      </c>
      <c r="S195" s="119">
        <v>27</v>
      </c>
      <c r="T195" s="119">
        <v>23</v>
      </c>
    </row>
    <row r="196" spans="2:28" x14ac:dyDescent="0.25">
      <c r="B196" s="51"/>
      <c r="C196" s="56">
        <v>183</v>
      </c>
      <c r="D196" s="56">
        <v>1.5</v>
      </c>
      <c r="E196" s="151">
        <v>10.079340277777776</v>
      </c>
      <c r="F196" s="52">
        <v>7.4569999999999999</v>
      </c>
      <c r="G196" s="52">
        <v>-0.27</v>
      </c>
      <c r="H196" s="128">
        <f t="shared" si="26"/>
        <v>6.7354629629629628</v>
      </c>
      <c r="I196" s="52">
        <f t="shared" si="27"/>
        <v>-7.0778653228235475</v>
      </c>
      <c r="J196" s="52">
        <f t="shared" si="28"/>
        <v>2.3474819428425699</v>
      </c>
      <c r="K196" s="130">
        <f t="shared" si="31"/>
        <v>3063193.4093452636</v>
      </c>
      <c r="L196" s="130">
        <f t="shared" si="32"/>
        <v>627217.05641126481</v>
      </c>
      <c r="M196" s="52">
        <f t="shared" si="33"/>
        <v>1318.3178333333333</v>
      </c>
      <c r="N196" s="51"/>
      <c r="R196" s="119">
        <v>241</v>
      </c>
      <c r="S196" s="119">
        <v>54</v>
      </c>
      <c r="T196" s="119">
        <v>15</v>
      </c>
    </row>
    <row r="197" spans="2:28" x14ac:dyDescent="0.25">
      <c r="B197" s="51"/>
      <c r="C197" s="56">
        <v>184</v>
      </c>
      <c r="D197" s="56">
        <v>2.15</v>
      </c>
      <c r="E197" s="151">
        <v>2.9081597222222224</v>
      </c>
      <c r="F197" s="52">
        <v>17.382000000000001</v>
      </c>
      <c r="G197" s="52">
        <v>3.0680000000000001</v>
      </c>
      <c r="H197" s="128">
        <f t="shared" si="26"/>
        <v>9.6436226851851856</v>
      </c>
      <c r="I197" s="52">
        <f t="shared" si="27"/>
        <v>-10.833141344428219</v>
      </c>
      <c r="J197" s="52">
        <f t="shared" si="28"/>
        <v>-13.593269386414736</v>
      </c>
      <c r="K197" s="130">
        <f t="shared" si="31"/>
        <v>3063182.576203919</v>
      </c>
      <c r="L197" s="130">
        <f t="shared" si="32"/>
        <v>627203.46314187837</v>
      </c>
      <c r="M197" s="52">
        <f t="shared" si="33"/>
        <v>1321.0058333333332</v>
      </c>
      <c r="N197" s="51"/>
      <c r="R197" s="119">
        <v>69</v>
      </c>
      <c r="S197" s="119">
        <v>47</v>
      </c>
      <c r="T197" s="119">
        <v>45</v>
      </c>
    </row>
    <row r="198" spans="2:28" x14ac:dyDescent="0.25">
      <c r="B198" s="51"/>
      <c r="C198" s="56">
        <v>185</v>
      </c>
      <c r="D198" s="56">
        <v>1.5</v>
      </c>
      <c r="E198" s="151">
        <v>2.5972453703703704</v>
      </c>
      <c r="F198" s="52">
        <v>17.428999999999998</v>
      </c>
      <c r="G198" s="52">
        <v>2.419</v>
      </c>
      <c r="H198" s="128">
        <f t="shared" si="26"/>
        <v>12.240868055555556</v>
      </c>
      <c r="I198" s="52">
        <f t="shared" si="27"/>
        <v>7.0280560194703598</v>
      </c>
      <c r="J198" s="52">
        <f t="shared" si="28"/>
        <v>-15.949183978724001</v>
      </c>
      <c r="K198" s="130">
        <f t="shared" si="31"/>
        <v>3063189.6042599385</v>
      </c>
      <c r="L198" s="130">
        <f t="shared" si="32"/>
        <v>627187.51395789965</v>
      </c>
      <c r="M198" s="52">
        <f t="shared" si="33"/>
        <v>1321.0068333333334</v>
      </c>
      <c r="N198" s="51"/>
      <c r="R198" s="119">
        <v>62</v>
      </c>
      <c r="S198" s="119">
        <v>20</v>
      </c>
      <c r="T198" s="119">
        <v>2</v>
      </c>
    </row>
    <row r="199" spans="2:28" x14ac:dyDescent="0.25">
      <c r="B199" s="51"/>
      <c r="C199" s="56">
        <v>186</v>
      </c>
      <c r="D199" s="56">
        <v>1.5</v>
      </c>
      <c r="E199" s="151">
        <v>10.076550925925925</v>
      </c>
      <c r="F199" s="52">
        <v>7.5430000000000001</v>
      </c>
      <c r="G199" s="52">
        <v>-0.28699999999999998</v>
      </c>
      <c r="H199" s="128">
        <f t="shared" si="26"/>
        <v>7.317418981481481</v>
      </c>
      <c r="I199" s="52">
        <f t="shared" si="27"/>
        <v>-7.5209508990674063</v>
      </c>
      <c r="J199" s="52">
        <f t="shared" si="28"/>
        <v>0.5763215888869484</v>
      </c>
      <c r="K199" s="130">
        <f t="shared" si="31"/>
        <v>3063182.0833090395</v>
      </c>
      <c r="L199" s="130">
        <f t="shared" si="32"/>
        <v>627188.09027948848</v>
      </c>
      <c r="M199" s="52">
        <f t="shared" si="33"/>
        <v>1318.3008333333332</v>
      </c>
      <c r="N199" s="51"/>
      <c r="R199" s="119">
        <v>241</v>
      </c>
      <c r="S199" s="119">
        <v>50</v>
      </c>
      <c r="T199" s="119">
        <v>14</v>
      </c>
    </row>
    <row r="200" spans="2:28" x14ac:dyDescent="0.25">
      <c r="B200" s="51"/>
      <c r="C200" s="56">
        <v>187</v>
      </c>
      <c r="D200" s="56">
        <v>1.5</v>
      </c>
      <c r="E200" s="151">
        <v>12.276006944444443</v>
      </c>
      <c r="F200" s="52">
        <v>25.85</v>
      </c>
      <c r="G200" s="52">
        <v>-1.879</v>
      </c>
      <c r="H200" s="128">
        <f t="shared" si="26"/>
        <v>4.5934259259259242</v>
      </c>
      <c r="I200" s="52">
        <f t="shared" si="27"/>
        <v>-8.9438336532379008</v>
      </c>
      <c r="J200" s="52">
        <f t="shared" si="28"/>
        <v>24.253460363074158</v>
      </c>
      <c r="K200" s="130">
        <f t="shared" si="31"/>
        <v>3063173.1394753861</v>
      </c>
      <c r="L200" s="130">
        <f t="shared" si="32"/>
        <v>627212.34373985149</v>
      </c>
      <c r="M200" s="52">
        <f t="shared" si="33"/>
        <v>1316.7088333333334</v>
      </c>
      <c r="N200" s="51"/>
      <c r="R200" s="119">
        <v>294</v>
      </c>
      <c r="S200" s="119">
        <v>37</v>
      </c>
      <c r="T200" s="119">
        <v>27</v>
      </c>
    </row>
    <row r="201" spans="2:28" x14ac:dyDescent="0.25">
      <c r="B201" s="51"/>
      <c r="C201" s="56">
        <v>188</v>
      </c>
      <c r="D201" s="56">
        <v>2.15</v>
      </c>
      <c r="E201" s="151">
        <v>11.503090277777778</v>
      </c>
      <c r="F201" s="52">
        <v>24.114000000000001</v>
      </c>
      <c r="G201" s="52">
        <v>-1.7729999999999999</v>
      </c>
      <c r="H201" s="128">
        <f t="shared" si="26"/>
        <v>1.0965162037037004</v>
      </c>
      <c r="I201" s="52">
        <f t="shared" si="27"/>
        <v>21.614816783249029</v>
      </c>
      <c r="J201" s="52">
        <f t="shared" si="28"/>
        <v>10.690401836534312</v>
      </c>
      <c r="K201" s="130">
        <f t="shared" si="31"/>
        <v>3063194.7542921696</v>
      </c>
      <c r="L201" s="130">
        <f t="shared" si="32"/>
        <v>627223.03414168803</v>
      </c>
      <c r="M201" s="52">
        <f t="shared" si="33"/>
        <v>1316.1648333333333</v>
      </c>
      <c r="N201" s="51"/>
      <c r="R201" s="119">
        <v>276</v>
      </c>
      <c r="S201" s="119">
        <v>4</v>
      </c>
      <c r="T201" s="119">
        <v>27</v>
      </c>
    </row>
    <row r="202" spans="2:28" x14ac:dyDescent="0.25">
      <c r="B202" s="51"/>
      <c r="C202" s="56">
        <v>189</v>
      </c>
      <c r="D202" s="56">
        <v>2.15</v>
      </c>
      <c r="E202" s="151">
        <v>11.825578703703703</v>
      </c>
      <c r="F202" s="52">
        <v>21.234999999999999</v>
      </c>
      <c r="G202" s="52">
        <v>-1.4370000000000001</v>
      </c>
      <c r="H202" s="128">
        <f t="shared" si="26"/>
        <v>12.922094907407404</v>
      </c>
      <c r="I202" s="52">
        <f t="shared" si="27"/>
        <v>13.686546986942087</v>
      </c>
      <c r="J202" s="52">
        <f t="shared" si="28"/>
        <v>-16.235875602326672</v>
      </c>
      <c r="K202" s="130">
        <f t="shared" si="31"/>
        <v>3063208.4408391565</v>
      </c>
      <c r="L202" s="130">
        <f t="shared" si="32"/>
        <v>627206.79826608568</v>
      </c>
      <c r="M202" s="52">
        <f t="shared" si="33"/>
        <v>1316.5008333333333</v>
      </c>
      <c r="N202" s="51"/>
      <c r="R202" s="119">
        <v>283</v>
      </c>
      <c r="S202" s="119">
        <v>48</v>
      </c>
      <c r="T202" s="119">
        <v>50</v>
      </c>
    </row>
    <row r="203" spans="2:28" x14ac:dyDescent="0.25">
      <c r="B203" s="51"/>
      <c r="C203" s="56">
        <v>190</v>
      </c>
      <c r="D203" s="56">
        <v>2.15</v>
      </c>
      <c r="E203" s="151">
        <v>2.4637037037037035</v>
      </c>
      <c r="F203" s="52">
        <v>17.974</v>
      </c>
      <c r="G203" s="52">
        <v>2.5649999999999999</v>
      </c>
      <c r="H203" s="128">
        <f t="shared" si="26"/>
        <v>0.3857986111111078</v>
      </c>
      <c r="I203" s="52">
        <f t="shared" si="27"/>
        <v>17.739810228795815</v>
      </c>
      <c r="J203" s="52">
        <f t="shared" si="28"/>
        <v>2.8920250770543832</v>
      </c>
      <c r="K203" s="130">
        <f t="shared" si="31"/>
        <v>3063226.1806493853</v>
      </c>
      <c r="L203" s="130">
        <f t="shared" si="32"/>
        <v>627209.6902911627</v>
      </c>
      <c r="M203" s="52">
        <f t="shared" si="33"/>
        <v>1320.5028333333332</v>
      </c>
      <c r="N203" s="51"/>
      <c r="R203" s="119">
        <v>59</v>
      </c>
      <c r="S203" s="119">
        <v>7</v>
      </c>
      <c r="T203" s="119">
        <v>44</v>
      </c>
    </row>
    <row r="204" spans="2:28" x14ac:dyDescent="0.25">
      <c r="B204" s="51"/>
      <c r="C204" s="56">
        <v>191</v>
      </c>
      <c r="D204" s="56">
        <v>2.15</v>
      </c>
      <c r="E204" s="151">
        <v>11.586076388888889</v>
      </c>
      <c r="F204" s="52">
        <v>21.7</v>
      </c>
      <c r="G204" s="52">
        <v>-1.5229999999999999</v>
      </c>
      <c r="H204" s="128">
        <f t="shared" si="26"/>
        <v>11.971874999999997</v>
      </c>
      <c r="I204" s="52">
        <f t="shared" si="27"/>
        <v>6.462074220757466</v>
      </c>
      <c r="J204" s="52">
        <f t="shared" si="28"/>
        <v>-20.715491709477277</v>
      </c>
      <c r="K204" s="130">
        <f t="shared" si="31"/>
        <v>3063232.642723606</v>
      </c>
      <c r="L204" s="130">
        <f t="shared" si="32"/>
        <v>627188.97479945316</v>
      </c>
      <c r="M204" s="52">
        <f t="shared" si="33"/>
        <v>1316.4148333333333</v>
      </c>
      <c r="N204" s="51"/>
      <c r="R204" s="119">
        <v>278</v>
      </c>
      <c r="S204" s="119">
        <v>3</v>
      </c>
      <c r="T204" s="119">
        <v>57</v>
      </c>
    </row>
    <row r="205" spans="2:28" x14ac:dyDescent="0.25">
      <c r="B205" s="51"/>
      <c r="C205" s="56">
        <v>192</v>
      </c>
      <c r="D205" s="56">
        <v>2.15</v>
      </c>
      <c r="E205" s="151">
        <v>11.492905092592594</v>
      </c>
      <c r="F205" s="52">
        <v>20.251999999999999</v>
      </c>
      <c r="G205" s="52">
        <v>-1.5840000000000001</v>
      </c>
      <c r="H205" s="128">
        <f t="shared" si="26"/>
        <v>8.4647800925925907</v>
      </c>
      <c r="I205" s="52">
        <f t="shared" si="27"/>
        <v>-18.620627750854734</v>
      </c>
      <c r="J205" s="52">
        <f t="shared" si="28"/>
        <v>-7.9633991589081141</v>
      </c>
      <c r="K205" s="130">
        <f t="shared" si="31"/>
        <v>3063214.0220958553</v>
      </c>
      <c r="L205" s="130">
        <f t="shared" si="32"/>
        <v>627181.01140029426</v>
      </c>
      <c r="M205" s="52">
        <f t="shared" si="33"/>
        <v>1316.3538333333331</v>
      </c>
      <c r="N205" s="51"/>
      <c r="R205" s="119">
        <v>275</v>
      </c>
      <c r="S205" s="119">
        <v>49</v>
      </c>
      <c r="T205" s="119">
        <v>47</v>
      </c>
    </row>
    <row r="206" spans="2:28" x14ac:dyDescent="0.25">
      <c r="B206" s="51"/>
      <c r="C206" s="56">
        <v>193</v>
      </c>
      <c r="D206" s="56">
        <v>2.15</v>
      </c>
      <c r="E206" s="151">
        <v>11.5453125</v>
      </c>
      <c r="F206" s="52">
        <v>12.651</v>
      </c>
      <c r="G206" s="52">
        <v>-0.78200000000000003</v>
      </c>
      <c r="H206" s="128">
        <f t="shared" si="26"/>
        <v>5.0100925925925921</v>
      </c>
      <c r="I206" s="52">
        <f t="shared" si="27"/>
        <v>-6.3717610206038939</v>
      </c>
      <c r="J206" s="52">
        <f t="shared" si="28"/>
        <v>10.929248029773722</v>
      </c>
      <c r="K206" s="130">
        <f t="shared" si="31"/>
        <v>3063207.6503348346</v>
      </c>
      <c r="L206" s="130">
        <f t="shared" si="32"/>
        <v>627191.94064832409</v>
      </c>
      <c r="M206" s="52">
        <f t="shared" si="33"/>
        <v>1317.1558333333332</v>
      </c>
      <c r="N206" s="51"/>
      <c r="R206" s="119">
        <v>277</v>
      </c>
      <c r="S206" s="119">
        <v>4</v>
      </c>
      <c r="T206" s="119">
        <v>75</v>
      </c>
    </row>
    <row r="207" spans="2:28" x14ac:dyDescent="0.25">
      <c r="B207" s="51"/>
      <c r="C207" s="56">
        <v>194</v>
      </c>
      <c r="D207" s="56">
        <v>2.15</v>
      </c>
      <c r="E207" s="151">
        <v>11.928067129629628</v>
      </c>
      <c r="F207" s="52">
        <v>18.472000000000001</v>
      </c>
      <c r="G207" s="52">
        <v>-1.33</v>
      </c>
      <c r="H207" s="128">
        <f t="shared" si="26"/>
        <v>1.9381597222222204</v>
      </c>
      <c r="I207" s="52">
        <f t="shared" si="27"/>
        <v>12.711582474317645</v>
      </c>
      <c r="J207" s="52">
        <f t="shared" si="28"/>
        <v>13.40262866002862</v>
      </c>
      <c r="K207" s="130">
        <f t="shared" si="31"/>
        <v>3063220.361917309</v>
      </c>
      <c r="L207" s="130">
        <f t="shared" si="32"/>
        <v>627205.34327698417</v>
      </c>
      <c r="M207" s="52">
        <f t="shared" si="33"/>
        <v>1316.6078333333332</v>
      </c>
      <c r="N207" s="51"/>
      <c r="R207" s="119">
        <v>286</v>
      </c>
      <c r="S207" s="119">
        <v>16</v>
      </c>
      <c r="T207" s="119">
        <v>25</v>
      </c>
    </row>
    <row r="208" spans="2:28" x14ac:dyDescent="0.25">
      <c r="B208" s="132"/>
      <c r="C208" s="56">
        <v>195</v>
      </c>
      <c r="D208" s="145">
        <v>2.15</v>
      </c>
      <c r="E208" s="152">
        <v>11.59994212962963</v>
      </c>
      <c r="F208" s="133">
        <v>8.4789999999999992</v>
      </c>
      <c r="G208" s="133">
        <v>-0.77300000000000002</v>
      </c>
      <c r="H208" s="128">
        <f t="shared" si="26"/>
        <v>13.538101851851851</v>
      </c>
      <c r="I208" s="52">
        <f t="shared" si="27"/>
        <v>6.9383203546390382</v>
      </c>
      <c r="J208" s="52">
        <f t="shared" si="28"/>
        <v>-4.8737205148019722</v>
      </c>
      <c r="K208" s="130">
        <f t="shared" si="31"/>
        <v>3063227.3002376636</v>
      </c>
      <c r="L208" s="130">
        <f t="shared" si="32"/>
        <v>627200.46955646935</v>
      </c>
      <c r="M208" s="52">
        <f t="shared" si="33"/>
        <v>1317.1648333333333</v>
      </c>
      <c r="N208" s="132"/>
      <c r="P208" s="113"/>
      <c r="Q208" s="113"/>
      <c r="R208" s="113">
        <v>278</v>
      </c>
      <c r="S208" s="113">
        <v>23</v>
      </c>
      <c r="T208" s="113">
        <v>55</v>
      </c>
      <c r="U208" s="113"/>
      <c r="V208" s="113"/>
      <c r="W208" s="113"/>
      <c r="X208" s="113"/>
      <c r="Y208" s="113"/>
      <c r="Z208" s="113"/>
      <c r="AA208" s="113"/>
      <c r="AB208" s="113"/>
    </row>
    <row r="209" spans="2:28" x14ac:dyDescent="0.25">
      <c r="B209" s="132"/>
      <c r="C209" s="56">
        <v>196</v>
      </c>
      <c r="D209" s="145">
        <v>2.15</v>
      </c>
      <c r="E209" s="152">
        <v>12.496273148148148</v>
      </c>
      <c r="F209" s="133">
        <v>9.6769999999999996</v>
      </c>
      <c r="G209" s="133">
        <v>-0.25900000000000001</v>
      </c>
      <c r="H209" s="128">
        <f t="shared" si="26"/>
        <v>11.034374999999997</v>
      </c>
      <c r="I209" s="52">
        <f t="shared" si="27"/>
        <v>-0.87284638509040569</v>
      </c>
      <c r="J209" s="52">
        <f t="shared" si="28"/>
        <v>-9.6375550939039822</v>
      </c>
      <c r="K209" s="130">
        <f t="shared" si="31"/>
        <v>3063226.4273912786</v>
      </c>
      <c r="L209" s="130">
        <f t="shared" si="32"/>
        <v>627190.8320013755</v>
      </c>
      <c r="M209" s="52">
        <f t="shared" si="33"/>
        <v>1317.6788333333332</v>
      </c>
      <c r="N209" s="132"/>
      <c r="P209" s="113"/>
      <c r="Q209" s="113"/>
      <c r="R209" s="113">
        <v>299</v>
      </c>
      <c r="S209" s="113">
        <v>54</v>
      </c>
      <c r="T209" s="113">
        <v>38</v>
      </c>
      <c r="U209" s="113"/>
      <c r="V209" s="113"/>
      <c r="W209" s="113"/>
      <c r="X209" s="113"/>
      <c r="Y209" s="113"/>
      <c r="Z209" s="113"/>
      <c r="AA209" s="113"/>
      <c r="AB209" s="113"/>
    </row>
    <row r="210" spans="2:28" x14ac:dyDescent="0.25">
      <c r="B210" s="51"/>
      <c r="C210" s="56">
        <v>197</v>
      </c>
      <c r="D210" s="56">
        <v>2.15</v>
      </c>
      <c r="E210" s="151">
        <v>11.937083333333332</v>
      </c>
      <c r="F210" s="52">
        <v>15.965999999999999</v>
      </c>
      <c r="G210" s="52">
        <v>-0.92300000000000004</v>
      </c>
      <c r="H210" s="128">
        <f t="shared" si="26"/>
        <v>7.9714583333333309</v>
      </c>
      <c r="I210" s="52">
        <f t="shared" si="27"/>
        <v>-15.655674068687077</v>
      </c>
      <c r="J210" s="52">
        <f t="shared" si="28"/>
        <v>-3.132574892167618</v>
      </c>
      <c r="K210" s="130">
        <f t="shared" si="31"/>
        <v>3063210.7717172098</v>
      </c>
      <c r="L210" s="130">
        <f t="shared" si="32"/>
        <v>627187.69942648336</v>
      </c>
      <c r="M210" s="52">
        <f t="shared" si="33"/>
        <v>1317.0148333333332</v>
      </c>
      <c r="N210" s="51"/>
      <c r="R210" s="119">
        <v>286</v>
      </c>
      <c r="S210" s="119">
        <v>29</v>
      </c>
      <c r="T210" s="119">
        <v>24</v>
      </c>
    </row>
    <row r="211" spans="2:28" x14ac:dyDescent="0.25">
      <c r="B211" s="51"/>
      <c r="C211" s="56">
        <v>198</v>
      </c>
      <c r="D211" s="56">
        <v>2.15</v>
      </c>
      <c r="E211" s="151">
        <v>10.833946759259259</v>
      </c>
      <c r="F211" s="52">
        <v>10.343</v>
      </c>
      <c r="G211" s="52">
        <v>-0.94699999999999995</v>
      </c>
      <c r="H211" s="128">
        <f t="shared" si="26"/>
        <v>3.80540509259259</v>
      </c>
      <c r="I211" s="52">
        <f t="shared" si="27"/>
        <v>-0.24001911617287555</v>
      </c>
      <c r="J211" s="52">
        <f t="shared" si="28"/>
        <v>10.340214689447777</v>
      </c>
      <c r="K211" s="130">
        <f t="shared" si="31"/>
        <v>3063210.5316980937</v>
      </c>
      <c r="L211" s="130">
        <f t="shared" si="32"/>
        <v>627198.03964117286</v>
      </c>
      <c r="M211" s="52">
        <f t="shared" si="33"/>
        <v>1316.9908333333333</v>
      </c>
      <c r="N211" s="51"/>
      <c r="R211" s="119">
        <v>260</v>
      </c>
      <c r="S211" s="119">
        <v>0</v>
      </c>
      <c r="T211" s="119">
        <v>53</v>
      </c>
    </row>
    <row r="212" spans="2:28" x14ac:dyDescent="0.25">
      <c r="B212" s="51"/>
      <c r="C212" s="56">
        <v>199</v>
      </c>
      <c r="D212" s="56">
        <v>2.15</v>
      </c>
      <c r="E212" s="151">
        <v>10.753912037037036</v>
      </c>
      <c r="F212" s="52">
        <v>12.09</v>
      </c>
      <c r="G212" s="52">
        <v>-1.58</v>
      </c>
      <c r="H212" s="128">
        <f t="shared" si="26"/>
        <v>14.559317129629626</v>
      </c>
      <c r="I212" s="52">
        <f t="shared" si="27"/>
        <v>11.884603842324807</v>
      </c>
      <c r="J212" s="52">
        <f t="shared" si="28"/>
        <v>-2.2190744717107647</v>
      </c>
      <c r="K212" s="130">
        <f t="shared" si="31"/>
        <v>3063222.4163019359</v>
      </c>
      <c r="L212" s="130">
        <f t="shared" si="32"/>
        <v>627195.82056670112</v>
      </c>
      <c r="M212" s="52">
        <f t="shared" si="33"/>
        <v>1316.3578333333332</v>
      </c>
      <c r="N212" s="51"/>
      <c r="R212" s="119">
        <v>258</v>
      </c>
      <c r="S212" s="119">
        <v>5</v>
      </c>
      <c r="T212" s="119">
        <v>38</v>
      </c>
    </row>
    <row r="213" spans="2:28" x14ac:dyDescent="0.25">
      <c r="B213" s="51"/>
      <c r="C213" s="56">
        <v>200</v>
      </c>
      <c r="D213" s="56">
        <v>2.15</v>
      </c>
      <c r="E213" s="151">
        <v>10.838171296296297</v>
      </c>
      <c r="F213" s="52">
        <v>13.25</v>
      </c>
      <c r="G213" s="52">
        <v>-0.92900000000000005</v>
      </c>
      <c r="H213" s="128">
        <f t="shared" si="26"/>
        <v>10.397488425925921</v>
      </c>
      <c r="I213" s="52">
        <f t="shared" si="27"/>
        <v>-4.6316424097321978</v>
      </c>
      <c r="J213" s="52">
        <f t="shared" si="28"/>
        <v>-12.414120532215325</v>
      </c>
      <c r="K213" s="130">
        <f t="shared" si="31"/>
        <v>3063217.7846595263</v>
      </c>
      <c r="L213" s="130">
        <f t="shared" si="32"/>
        <v>627183.4064461689</v>
      </c>
      <c r="M213" s="52">
        <f t="shared" si="33"/>
        <v>1317.0088333333331</v>
      </c>
      <c r="N213" s="51"/>
      <c r="R213" s="119">
        <v>260</v>
      </c>
      <c r="S213" s="119">
        <v>6</v>
      </c>
      <c r="T213" s="119">
        <v>58</v>
      </c>
    </row>
    <row r="214" spans="2:28" x14ac:dyDescent="0.25">
      <c r="B214" s="51"/>
      <c r="C214" s="56">
        <v>201</v>
      </c>
      <c r="D214" s="56">
        <v>2.15</v>
      </c>
      <c r="E214" s="151">
        <v>11.979907407407408</v>
      </c>
      <c r="F214" s="52">
        <v>13.894</v>
      </c>
      <c r="G214" s="52">
        <v>-0.71199999999999997</v>
      </c>
      <c r="H214" s="128">
        <f t="shared" si="26"/>
        <v>7.3773958333333312</v>
      </c>
      <c r="I214" s="52">
        <f t="shared" si="27"/>
        <v>-13.875681516327676</v>
      </c>
      <c r="J214" s="52">
        <f t="shared" si="28"/>
        <v>0.71323099865505402</v>
      </c>
      <c r="K214" s="130">
        <f t="shared" si="31"/>
        <v>3063203.9089780101</v>
      </c>
      <c r="L214" s="130">
        <f t="shared" si="32"/>
        <v>627184.1196771675</v>
      </c>
      <c r="M214" s="52">
        <f t="shared" si="33"/>
        <v>1317.2258333333332</v>
      </c>
      <c r="N214" s="51"/>
      <c r="R214" s="119">
        <v>287</v>
      </c>
      <c r="S214" s="119">
        <v>31</v>
      </c>
      <c r="T214" s="119">
        <v>4</v>
      </c>
    </row>
    <row r="215" spans="2:28" x14ac:dyDescent="0.25">
      <c r="B215" s="51"/>
      <c r="C215" s="56">
        <v>202</v>
      </c>
      <c r="D215" s="56">
        <v>2.15</v>
      </c>
      <c r="E215" s="151">
        <v>10.595185185185187</v>
      </c>
      <c r="F215" s="52">
        <v>14.31</v>
      </c>
      <c r="G215" s="52">
        <v>-1.4490000000000001</v>
      </c>
      <c r="H215" s="128">
        <f t="shared" si="26"/>
        <v>2.9725810185185182</v>
      </c>
      <c r="I215" s="52">
        <f t="shared" si="27"/>
        <v>4.5780477842447818</v>
      </c>
      <c r="J215" s="52">
        <f t="shared" si="28"/>
        <v>13.557934152560687</v>
      </c>
      <c r="K215" s="130">
        <f t="shared" si="31"/>
        <v>3063208.4870257941</v>
      </c>
      <c r="L215" s="130">
        <f t="shared" si="32"/>
        <v>627197.67761132005</v>
      </c>
      <c r="M215" s="52">
        <f t="shared" si="33"/>
        <v>1316.4888333333331</v>
      </c>
      <c r="N215" s="51"/>
      <c r="R215" s="119">
        <v>254</v>
      </c>
      <c r="S215" s="119">
        <v>17</v>
      </c>
      <c r="T215" s="119">
        <v>4</v>
      </c>
    </row>
    <row r="216" spans="2:28" x14ac:dyDescent="0.25">
      <c r="B216" s="51"/>
      <c r="C216" s="56">
        <v>203</v>
      </c>
      <c r="D216" s="56">
        <v>2.15</v>
      </c>
      <c r="E216" s="151">
        <v>12.571655092592593</v>
      </c>
      <c r="F216" s="52">
        <v>25</v>
      </c>
      <c r="G216" s="52">
        <v>-1.373</v>
      </c>
      <c r="H216" s="128">
        <f t="shared" si="26"/>
        <v>0.54423611111111114</v>
      </c>
      <c r="I216" s="52">
        <f t="shared" si="27"/>
        <v>24.353184718161117</v>
      </c>
      <c r="J216" s="52">
        <f t="shared" si="28"/>
        <v>5.6499906268173392</v>
      </c>
      <c r="K216" s="130">
        <f t="shared" si="31"/>
        <v>3063232.8402105123</v>
      </c>
      <c r="L216" s="130">
        <f t="shared" si="32"/>
        <v>627203.32760194689</v>
      </c>
      <c r="M216" s="52">
        <f t="shared" si="33"/>
        <v>1316.5648333333331</v>
      </c>
      <c r="N216" s="51"/>
      <c r="R216" s="119">
        <v>301</v>
      </c>
      <c r="S216" s="119">
        <v>43</v>
      </c>
      <c r="T216" s="119">
        <v>11</v>
      </c>
    </row>
    <row r="217" spans="2:28" x14ac:dyDescent="0.25">
      <c r="B217" s="51"/>
      <c r="C217" s="56">
        <v>204</v>
      </c>
      <c r="D217" s="56">
        <v>2.15</v>
      </c>
      <c r="E217" s="151">
        <v>12.546469907407406</v>
      </c>
      <c r="F217" s="52">
        <v>21.978000000000002</v>
      </c>
      <c r="G217" s="52">
        <v>-1.3740000000000001</v>
      </c>
      <c r="H217" s="128">
        <f t="shared" si="26"/>
        <v>13.090706018518517</v>
      </c>
      <c r="I217" s="52">
        <f t="shared" si="27"/>
        <v>15.315953143821867</v>
      </c>
      <c r="J217" s="52">
        <f t="shared" si="28"/>
        <v>-15.762425679325284</v>
      </c>
      <c r="K217" s="130">
        <f t="shared" si="31"/>
        <v>3063248.1561636562</v>
      </c>
      <c r="L217" s="130">
        <f t="shared" si="32"/>
        <v>627187.56517626753</v>
      </c>
      <c r="M217" s="52">
        <f t="shared" si="33"/>
        <v>1316.5638333333332</v>
      </c>
      <c r="N217" s="51"/>
      <c r="R217" s="119">
        <v>301</v>
      </c>
      <c r="S217" s="119">
        <v>6</v>
      </c>
      <c r="T217" s="119">
        <v>55</v>
      </c>
    </row>
    <row r="218" spans="2:28" x14ac:dyDescent="0.25">
      <c r="B218" s="51"/>
      <c r="C218" s="56">
        <v>205</v>
      </c>
      <c r="D218" s="56">
        <v>2.15</v>
      </c>
      <c r="E218" s="151">
        <v>12.832662037037037</v>
      </c>
      <c r="F218" s="52">
        <v>18.542999999999999</v>
      </c>
      <c r="G218" s="52">
        <v>-0.89900000000000002</v>
      </c>
      <c r="H218" s="128">
        <f t="shared" si="26"/>
        <v>10.923368055555557</v>
      </c>
      <c r="I218" s="52">
        <f t="shared" si="27"/>
        <v>-2.5291317516640066</v>
      </c>
      <c r="J218" s="52">
        <f t="shared" si="28"/>
        <v>-18.369712615681415</v>
      </c>
      <c r="K218" s="130">
        <f t="shared" si="31"/>
        <v>3063245.6270319046</v>
      </c>
      <c r="L218" s="130">
        <f t="shared" si="32"/>
        <v>627169.19546365179</v>
      </c>
      <c r="M218" s="52">
        <f t="shared" si="33"/>
        <v>1317.0388333333333</v>
      </c>
      <c r="N218" s="51"/>
      <c r="R218" s="119">
        <v>307</v>
      </c>
      <c r="S218" s="119">
        <v>59</v>
      </c>
      <c r="T218" s="119">
        <v>2</v>
      </c>
    </row>
    <row r="219" spans="2:28" x14ac:dyDescent="0.25">
      <c r="B219" s="51"/>
      <c r="C219" s="56">
        <v>206</v>
      </c>
      <c r="D219" s="56">
        <v>2.15</v>
      </c>
      <c r="E219" s="151">
        <v>12.828796296296296</v>
      </c>
      <c r="F219" s="52">
        <v>22.527999999999999</v>
      </c>
      <c r="G219" s="52">
        <v>-1.2250000000000001</v>
      </c>
      <c r="H219" s="128">
        <f t="shared" si="26"/>
        <v>8.752164351851853</v>
      </c>
      <c r="I219" s="52">
        <f t="shared" si="27"/>
        <v>-19.49960031979829</v>
      </c>
      <c r="J219" s="52">
        <f t="shared" si="28"/>
        <v>-11.28168300246565</v>
      </c>
      <c r="K219" s="130">
        <f t="shared" si="31"/>
        <v>3063226.127431585</v>
      </c>
      <c r="L219" s="130">
        <f t="shared" si="32"/>
        <v>627157.91378064931</v>
      </c>
      <c r="M219" s="52">
        <f t="shared" si="33"/>
        <v>1316.7128333333333</v>
      </c>
      <c r="N219" s="51"/>
      <c r="R219" s="119">
        <v>307</v>
      </c>
      <c r="S219" s="119">
        <v>53</v>
      </c>
      <c r="T219" s="119">
        <v>28</v>
      </c>
    </row>
    <row r="220" spans="2:28" x14ac:dyDescent="0.25">
      <c r="B220" s="51"/>
      <c r="C220" s="56">
        <v>207</v>
      </c>
      <c r="D220" s="56">
        <v>2.15</v>
      </c>
      <c r="E220" s="151">
        <v>12.725914351851852</v>
      </c>
      <c r="F220" s="52">
        <v>25.736000000000001</v>
      </c>
      <c r="G220" s="52">
        <v>-1.5660000000000001</v>
      </c>
      <c r="H220" s="128">
        <f t="shared" si="26"/>
        <v>6.4780787037037051</v>
      </c>
      <c r="I220" s="52">
        <f t="shared" si="27"/>
        <v>-23.413897091370369</v>
      </c>
      <c r="J220" s="52">
        <f t="shared" si="28"/>
        <v>10.683216696984021</v>
      </c>
      <c r="K220" s="130">
        <f t="shared" si="31"/>
        <v>3063202.7135344935</v>
      </c>
      <c r="L220" s="130">
        <f t="shared" si="32"/>
        <v>627168.59699734626</v>
      </c>
      <c r="M220" s="52">
        <f t="shared" si="33"/>
        <v>1316.3718333333331</v>
      </c>
      <c r="N220" s="51"/>
      <c r="R220" s="119">
        <v>305</v>
      </c>
      <c r="S220" s="119">
        <v>25</v>
      </c>
      <c r="T220" s="119">
        <v>19</v>
      </c>
    </row>
    <row r="221" spans="2:28" x14ac:dyDescent="0.25">
      <c r="B221" s="51"/>
      <c r="C221" s="56">
        <v>208</v>
      </c>
      <c r="D221" s="56">
        <v>2.15</v>
      </c>
      <c r="E221" s="151">
        <v>0.97042824074074074</v>
      </c>
      <c r="F221" s="52">
        <v>9.9600000000000009</v>
      </c>
      <c r="G221" s="52">
        <v>0.90600000000000003</v>
      </c>
      <c r="H221" s="128">
        <f t="shared" si="26"/>
        <v>7.4485069444444463</v>
      </c>
      <c r="I221" s="52">
        <f t="shared" si="27"/>
        <v>-9.9576832079708808</v>
      </c>
      <c r="J221" s="52">
        <f t="shared" si="28"/>
        <v>0.21481417479943996</v>
      </c>
      <c r="K221" s="130">
        <f t="shared" si="31"/>
        <v>3063192.7558512855</v>
      </c>
      <c r="L221" s="130">
        <f t="shared" si="32"/>
        <v>627168.81181152107</v>
      </c>
      <c r="M221" s="52">
        <f t="shared" si="33"/>
        <v>1318.8438333333331</v>
      </c>
      <c r="N221" s="51"/>
      <c r="R221" s="119">
        <v>23</v>
      </c>
      <c r="S221" s="119">
        <v>17</v>
      </c>
      <c r="T221" s="119">
        <v>25</v>
      </c>
    </row>
    <row r="222" spans="2:28" x14ac:dyDescent="0.25">
      <c r="B222" s="51"/>
      <c r="C222" s="56">
        <v>209</v>
      </c>
      <c r="D222" s="56">
        <v>2.15</v>
      </c>
      <c r="E222" s="151">
        <v>1.150775462962963</v>
      </c>
      <c r="F222" s="52">
        <v>11.885999999999999</v>
      </c>
      <c r="G222" s="52">
        <v>0.755</v>
      </c>
      <c r="H222" s="128">
        <f t="shared" si="26"/>
        <v>8.5992824074074097</v>
      </c>
      <c r="I222" s="52">
        <f t="shared" si="27"/>
        <v>-10.648018070295874</v>
      </c>
      <c r="J222" s="52">
        <f t="shared" si="28"/>
        <v>-5.2817333494462302</v>
      </c>
      <c r="K222" s="130">
        <f t="shared" si="31"/>
        <v>3063182.107833215</v>
      </c>
      <c r="L222" s="130">
        <f t="shared" si="32"/>
        <v>627163.53007817164</v>
      </c>
      <c r="M222" s="52">
        <f t="shared" si="33"/>
        <v>1318.6928333333333</v>
      </c>
      <c r="N222" s="51"/>
      <c r="R222" s="119">
        <v>27</v>
      </c>
      <c r="S222" s="119">
        <v>37</v>
      </c>
      <c r="T222" s="119">
        <v>7</v>
      </c>
    </row>
    <row r="223" spans="2:28" x14ac:dyDescent="0.25">
      <c r="B223" s="51"/>
      <c r="C223" s="56">
        <v>210</v>
      </c>
      <c r="D223" s="56">
        <v>2.15</v>
      </c>
      <c r="E223" s="151">
        <v>14.465069444444445</v>
      </c>
      <c r="F223" s="52">
        <v>10.807</v>
      </c>
      <c r="G223" s="52">
        <v>0.68300000000000005</v>
      </c>
      <c r="H223" s="128">
        <f t="shared" si="26"/>
        <v>8.0643518518518533</v>
      </c>
      <c r="I223" s="52">
        <f t="shared" si="27"/>
        <v>-10.506441593515909</v>
      </c>
      <c r="J223" s="52">
        <f t="shared" si="28"/>
        <v>-2.5309946744390612</v>
      </c>
      <c r="K223" s="130">
        <f t="shared" si="31"/>
        <v>3063171.6013916214</v>
      </c>
      <c r="L223" s="130">
        <f t="shared" si="32"/>
        <v>627160.99908349721</v>
      </c>
      <c r="M223" s="52">
        <f t="shared" si="33"/>
        <v>1318.6208333333332</v>
      </c>
      <c r="N223" s="51"/>
      <c r="R223" s="119">
        <v>347</v>
      </c>
      <c r="S223" s="119">
        <v>9</v>
      </c>
      <c r="T223" s="119">
        <v>42</v>
      </c>
    </row>
    <row r="224" spans="2:28" x14ac:dyDescent="0.25">
      <c r="B224" s="51"/>
      <c r="C224" s="56">
        <v>211</v>
      </c>
      <c r="D224" s="56">
        <v>2.15</v>
      </c>
      <c r="E224" s="151">
        <v>14.984351851851851</v>
      </c>
      <c r="F224" s="52">
        <v>16.032</v>
      </c>
      <c r="G224" s="52">
        <v>0.46500000000000002</v>
      </c>
      <c r="H224" s="128">
        <f t="shared" si="26"/>
        <v>8.0487037037037048</v>
      </c>
      <c r="I224" s="52">
        <f t="shared" si="27"/>
        <v>-15.610402518193203</v>
      </c>
      <c r="J224" s="52">
        <f t="shared" si="28"/>
        <v>-3.6524453753598181</v>
      </c>
      <c r="K224" s="130">
        <f t="shared" si="31"/>
        <v>3063155.990989103</v>
      </c>
      <c r="L224" s="130">
        <f t="shared" si="32"/>
        <v>627157.34663812188</v>
      </c>
      <c r="M224" s="52">
        <f t="shared" si="33"/>
        <v>1318.4028333333331</v>
      </c>
      <c r="N224" s="51"/>
      <c r="R224" s="119">
        <v>359</v>
      </c>
      <c r="S224" s="119">
        <v>37</v>
      </c>
      <c r="T224" s="119">
        <v>28</v>
      </c>
    </row>
    <row r="225" spans="2:20" x14ac:dyDescent="0.25">
      <c r="B225" s="51"/>
      <c r="C225" s="56">
        <v>212</v>
      </c>
      <c r="D225" s="56">
        <v>2.15</v>
      </c>
      <c r="E225" s="151">
        <v>0.80596064814814805</v>
      </c>
      <c r="F225" s="52">
        <v>14.023</v>
      </c>
      <c r="G225" s="52">
        <v>0.55800000000000005</v>
      </c>
      <c r="H225" s="128">
        <f t="shared" si="26"/>
        <v>8.8546643518518522</v>
      </c>
      <c r="I225" s="52">
        <f t="shared" si="27"/>
        <v>-11.825307260391234</v>
      </c>
      <c r="J225" s="52">
        <f t="shared" si="28"/>
        <v>-7.5370177920274521</v>
      </c>
      <c r="K225" s="130">
        <f t="shared" si="31"/>
        <v>3063144.1656818427</v>
      </c>
      <c r="L225" s="130">
        <f t="shared" si="32"/>
        <v>627149.80962032988</v>
      </c>
      <c r="M225" s="52">
        <f t="shared" si="33"/>
        <v>1318.4958333333332</v>
      </c>
      <c r="N225" s="51"/>
      <c r="R225" s="119">
        <v>19</v>
      </c>
      <c r="S225" s="119">
        <v>20</v>
      </c>
      <c r="T225" s="119">
        <v>35</v>
      </c>
    </row>
    <row r="226" spans="2:20" x14ac:dyDescent="0.25">
      <c r="B226" s="51"/>
      <c r="C226" s="56">
        <v>213</v>
      </c>
      <c r="D226" s="56">
        <v>2.15</v>
      </c>
      <c r="E226" s="151">
        <v>14.419571759259259</v>
      </c>
      <c r="F226" s="52">
        <v>13.423999999999999</v>
      </c>
      <c r="G226" s="52">
        <v>0.374</v>
      </c>
      <c r="H226" s="128">
        <f t="shared" si="26"/>
        <v>8.2742361111111116</v>
      </c>
      <c r="I226" s="52">
        <f t="shared" si="27"/>
        <v>-12.72421253340214</v>
      </c>
      <c r="J226" s="52">
        <f t="shared" si="28"/>
        <v>-4.2776385313408447</v>
      </c>
      <c r="K226" s="130">
        <f t="shared" si="31"/>
        <v>3063131.4414693094</v>
      </c>
      <c r="L226" s="130">
        <f t="shared" si="32"/>
        <v>627145.53198179859</v>
      </c>
      <c r="M226" s="52">
        <f t="shared" si="33"/>
        <v>1318.3118333333332</v>
      </c>
      <c r="N226" s="51"/>
      <c r="R226" s="119">
        <v>346</v>
      </c>
      <c r="S226" s="119">
        <v>4</v>
      </c>
      <c r="T226" s="119">
        <v>11</v>
      </c>
    </row>
    <row r="227" spans="2:20" x14ac:dyDescent="0.25">
      <c r="B227" s="51"/>
      <c r="C227" s="56">
        <v>214</v>
      </c>
      <c r="D227" s="56">
        <v>2.15</v>
      </c>
      <c r="E227" s="151">
        <v>0.62106481481481479</v>
      </c>
      <c r="F227" s="52">
        <v>20.968</v>
      </c>
      <c r="G227" s="52">
        <v>0.51600000000000001</v>
      </c>
      <c r="H227" s="128">
        <f t="shared" si="26"/>
        <v>8.8953009259259268</v>
      </c>
      <c r="I227" s="52">
        <f t="shared" si="27"/>
        <v>-17.487498429970092</v>
      </c>
      <c r="J227" s="52">
        <f t="shared" si="28"/>
        <v>-11.569115033648576</v>
      </c>
      <c r="K227" s="130">
        <f t="shared" si="31"/>
        <v>3063113.9539708793</v>
      </c>
      <c r="L227" s="130">
        <f t="shared" si="32"/>
        <v>627133.96286676498</v>
      </c>
      <c r="M227" s="52">
        <f t="shared" si="33"/>
        <v>1318.4538333333333</v>
      </c>
      <c r="N227" s="51"/>
      <c r="R227" s="119">
        <v>14</v>
      </c>
      <c r="S227" s="119">
        <v>54</v>
      </c>
      <c r="T227" s="119">
        <v>20</v>
      </c>
    </row>
    <row r="228" spans="2:20" x14ac:dyDescent="0.25">
      <c r="B228" s="51"/>
      <c r="C228" s="56">
        <v>215</v>
      </c>
      <c r="D228" s="56">
        <v>2.15</v>
      </c>
      <c r="E228" s="151">
        <v>14.605219907407408</v>
      </c>
      <c r="F228" s="52">
        <v>19.47</v>
      </c>
      <c r="G228" s="52">
        <v>0.375</v>
      </c>
      <c r="H228" s="128">
        <f t="shared" si="26"/>
        <v>8.5005208333333329</v>
      </c>
      <c r="I228" s="52">
        <f t="shared" si="27"/>
        <v>-17.785001943789972</v>
      </c>
      <c r="J228" s="52">
        <f t="shared" si="28"/>
        <v>-7.9230427147268943</v>
      </c>
      <c r="K228" s="130">
        <f t="shared" si="31"/>
        <v>3063096.1689689355</v>
      </c>
      <c r="L228" s="130">
        <f t="shared" si="32"/>
        <v>627126.03982405027</v>
      </c>
      <c r="M228" s="52">
        <f t="shared" si="33"/>
        <v>1318.3128333333332</v>
      </c>
      <c r="N228" s="51"/>
      <c r="R228" s="119">
        <v>350</v>
      </c>
      <c r="S228" s="119">
        <v>31</v>
      </c>
      <c r="T228" s="119">
        <v>31</v>
      </c>
    </row>
    <row r="229" spans="2:20" x14ac:dyDescent="0.25">
      <c r="B229" s="51"/>
      <c r="C229" s="56"/>
      <c r="D229" s="56"/>
      <c r="E229" s="151"/>
      <c r="F229" s="52"/>
      <c r="G229" s="52"/>
      <c r="H229" s="51"/>
      <c r="I229" s="52"/>
      <c r="J229" s="51"/>
      <c r="K229" s="51"/>
      <c r="L229" s="52"/>
      <c r="M229" s="51"/>
      <c r="N229" s="51"/>
    </row>
    <row r="230" spans="2:20" x14ac:dyDescent="0.25">
      <c r="B230" s="51"/>
      <c r="C230" s="56"/>
      <c r="D230" s="56"/>
      <c r="E230" s="151"/>
      <c r="F230" s="52"/>
      <c r="G230" s="52"/>
      <c r="H230" s="51"/>
      <c r="I230" s="52"/>
      <c r="J230" s="51"/>
      <c r="K230" s="51"/>
      <c r="L230" s="52"/>
      <c r="M230" s="51"/>
      <c r="N230" s="51"/>
    </row>
    <row r="231" spans="2:20" x14ac:dyDescent="0.25">
      <c r="B231" s="51" t="s">
        <v>53</v>
      </c>
      <c r="C231" s="56" t="s">
        <v>52</v>
      </c>
      <c r="D231" s="56"/>
      <c r="E231" s="151">
        <v>0</v>
      </c>
      <c r="F231" s="52"/>
      <c r="G231" s="52"/>
      <c r="H231" s="131">
        <f>IF('Gales Table Minor Traverse'!V15&lt;(180/24), 'Gales Table Minor Traverse'!V15+(180/24), 'Gales Table Minor Traverse'!V15-(180/24))</f>
        <v>11.505706018518518</v>
      </c>
      <c r="I231" s="130"/>
      <c r="J231" s="131"/>
      <c r="K231" s="51">
        <f>'Gales Table Minor Traverse'!S15</f>
        <v>3063200.6321735517</v>
      </c>
      <c r="L231" s="52">
        <f>'Gales Table Minor Traverse'!T15</f>
        <v>627184.52865838143</v>
      </c>
      <c r="M231" s="52">
        <f>'Level Transfer Minor Traverse'!I25</f>
        <v>1317.194611111111</v>
      </c>
      <c r="N231" s="51"/>
      <c r="R231" s="119">
        <v>0</v>
      </c>
      <c r="S231" s="119">
        <v>0</v>
      </c>
      <c r="T231" s="119">
        <v>0</v>
      </c>
    </row>
    <row r="232" spans="2:20" x14ac:dyDescent="0.25">
      <c r="B232" s="51">
        <v>1.4259999999999999</v>
      </c>
      <c r="C232" s="56">
        <v>216</v>
      </c>
      <c r="D232" s="56">
        <v>1.5</v>
      </c>
      <c r="E232" s="151">
        <v>1.0140046296296297</v>
      </c>
      <c r="F232" s="52">
        <v>6.1340000000000003</v>
      </c>
      <c r="G232" s="52">
        <v>-0.86</v>
      </c>
      <c r="H232" s="128">
        <f t="shared" ref="H232:H277" si="34">IF(H231+E232&lt;360/24,H231+E232,H231+E232-360/24)</f>
        <v>12.519710648148148</v>
      </c>
      <c r="I232" s="52">
        <f t="shared" ref="I232:I277" si="35">F232*COS(RADIANS(H232*24))</f>
        <v>3.1107544914457619</v>
      </c>
      <c r="J232" s="52">
        <f t="shared" ref="J232:J277" si="36">F232*SIN(RADIANS(H232*24))</f>
        <v>-5.2866967469252506</v>
      </c>
      <c r="K232" s="130">
        <f t="shared" ref="K232" si="37">K231+I232</f>
        <v>3063203.742928043</v>
      </c>
      <c r="L232" s="130">
        <f t="shared" ref="L232" si="38">L231+J232</f>
        <v>627179.24196163449</v>
      </c>
      <c r="M232" s="52">
        <f>$M$231+$B$232+G232-D232</f>
        <v>1316.2606111111111</v>
      </c>
      <c r="N232" s="51"/>
      <c r="R232" s="119">
        <v>24</v>
      </c>
      <c r="S232" s="119">
        <v>20</v>
      </c>
      <c r="T232" s="119">
        <v>10</v>
      </c>
    </row>
    <row r="233" spans="2:20" x14ac:dyDescent="0.25">
      <c r="B233" s="51"/>
      <c r="C233" s="56">
        <v>217</v>
      </c>
      <c r="D233" s="56">
        <v>1.5</v>
      </c>
      <c r="E233" s="151">
        <v>0.49853009259259262</v>
      </c>
      <c r="F233" s="52">
        <v>3.2080000000000002</v>
      </c>
      <c r="G233" s="52">
        <v>-0.151</v>
      </c>
      <c r="H233" s="128">
        <f t="shared" si="34"/>
        <v>13.01824074074074</v>
      </c>
      <c r="I233" s="52">
        <f t="shared" si="35"/>
        <v>2.1647235579081019</v>
      </c>
      <c r="J233" s="52">
        <f t="shared" si="36"/>
        <v>-2.3675379443290221</v>
      </c>
      <c r="K233" s="130">
        <f t="shared" ref="K233:K277" si="39">K232+I233</f>
        <v>3063205.9076516009</v>
      </c>
      <c r="L233" s="130">
        <f t="shared" ref="L233:L277" si="40">L232+J233</f>
        <v>627176.87442369014</v>
      </c>
      <c r="M233" s="52">
        <f t="shared" ref="M233:M277" si="41">$M$231+$B$232+G233-D233</f>
        <v>1316.9696111111109</v>
      </c>
      <c r="N233" s="51"/>
      <c r="R233" s="119">
        <v>11</v>
      </c>
      <c r="S233" s="119">
        <v>57</v>
      </c>
      <c r="T233" s="119">
        <v>53</v>
      </c>
    </row>
    <row r="234" spans="2:20" x14ac:dyDescent="0.25">
      <c r="B234" s="51"/>
      <c r="C234" s="56">
        <v>218</v>
      </c>
      <c r="D234" s="56">
        <v>1.5</v>
      </c>
      <c r="E234" s="151">
        <v>12.253946759259259</v>
      </c>
      <c r="F234" s="52">
        <v>1.6930000000000001</v>
      </c>
      <c r="G234" s="52">
        <v>-0.112</v>
      </c>
      <c r="H234" s="128">
        <f t="shared" si="34"/>
        <v>10.272187500000001</v>
      </c>
      <c r="I234" s="52">
        <f t="shared" si="35"/>
        <v>-0.67420139052893757</v>
      </c>
      <c r="J234" s="52">
        <f t="shared" si="36"/>
        <v>-1.5529653843562794</v>
      </c>
      <c r="K234" s="130">
        <f t="shared" si="39"/>
        <v>3063205.2334502102</v>
      </c>
      <c r="L234" s="130">
        <f t="shared" si="40"/>
        <v>627175.32145830581</v>
      </c>
      <c r="M234" s="52">
        <f t="shared" si="41"/>
        <v>1317.0086111111109</v>
      </c>
      <c r="N234" s="51"/>
      <c r="R234" s="119">
        <v>294</v>
      </c>
      <c r="S234" s="119">
        <v>5</v>
      </c>
      <c r="T234" s="119">
        <v>41</v>
      </c>
    </row>
    <row r="235" spans="2:20" x14ac:dyDescent="0.25">
      <c r="B235" s="51"/>
      <c r="C235" s="56">
        <v>219</v>
      </c>
      <c r="D235" s="56">
        <v>1.5</v>
      </c>
      <c r="E235" s="151">
        <v>9.7058449074074069</v>
      </c>
      <c r="F235" s="52">
        <v>4.1180000000000003</v>
      </c>
      <c r="G235" s="52">
        <v>-0.23</v>
      </c>
      <c r="H235" s="128">
        <f t="shared" si="34"/>
        <v>4.978032407407408</v>
      </c>
      <c r="I235" s="52">
        <f t="shared" si="35"/>
        <v>-2.0260971116337108</v>
      </c>
      <c r="J235" s="52">
        <f t="shared" si="36"/>
        <v>3.5850877944939561</v>
      </c>
      <c r="K235" s="130">
        <f t="shared" si="39"/>
        <v>3063203.2073530988</v>
      </c>
      <c r="L235" s="130">
        <f t="shared" si="40"/>
        <v>627178.90654610028</v>
      </c>
      <c r="M235" s="52">
        <f t="shared" si="41"/>
        <v>1316.890611111111</v>
      </c>
      <c r="N235" s="51"/>
      <c r="R235" s="119">
        <v>232</v>
      </c>
      <c r="S235" s="119">
        <v>56</v>
      </c>
      <c r="T235" s="119">
        <v>25</v>
      </c>
    </row>
    <row r="236" spans="2:20" x14ac:dyDescent="0.25">
      <c r="B236" s="51"/>
      <c r="C236" s="56">
        <v>220</v>
      </c>
      <c r="D236" s="56">
        <v>1.5</v>
      </c>
      <c r="E236" s="151">
        <v>10.553067129629628</v>
      </c>
      <c r="F236" s="52">
        <v>5.5179999999999998</v>
      </c>
      <c r="G236" s="52">
        <v>-1.097</v>
      </c>
      <c r="H236" s="128">
        <f t="shared" si="34"/>
        <v>0.53109953703703638</v>
      </c>
      <c r="I236" s="52">
        <f t="shared" si="35"/>
        <v>5.3820156672021779</v>
      </c>
      <c r="J236" s="52">
        <f t="shared" si="36"/>
        <v>1.2174692431393486</v>
      </c>
      <c r="K236" s="130">
        <f t="shared" si="39"/>
        <v>3063208.5893687662</v>
      </c>
      <c r="L236" s="130">
        <f t="shared" si="40"/>
        <v>627180.12401534338</v>
      </c>
      <c r="M236" s="52">
        <f t="shared" si="41"/>
        <v>1316.023611111111</v>
      </c>
      <c r="N236" s="51"/>
      <c r="R236" s="119">
        <v>253</v>
      </c>
      <c r="S236" s="119">
        <v>16</v>
      </c>
      <c r="T236" s="119">
        <v>25</v>
      </c>
    </row>
    <row r="237" spans="2:20" x14ac:dyDescent="0.25">
      <c r="B237" s="51"/>
      <c r="C237" s="56">
        <v>221</v>
      </c>
      <c r="D237" s="56">
        <v>1.5</v>
      </c>
      <c r="E237" s="151">
        <v>12.671527777777778</v>
      </c>
      <c r="F237" s="52">
        <v>4.2619999999999996</v>
      </c>
      <c r="G237" s="52">
        <v>-1.0549999999999999</v>
      </c>
      <c r="H237" s="128">
        <f t="shared" si="34"/>
        <v>13.202627314814814</v>
      </c>
      <c r="I237" s="52">
        <f t="shared" si="35"/>
        <v>3.1100732394167383</v>
      </c>
      <c r="J237" s="52">
        <f t="shared" si="36"/>
        <v>-2.9141188111440948</v>
      </c>
      <c r="K237" s="130">
        <f t="shared" si="39"/>
        <v>3063211.6994420057</v>
      </c>
      <c r="L237" s="130">
        <f t="shared" si="40"/>
        <v>627177.20989653224</v>
      </c>
      <c r="M237" s="52">
        <f t="shared" si="41"/>
        <v>1316.0656111111109</v>
      </c>
      <c r="N237" s="51"/>
      <c r="R237" s="119">
        <v>304</v>
      </c>
      <c r="S237" s="119">
        <v>7</v>
      </c>
      <c r="T237" s="119">
        <v>0</v>
      </c>
    </row>
    <row r="238" spans="2:20" x14ac:dyDescent="0.25">
      <c r="B238" s="51"/>
      <c r="C238" s="56">
        <v>222</v>
      </c>
      <c r="D238" s="56">
        <v>1.5</v>
      </c>
      <c r="E238" s="151">
        <v>14.774374999999999</v>
      </c>
      <c r="F238" s="52">
        <v>6.5190000000000001</v>
      </c>
      <c r="G238" s="52">
        <v>-1.0549999999999999</v>
      </c>
      <c r="H238" s="128">
        <f t="shared" si="34"/>
        <v>12.977002314814811</v>
      </c>
      <c r="I238" s="52">
        <f t="shared" si="35"/>
        <v>4.315191889758796</v>
      </c>
      <c r="J238" s="52">
        <f t="shared" si="36"/>
        <v>-4.8863565112013587</v>
      </c>
      <c r="K238" s="130">
        <f t="shared" si="39"/>
        <v>3063216.0146338954</v>
      </c>
      <c r="L238" s="130">
        <f t="shared" si="40"/>
        <v>627172.32354002108</v>
      </c>
      <c r="M238" s="52">
        <f t="shared" si="41"/>
        <v>1316.0656111111109</v>
      </c>
      <c r="N238" s="51"/>
      <c r="R238" s="119">
        <v>354</v>
      </c>
      <c r="S238" s="119">
        <v>35</v>
      </c>
      <c r="T238" s="119">
        <v>6</v>
      </c>
    </row>
    <row r="239" spans="2:20" x14ac:dyDescent="0.25">
      <c r="B239" s="51"/>
      <c r="C239" s="56">
        <v>223</v>
      </c>
      <c r="D239" s="56">
        <v>1.5</v>
      </c>
      <c r="E239" s="151">
        <v>14.422824074074075</v>
      </c>
      <c r="F239" s="52">
        <v>9.5389999999999997</v>
      </c>
      <c r="G239" s="52">
        <v>-1.228</v>
      </c>
      <c r="H239" s="128">
        <f t="shared" si="34"/>
        <v>12.399826388888886</v>
      </c>
      <c r="I239" s="52">
        <f t="shared" si="35"/>
        <v>4.4187661117500552</v>
      </c>
      <c r="J239" s="52">
        <f t="shared" si="36"/>
        <v>-8.4538173063799569</v>
      </c>
      <c r="K239" s="130">
        <f t="shared" si="39"/>
        <v>3063220.433400007</v>
      </c>
      <c r="L239" s="130">
        <f t="shared" si="40"/>
        <v>627163.86972271465</v>
      </c>
      <c r="M239" s="52">
        <f t="shared" si="41"/>
        <v>1315.8926111111109</v>
      </c>
      <c r="N239" s="51"/>
      <c r="R239" s="119">
        <v>346</v>
      </c>
      <c r="S239" s="119">
        <v>8</v>
      </c>
      <c r="T239" s="119">
        <v>52</v>
      </c>
    </row>
    <row r="240" spans="2:20" x14ac:dyDescent="0.25">
      <c r="B240" s="51"/>
      <c r="C240" s="56">
        <v>224</v>
      </c>
      <c r="D240" s="56">
        <v>1.5</v>
      </c>
      <c r="E240" s="151">
        <v>13.515775462962962</v>
      </c>
      <c r="F240" s="52">
        <v>9.516</v>
      </c>
      <c r="G240" s="52">
        <v>-1.3089999999999999</v>
      </c>
      <c r="H240" s="128">
        <f t="shared" si="34"/>
        <v>10.915601851851847</v>
      </c>
      <c r="I240" s="52">
        <f t="shared" si="35"/>
        <v>-1.328574198603548</v>
      </c>
      <c r="J240" s="52">
        <f t="shared" si="36"/>
        <v>-9.4227992973853016</v>
      </c>
      <c r="K240" s="130">
        <f t="shared" si="39"/>
        <v>3063219.1048258082</v>
      </c>
      <c r="L240" s="130">
        <f t="shared" si="40"/>
        <v>627154.44692341727</v>
      </c>
      <c r="M240" s="52">
        <f t="shared" si="41"/>
        <v>1315.811611111111</v>
      </c>
      <c r="N240" s="51"/>
      <c r="R240" s="119">
        <v>324</v>
      </c>
      <c r="S240" s="119">
        <v>22</v>
      </c>
      <c r="T240" s="119">
        <v>43</v>
      </c>
    </row>
    <row r="241" spans="2:20" x14ac:dyDescent="0.25">
      <c r="B241" s="51"/>
      <c r="C241" s="56">
        <v>225</v>
      </c>
      <c r="D241" s="56">
        <v>1.5</v>
      </c>
      <c r="E241" s="151">
        <v>12.347708333333335</v>
      </c>
      <c r="F241" s="52">
        <v>7.2220000000000004</v>
      </c>
      <c r="G241" s="52">
        <v>-1.3879999999999999</v>
      </c>
      <c r="H241" s="128">
        <f t="shared" si="34"/>
        <v>8.2633101851851833</v>
      </c>
      <c r="I241" s="52">
        <f t="shared" si="35"/>
        <v>-6.8559808320784121</v>
      </c>
      <c r="J241" s="52">
        <f t="shared" si="36"/>
        <v>-2.2699803589840597</v>
      </c>
      <c r="K241" s="130">
        <f t="shared" si="39"/>
        <v>3063212.2488449761</v>
      </c>
      <c r="L241" s="130">
        <f t="shared" si="40"/>
        <v>627152.17694305826</v>
      </c>
      <c r="M241" s="52">
        <f t="shared" si="41"/>
        <v>1315.7326111111111</v>
      </c>
      <c r="N241" s="51"/>
      <c r="R241" s="119">
        <v>296</v>
      </c>
      <c r="S241" s="119">
        <v>20</v>
      </c>
      <c r="T241" s="119">
        <v>42</v>
      </c>
    </row>
    <row r="242" spans="2:20" x14ac:dyDescent="0.25">
      <c r="B242" s="51"/>
      <c r="C242" s="56">
        <v>226</v>
      </c>
      <c r="D242" s="56">
        <v>1.5</v>
      </c>
      <c r="E242" s="151">
        <v>10.987442129629629</v>
      </c>
      <c r="F242" s="52">
        <v>7.5739999999999998</v>
      </c>
      <c r="G242" s="52">
        <v>-1.2290000000000001</v>
      </c>
      <c r="H242" s="128">
        <f t="shared" si="34"/>
        <v>4.250752314814811</v>
      </c>
      <c r="I242" s="52">
        <f t="shared" si="35"/>
        <v>-1.5770576972528889</v>
      </c>
      <c r="J242" s="52">
        <f t="shared" si="36"/>
        <v>7.40799331935008</v>
      </c>
      <c r="K242" s="130">
        <f t="shared" si="39"/>
        <v>3063210.6717872787</v>
      </c>
      <c r="L242" s="130">
        <f t="shared" si="40"/>
        <v>627159.58493637759</v>
      </c>
      <c r="M242" s="52">
        <f t="shared" si="41"/>
        <v>1315.8916111111109</v>
      </c>
      <c r="N242" s="51"/>
      <c r="R242" s="119">
        <v>263</v>
      </c>
      <c r="S242" s="119">
        <v>41</v>
      </c>
      <c r="T242" s="119">
        <v>55</v>
      </c>
    </row>
    <row r="243" spans="2:20" x14ac:dyDescent="0.25">
      <c r="B243" s="51"/>
      <c r="C243" s="56">
        <v>227</v>
      </c>
      <c r="D243" s="56">
        <v>1.5</v>
      </c>
      <c r="E243" s="151">
        <v>13.59726851851852</v>
      </c>
      <c r="F243" s="52">
        <v>11.55</v>
      </c>
      <c r="G243" s="52">
        <v>-2.2040000000000002</v>
      </c>
      <c r="H243" s="128">
        <f t="shared" si="34"/>
        <v>2.8480208333333294</v>
      </c>
      <c r="I243" s="52">
        <f t="shared" si="35"/>
        <v>4.2607400218674023</v>
      </c>
      <c r="J243" s="52">
        <f t="shared" si="36"/>
        <v>10.735389814350357</v>
      </c>
      <c r="K243" s="130">
        <f t="shared" si="39"/>
        <v>3063214.9325273004</v>
      </c>
      <c r="L243" s="130">
        <f t="shared" si="40"/>
        <v>627170.32032619196</v>
      </c>
      <c r="M243" s="52">
        <f t="shared" si="41"/>
        <v>1314.916611111111</v>
      </c>
      <c r="N243" s="51"/>
      <c r="R243" s="119">
        <v>326</v>
      </c>
      <c r="S243" s="119">
        <v>20</v>
      </c>
      <c r="T243" s="119">
        <v>4</v>
      </c>
    </row>
    <row r="244" spans="2:20" x14ac:dyDescent="0.25">
      <c r="B244" s="51"/>
      <c r="C244" s="56">
        <v>228</v>
      </c>
      <c r="D244" s="56">
        <v>1.5</v>
      </c>
      <c r="E244" s="151">
        <v>12.298587962962962</v>
      </c>
      <c r="F244" s="52">
        <v>9.0679999999999996</v>
      </c>
      <c r="G244" s="52">
        <v>-2.375</v>
      </c>
      <c r="H244" s="128">
        <f t="shared" si="34"/>
        <v>0.14660879629629164</v>
      </c>
      <c r="I244" s="52">
        <f t="shared" si="35"/>
        <v>9.050906055231291</v>
      </c>
      <c r="J244" s="52">
        <f t="shared" si="36"/>
        <v>0.55652814787534199</v>
      </c>
      <c r="K244" s="130">
        <f t="shared" si="39"/>
        <v>3063223.9834333556</v>
      </c>
      <c r="L244" s="130">
        <f t="shared" si="40"/>
        <v>627170.87685433985</v>
      </c>
      <c r="M244" s="52">
        <f t="shared" si="41"/>
        <v>1314.745611111111</v>
      </c>
      <c r="N244" s="51"/>
      <c r="R244" s="119">
        <v>295</v>
      </c>
      <c r="S244" s="119">
        <v>9</v>
      </c>
      <c r="T244" s="119">
        <v>58</v>
      </c>
    </row>
    <row r="245" spans="2:20" x14ac:dyDescent="0.25">
      <c r="B245" s="51"/>
      <c r="C245" s="56">
        <v>229</v>
      </c>
      <c r="D245" s="56">
        <v>1.5</v>
      </c>
      <c r="E245" s="151">
        <v>12.369085648148149</v>
      </c>
      <c r="F245" s="52">
        <v>13.132</v>
      </c>
      <c r="G245" s="52">
        <v>-2.5579999999999998</v>
      </c>
      <c r="H245" s="128">
        <f t="shared" si="34"/>
        <v>12.51569444444444</v>
      </c>
      <c r="I245" s="52">
        <f t="shared" si="35"/>
        <v>6.6406221840905992</v>
      </c>
      <c r="J245" s="52">
        <f t="shared" si="36"/>
        <v>-11.329234793584419</v>
      </c>
      <c r="K245" s="130">
        <f t="shared" si="39"/>
        <v>3063230.6240555397</v>
      </c>
      <c r="L245" s="130">
        <f t="shared" si="40"/>
        <v>627159.5476195463</v>
      </c>
      <c r="M245" s="52">
        <f t="shared" si="41"/>
        <v>1314.562611111111</v>
      </c>
      <c r="N245" s="51"/>
      <c r="R245" s="119">
        <v>296</v>
      </c>
      <c r="S245" s="119">
        <v>51</v>
      </c>
      <c r="T245" s="119">
        <v>29</v>
      </c>
    </row>
    <row r="246" spans="2:20" x14ac:dyDescent="0.25">
      <c r="B246" s="51"/>
      <c r="C246" s="56">
        <v>230</v>
      </c>
      <c r="D246" s="56">
        <v>1.5</v>
      </c>
      <c r="E246" s="151">
        <v>4.0308796296296299</v>
      </c>
      <c r="F246" s="52">
        <v>6.6509999999999998</v>
      </c>
      <c r="G246" s="52">
        <v>0.157</v>
      </c>
      <c r="H246" s="128">
        <f t="shared" si="34"/>
        <v>1.5465740740740692</v>
      </c>
      <c r="I246" s="52">
        <f t="shared" si="35"/>
        <v>5.3034856286463175</v>
      </c>
      <c r="J246" s="52">
        <f t="shared" si="36"/>
        <v>4.0135820891993692</v>
      </c>
      <c r="K246" s="130">
        <f t="shared" si="39"/>
        <v>3063235.9275411684</v>
      </c>
      <c r="L246" s="130">
        <f t="shared" si="40"/>
        <v>627163.56120163552</v>
      </c>
      <c r="M246" s="52">
        <f t="shared" si="41"/>
        <v>1317.2776111111109</v>
      </c>
      <c r="N246" s="51"/>
      <c r="R246" s="119">
        <v>96</v>
      </c>
      <c r="S246" s="119">
        <v>44</v>
      </c>
      <c r="T246" s="119">
        <v>28</v>
      </c>
    </row>
    <row r="247" spans="2:20" x14ac:dyDescent="0.25">
      <c r="B247" s="51"/>
      <c r="C247" s="56">
        <v>231</v>
      </c>
      <c r="D247" s="56">
        <v>1.5</v>
      </c>
      <c r="E247" s="151">
        <v>4.000729166666666</v>
      </c>
      <c r="F247" s="52">
        <v>7.7510000000000003</v>
      </c>
      <c r="G247" s="52">
        <v>0.41399999999999998</v>
      </c>
      <c r="H247" s="128">
        <f t="shared" si="34"/>
        <v>5.5473032407407352</v>
      </c>
      <c r="I247" s="52">
        <f t="shared" si="35"/>
        <v>-5.299538638042562</v>
      </c>
      <c r="J247" s="52">
        <f t="shared" si="36"/>
        <v>5.6562258816187665</v>
      </c>
      <c r="K247" s="130">
        <f t="shared" si="39"/>
        <v>3063230.6280025304</v>
      </c>
      <c r="L247" s="130">
        <f t="shared" si="40"/>
        <v>627169.21742751717</v>
      </c>
      <c r="M247" s="52">
        <f t="shared" si="41"/>
        <v>1317.534611111111</v>
      </c>
      <c r="N247" s="51"/>
      <c r="R247" s="119">
        <v>96</v>
      </c>
      <c r="S247" s="119">
        <v>1</v>
      </c>
      <c r="T247" s="119">
        <v>3</v>
      </c>
    </row>
    <row r="248" spans="2:20" x14ac:dyDescent="0.25">
      <c r="B248" s="51"/>
      <c r="C248" s="56">
        <v>232</v>
      </c>
      <c r="D248" s="56">
        <v>1.5</v>
      </c>
      <c r="E248" s="151">
        <v>3.9637847222222224</v>
      </c>
      <c r="F248" s="52">
        <v>10.792</v>
      </c>
      <c r="G248" s="52">
        <v>0.60799999999999998</v>
      </c>
      <c r="H248" s="128">
        <f t="shared" si="34"/>
        <v>9.5110879629629572</v>
      </c>
      <c r="I248" s="52">
        <f t="shared" si="35"/>
        <v>-7.1839306522680859</v>
      </c>
      <c r="J248" s="52">
        <f t="shared" si="36"/>
        <v>-8.053471573390139</v>
      </c>
      <c r="K248" s="130">
        <f t="shared" si="39"/>
        <v>3063223.4440718782</v>
      </c>
      <c r="L248" s="130">
        <f t="shared" si="40"/>
        <v>627161.16395594378</v>
      </c>
      <c r="M248" s="52">
        <f t="shared" si="41"/>
        <v>1317.7286111111109</v>
      </c>
      <c r="N248" s="51"/>
      <c r="R248" s="119">
        <v>95</v>
      </c>
      <c r="S248" s="119">
        <v>7</v>
      </c>
      <c r="T248" s="119">
        <v>51</v>
      </c>
    </row>
    <row r="249" spans="2:20" x14ac:dyDescent="0.25">
      <c r="B249" s="51"/>
      <c r="C249" s="56">
        <v>233</v>
      </c>
      <c r="D249" s="56">
        <v>1.5</v>
      </c>
      <c r="E249" s="151">
        <v>3.9273842592592589</v>
      </c>
      <c r="F249" s="52">
        <v>13.047000000000001</v>
      </c>
      <c r="G249" s="52">
        <v>1.3859999999999999</v>
      </c>
      <c r="H249" s="128">
        <f t="shared" si="34"/>
        <v>13.438472222222217</v>
      </c>
      <c r="I249" s="52">
        <f t="shared" si="35"/>
        <v>10.354114708014732</v>
      </c>
      <c r="J249" s="52">
        <f t="shared" si="36"/>
        <v>-7.938294376833916</v>
      </c>
      <c r="K249" s="130">
        <f t="shared" si="39"/>
        <v>3063233.7981865862</v>
      </c>
      <c r="L249" s="130">
        <f t="shared" si="40"/>
        <v>627153.22566156695</v>
      </c>
      <c r="M249" s="52">
        <f t="shared" si="41"/>
        <v>1318.5066111111109</v>
      </c>
      <c r="N249" s="51"/>
      <c r="R249" s="119">
        <v>94</v>
      </c>
      <c r="S249" s="119">
        <v>15</v>
      </c>
      <c r="T249" s="119">
        <v>26</v>
      </c>
    </row>
    <row r="250" spans="2:20" x14ac:dyDescent="0.25">
      <c r="B250" s="51"/>
      <c r="C250" s="56">
        <v>234</v>
      </c>
      <c r="D250" s="56">
        <v>2.15</v>
      </c>
      <c r="E250" s="151">
        <v>3.2725462962962961</v>
      </c>
      <c r="F250" s="52">
        <v>13.151999999999999</v>
      </c>
      <c r="G250" s="52">
        <v>2.097</v>
      </c>
      <c r="H250" s="128">
        <f t="shared" si="34"/>
        <v>1.7110185185185145</v>
      </c>
      <c r="I250" s="52">
        <f t="shared" si="35"/>
        <v>9.9162290771292891</v>
      </c>
      <c r="J250" s="52">
        <f t="shared" si="36"/>
        <v>8.6396472665205266</v>
      </c>
      <c r="K250" s="130">
        <f t="shared" si="39"/>
        <v>3063243.7144156634</v>
      </c>
      <c r="L250" s="130">
        <f t="shared" si="40"/>
        <v>627161.86530883342</v>
      </c>
      <c r="M250" s="52">
        <f t="shared" si="41"/>
        <v>1318.5676111111109</v>
      </c>
      <c r="N250" s="51"/>
      <c r="R250" s="119">
        <v>78</v>
      </c>
      <c r="S250" s="119">
        <v>32</v>
      </c>
      <c r="T250" s="119">
        <v>28</v>
      </c>
    </row>
    <row r="251" spans="2:20" x14ac:dyDescent="0.25">
      <c r="B251" s="51"/>
      <c r="C251" s="56">
        <v>235</v>
      </c>
      <c r="D251" s="56">
        <v>2.15</v>
      </c>
      <c r="E251" s="151">
        <v>2.5843402777777782</v>
      </c>
      <c r="F251" s="52">
        <v>14.137</v>
      </c>
      <c r="G251" s="52">
        <v>2.1379999999999999</v>
      </c>
      <c r="H251" s="128">
        <f t="shared" si="34"/>
        <v>4.2953587962962931</v>
      </c>
      <c r="I251" s="52">
        <f t="shared" si="35"/>
        <v>-3.2014325365977148</v>
      </c>
      <c r="J251" s="52">
        <f t="shared" si="36"/>
        <v>13.769734881747489</v>
      </c>
      <c r="K251" s="130">
        <f t="shared" si="39"/>
        <v>3063240.5129831266</v>
      </c>
      <c r="L251" s="130">
        <f t="shared" si="40"/>
        <v>627175.63504371513</v>
      </c>
      <c r="M251" s="52">
        <f t="shared" si="41"/>
        <v>1318.6086111111108</v>
      </c>
      <c r="N251" s="51"/>
      <c r="R251" s="119">
        <v>62</v>
      </c>
      <c r="S251" s="119">
        <v>1</v>
      </c>
      <c r="T251" s="119">
        <v>27</v>
      </c>
    </row>
    <row r="252" spans="2:20" x14ac:dyDescent="0.25">
      <c r="B252" s="51"/>
      <c r="C252" s="56">
        <v>236</v>
      </c>
      <c r="D252" s="56">
        <v>2.15</v>
      </c>
      <c r="E252" s="151">
        <v>2.3614351851851851</v>
      </c>
      <c r="F252" s="52">
        <v>11.423999999999999</v>
      </c>
      <c r="G252" s="52">
        <v>1.1739999999999999</v>
      </c>
      <c r="H252" s="128">
        <f t="shared" si="34"/>
        <v>6.6567939814814778</v>
      </c>
      <c r="I252" s="52">
        <f t="shared" si="35"/>
        <v>-10.718798520777449</v>
      </c>
      <c r="J252" s="52">
        <f t="shared" si="36"/>
        <v>3.951598951181555</v>
      </c>
      <c r="K252" s="130">
        <f t="shared" si="39"/>
        <v>3063229.7941846056</v>
      </c>
      <c r="L252" s="130">
        <f t="shared" si="40"/>
        <v>627179.58664266625</v>
      </c>
      <c r="M252" s="52">
        <f t="shared" si="41"/>
        <v>1317.6446111111109</v>
      </c>
      <c r="N252" s="51"/>
      <c r="R252" s="119">
        <v>56</v>
      </c>
      <c r="S252" s="119">
        <v>40</v>
      </c>
      <c r="T252" s="119">
        <v>28</v>
      </c>
    </row>
    <row r="253" spans="2:20" x14ac:dyDescent="0.25">
      <c r="B253" s="51"/>
      <c r="C253" s="56">
        <v>237</v>
      </c>
      <c r="D253" s="56">
        <v>2.15</v>
      </c>
      <c r="E253" s="151">
        <v>1.7182407407407407</v>
      </c>
      <c r="F253" s="52">
        <v>7.8940000000000001</v>
      </c>
      <c r="G253" s="52">
        <v>0.65500000000000003</v>
      </c>
      <c r="H253" s="128">
        <f t="shared" si="34"/>
        <v>8.3750347222222192</v>
      </c>
      <c r="I253" s="52">
        <f t="shared" si="35"/>
        <v>-7.3696427404836271</v>
      </c>
      <c r="J253" s="52">
        <f t="shared" si="36"/>
        <v>-2.8290637811185828</v>
      </c>
      <c r="K253" s="130">
        <f t="shared" si="39"/>
        <v>3063222.424541865</v>
      </c>
      <c r="L253" s="130">
        <f t="shared" si="40"/>
        <v>627176.75757888518</v>
      </c>
      <c r="M253" s="52">
        <f t="shared" si="41"/>
        <v>1317.1256111111109</v>
      </c>
      <c r="N253" s="51"/>
      <c r="R253" s="119">
        <v>41</v>
      </c>
      <c r="S253" s="119">
        <v>14</v>
      </c>
      <c r="T253" s="119">
        <v>16</v>
      </c>
    </row>
    <row r="254" spans="2:20" x14ac:dyDescent="0.25">
      <c r="B254" s="51"/>
      <c r="C254" s="56">
        <v>238</v>
      </c>
      <c r="D254" s="56">
        <v>1.5</v>
      </c>
      <c r="E254" s="151">
        <v>13.235555555555557</v>
      </c>
      <c r="F254" s="52">
        <v>15.946</v>
      </c>
      <c r="G254" s="52">
        <v>-2.6709999999999998</v>
      </c>
      <c r="H254" s="128">
        <f t="shared" si="34"/>
        <v>6.6105902777777743</v>
      </c>
      <c r="I254" s="52">
        <f t="shared" si="35"/>
        <v>-14.852109971435315</v>
      </c>
      <c r="J254" s="52">
        <f t="shared" si="36"/>
        <v>5.8042868120374296</v>
      </c>
      <c r="K254" s="130">
        <f t="shared" si="39"/>
        <v>3063207.5724318936</v>
      </c>
      <c r="L254" s="130">
        <f t="shared" si="40"/>
        <v>627182.56186569727</v>
      </c>
      <c r="M254" s="52">
        <f t="shared" si="41"/>
        <v>1314.4496111111109</v>
      </c>
      <c r="N254" s="51"/>
      <c r="R254" s="119">
        <v>317</v>
      </c>
      <c r="S254" s="119">
        <v>39</v>
      </c>
      <c r="T254" s="119">
        <v>12</v>
      </c>
    </row>
    <row r="255" spans="2:20" x14ac:dyDescent="0.25">
      <c r="B255" s="51"/>
      <c r="C255" s="56">
        <v>239</v>
      </c>
      <c r="D255" s="56">
        <v>1.5</v>
      </c>
      <c r="E255" s="151">
        <v>6.5605787037037038</v>
      </c>
      <c r="F255" s="52">
        <v>10.127000000000001</v>
      </c>
      <c r="G255" s="52">
        <v>7.3999999999999996E-2</v>
      </c>
      <c r="H255" s="128">
        <f t="shared" si="34"/>
        <v>13.171168981481479</v>
      </c>
      <c r="I255" s="52">
        <f t="shared" si="35"/>
        <v>7.2980083120384061</v>
      </c>
      <c r="J255" s="52">
        <f t="shared" si="36"/>
        <v>-7.0210543138063217</v>
      </c>
      <c r="K255" s="130">
        <f t="shared" si="39"/>
        <v>3063214.8704402056</v>
      </c>
      <c r="L255" s="130">
        <f t="shared" si="40"/>
        <v>627175.54081138351</v>
      </c>
      <c r="M255" s="52">
        <f t="shared" si="41"/>
        <v>1317.194611111111</v>
      </c>
      <c r="N255" s="51"/>
      <c r="R255" s="119">
        <v>157</v>
      </c>
      <c r="S255" s="119">
        <v>27</v>
      </c>
      <c r="T255" s="119">
        <v>14</v>
      </c>
    </row>
    <row r="256" spans="2:20" x14ac:dyDescent="0.25">
      <c r="B256" s="51"/>
      <c r="C256" s="56">
        <v>240</v>
      </c>
      <c r="D256" s="56">
        <v>1.5</v>
      </c>
      <c r="E256" s="151">
        <v>5.8932986111111116</v>
      </c>
      <c r="F256" s="52">
        <v>13.39</v>
      </c>
      <c r="G256" s="52">
        <v>0.51300000000000001</v>
      </c>
      <c r="H256" s="128">
        <f t="shared" si="34"/>
        <v>4.0644675925925924</v>
      </c>
      <c r="I256" s="52">
        <f t="shared" si="35"/>
        <v>-1.7586865198911579</v>
      </c>
      <c r="J256" s="52">
        <f t="shared" si="36"/>
        <v>13.274001722342556</v>
      </c>
      <c r="K256" s="130">
        <f t="shared" si="39"/>
        <v>3063213.1117536859</v>
      </c>
      <c r="L256" s="130">
        <f t="shared" si="40"/>
        <v>627188.81481310586</v>
      </c>
      <c r="M256" s="52">
        <f t="shared" si="41"/>
        <v>1317.6336111111109</v>
      </c>
      <c r="N256" s="51"/>
      <c r="R256" s="119">
        <v>141</v>
      </c>
      <c r="S256" s="119">
        <v>26</v>
      </c>
      <c r="T256" s="119">
        <v>21</v>
      </c>
    </row>
    <row r="257" spans="2:31" x14ac:dyDescent="0.25">
      <c r="B257" s="51"/>
      <c r="C257" s="56">
        <v>241</v>
      </c>
      <c r="D257" s="56">
        <v>1.5</v>
      </c>
      <c r="E257" s="151">
        <v>6.6231712962962961</v>
      </c>
      <c r="F257" s="52">
        <v>19.253</v>
      </c>
      <c r="G257" s="52">
        <v>0.113</v>
      </c>
      <c r="H257" s="128">
        <f t="shared" si="34"/>
        <v>10.687638888888888</v>
      </c>
      <c r="I257" s="52">
        <f t="shared" si="35"/>
        <v>-4.4934344368660595</v>
      </c>
      <c r="J257" s="52">
        <f t="shared" si="36"/>
        <v>-18.721299526517548</v>
      </c>
      <c r="K257" s="130">
        <f t="shared" si="39"/>
        <v>3063208.6183192488</v>
      </c>
      <c r="L257" s="130">
        <f t="shared" si="40"/>
        <v>627170.09351357934</v>
      </c>
      <c r="M257" s="52">
        <f t="shared" si="41"/>
        <v>1317.233611111111</v>
      </c>
      <c r="N257" s="51"/>
      <c r="R257" s="119">
        <v>158</v>
      </c>
      <c r="S257" s="119">
        <v>57</v>
      </c>
      <c r="T257" s="119">
        <v>22</v>
      </c>
    </row>
    <row r="258" spans="2:31" x14ac:dyDescent="0.25">
      <c r="B258" s="51"/>
      <c r="C258" s="56">
        <v>242</v>
      </c>
      <c r="D258" s="56">
        <v>1.5</v>
      </c>
      <c r="E258" s="151">
        <v>6.8397222222222211</v>
      </c>
      <c r="F258" s="52">
        <v>25.914000000000001</v>
      </c>
      <c r="G258" s="52">
        <v>0.308</v>
      </c>
      <c r="H258" s="128">
        <f t="shared" si="34"/>
        <v>2.5273611111111087</v>
      </c>
      <c r="I258" s="52">
        <f t="shared" si="35"/>
        <v>12.698944911889152</v>
      </c>
      <c r="J258" s="52">
        <f t="shared" si="36"/>
        <v>22.589205256599993</v>
      </c>
      <c r="K258" s="130">
        <f t="shared" si="39"/>
        <v>3063221.3172641606</v>
      </c>
      <c r="L258" s="130">
        <f t="shared" si="40"/>
        <v>627192.68271883589</v>
      </c>
      <c r="M258" s="52">
        <f t="shared" si="41"/>
        <v>1317.428611111111</v>
      </c>
      <c r="N258" s="51"/>
      <c r="R258" s="119">
        <v>164</v>
      </c>
      <c r="S258" s="119">
        <v>9</v>
      </c>
      <c r="T258" s="119">
        <v>12</v>
      </c>
    </row>
    <row r="259" spans="2:31" x14ac:dyDescent="0.25">
      <c r="B259" s="51"/>
      <c r="C259" s="56">
        <v>243</v>
      </c>
      <c r="D259" s="56">
        <v>1.5</v>
      </c>
      <c r="E259" s="151">
        <v>8.3631944444444457</v>
      </c>
      <c r="F259" s="52">
        <v>17.181000000000001</v>
      </c>
      <c r="G259" s="52">
        <v>-0.32600000000000001</v>
      </c>
      <c r="H259" s="128">
        <f t="shared" si="34"/>
        <v>10.890555555555554</v>
      </c>
      <c r="I259" s="52">
        <f t="shared" si="35"/>
        <v>-2.577072949179267</v>
      </c>
      <c r="J259" s="52">
        <f t="shared" si="36"/>
        <v>-16.98662579839235</v>
      </c>
      <c r="K259" s="130">
        <f t="shared" si="39"/>
        <v>3063218.7401912115</v>
      </c>
      <c r="L259" s="130">
        <f t="shared" si="40"/>
        <v>627175.69609303749</v>
      </c>
      <c r="M259" s="52">
        <f t="shared" si="41"/>
        <v>1316.794611111111</v>
      </c>
      <c r="N259" s="51"/>
      <c r="R259" s="119">
        <v>200</v>
      </c>
      <c r="S259" s="119">
        <v>43</v>
      </c>
      <c r="T259" s="119">
        <v>0</v>
      </c>
    </row>
    <row r="260" spans="2:31" x14ac:dyDescent="0.25">
      <c r="B260" s="51"/>
      <c r="C260" s="56">
        <v>244</v>
      </c>
      <c r="D260" s="56">
        <v>1.5</v>
      </c>
      <c r="E260" s="151">
        <v>13.751608796296296</v>
      </c>
      <c r="F260" s="52">
        <v>14.268000000000001</v>
      </c>
      <c r="G260" s="52">
        <v>-2.633</v>
      </c>
      <c r="H260" s="128">
        <f t="shared" si="34"/>
        <v>9.6421643518518501</v>
      </c>
      <c r="I260" s="52">
        <f t="shared" si="35"/>
        <v>-8.8991893002059186</v>
      </c>
      <c r="J260" s="52">
        <f t="shared" si="36"/>
        <v>-11.15258955575343</v>
      </c>
      <c r="K260" s="130">
        <f t="shared" si="39"/>
        <v>3063209.8410019111</v>
      </c>
      <c r="L260" s="130">
        <f t="shared" si="40"/>
        <v>627164.54350348178</v>
      </c>
      <c r="M260" s="52">
        <f t="shared" si="41"/>
        <v>1314.4876111111109</v>
      </c>
      <c r="N260" s="51"/>
      <c r="R260" s="119">
        <v>330</v>
      </c>
      <c r="S260" s="119">
        <v>2</v>
      </c>
      <c r="T260" s="119">
        <v>19</v>
      </c>
    </row>
    <row r="261" spans="2:31" x14ac:dyDescent="0.25">
      <c r="B261" s="51"/>
      <c r="C261" s="56">
        <v>245</v>
      </c>
      <c r="D261" s="56">
        <v>1.5</v>
      </c>
      <c r="E261" s="151">
        <v>13.672337962962963</v>
      </c>
      <c r="F261" s="52">
        <v>16.231999999999999</v>
      </c>
      <c r="G261" s="52">
        <v>-3.246</v>
      </c>
      <c r="H261" s="128">
        <f t="shared" si="34"/>
        <v>8.3145023148148134</v>
      </c>
      <c r="I261" s="52">
        <f t="shared" si="35"/>
        <v>-15.296406779577774</v>
      </c>
      <c r="J261" s="52">
        <f t="shared" si="36"/>
        <v>-5.431184367491781</v>
      </c>
      <c r="K261" s="130">
        <f t="shared" si="39"/>
        <v>3063194.5445951317</v>
      </c>
      <c r="L261" s="130">
        <f t="shared" si="40"/>
        <v>627159.11231911427</v>
      </c>
      <c r="M261" s="52">
        <f t="shared" si="41"/>
        <v>1313.8746111111109</v>
      </c>
      <c r="N261" s="51"/>
      <c r="R261" s="119">
        <v>328</v>
      </c>
      <c r="S261" s="119">
        <v>8</v>
      </c>
      <c r="T261" s="119">
        <v>10</v>
      </c>
    </row>
    <row r="262" spans="2:31" x14ac:dyDescent="0.25">
      <c r="B262" s="51"/>
      <c r="C262" s="56">
        <v>246</v>
      </c>
      <c r="D262" s="56">
        <v>1.5</v>
      </c>
      <c r="E262" s="151">
        <v>14.191504629629629</v>
      </c>
      <c r="F262" s="52">
        <v>11.755000000000001</v>
      </c>
      <c r="G262" s="52">
        <v>-2.2170000000000001</v>
      </c>
      <c r="H262" s="128">
        <f t="shared" si="34"/>
        <v>7.5060069444444437</v>
      </c>
      <c r="I262" s="52">
        <f t="shared" si="35"/>
        <v>-11.754962788527319</v>
      </c>
      <c r="J262" s="52">
        <f t="shared" si="36"/>
        <v>-2.9577700012984619E-2</v>
      </c>
      <c r="K262" s="130">
        <f t="shared" si="39"/>
        <v>3063182.7896323432</v>
      </c>
      <c r="L262" s="130">
        <f t="shared" si="40"/>
        <v>627159.08274141431</v>
      </c>
      <c r="M262" s="52">
        <f t="shared" si="41"/>
        <v>1314.9036111111109</v>
      </c>
      <c r="N262" s="51"/>
      <c r="R262" s="119">
        <v>340</v>
      </c>
      <c r="S262" s="119">
        <v>35</v>
      </c>
      <c r="T262" s="119">
        <v>46</v>
      </c>
    </row>
    <row r="263" spans="2:31" x14ac:dyDescent="0.25">
      <c r="B263" s="51"/>
      <c r="C263" s="56">
        <v>247</v>
      </c>
      <c r="D263" s="56">
        <v>2.15</v>
      </c>
      <c r="E263" s="151">
        <v>0.15656249999999999</v>
      </c>
      <c r="F263" s="52">
        <v>13.167999999999999</v>
      </c>
      <c r="G263" s="52">
        <v>-1.169</v>
      </c>
      <c r="H263" s="128">
        <f t="shared" si="34"/>
        <v>7.6625694444444434</v>
      </c>
      <c r="I263" s="52">
        <f t="shared" si="35"/>
        <v>-13.137480525463744</v>
      </c>
      <c r="J263" s="52">
        <f t="shared" si="36"/>
        <v>-0.89600750167665122</v>
      </c>
      <c r="K263" s="130">
        <f t="shared" si="39"/>
        <v>3063169.6521518179</v>
      </c>
      <c r="L263" s="130">
        <f t="shared" si="40"/>
        <v>627158.18673391268</v>
      </c>
      <c r="M263" s="52">
        <f t="shared" si="41"/>
        <v>1315.3016111111108</v>
      </c>
      <c r="N263" s="51"/>
      <c r="R263" s="119">
        <v>3</v>
      </c>
      <c r="S263" s="119">
        <v>45</v>
      </c>
      <c r="T263" s="119">
        <v>27</v>
      </c>
    </row>
    <row r="264" spans="2:31" x14ac:dyDescent="0.25">
      <c r="B264" s="51"/>
      <c r="C264" s="56">
        <v>248</v>
      </c>
      <c r="D264" s="56">
        <v>2.15</v>
      </c>
      <c r="E264" s="151">
        <v>14.808229166666667</v>
      </c>
      <c r="F264" s="52">
        <v>10.112</v>
      </c>
      <c r="G264" s="52">
        <v>-0.47899999999999998</v>
      </c>
      <c r="H264" s="128">
        <f t="shared" si="34"/>
        <v>7.4707986111111104</v>
      </c>
      <c r="I264" s="52">
        <f t="shared" si="35"/>
        <v>-10.111243540145106</v>
      </c>
      <c r="J264" s="52">
        <f t="shared" si="36"/>
        <v>0.12368537453513843</v>
      </c>
      <c r="K264" s="130">
        <f t="shared" si="39"/>
        <v>3063159.540908278</v>
      </c>
      <c r="L264" s="130">
        <f t="shared" si="40"/>
        <v>627158.31041928718</v>
      </c>
      <c r="M264" s="52">
        <f t="shared" si="41"/>
        <v>1315.9916111111108</v>
      </c>
      <c r="N264" s="51"/>
      <c r="R264" s="119">
        <v>355</v>
      </c>
      <c r="S264" s="119">
        <v>23</v>
      </c>
      <c r="T264" s="119">
        <v>51</v>
      </c>
    </row>
    <row r="265" spans="2:31" x14ac:dyDescent="0.25">
      <c r="B265" s="132"/>
      <c r="C265" s="56">
        <v>249</v>
      </c>
      <c r="D265" s="145">
        <v>2.15</v>
      </c>
      <c r="E265" s="152">
        <v>0.24232638888888888</v>
      </c>
      <c r="F265" s="133">
        <v>21.247</v>
      </c>
      <c r="G265" s="133">
        <v>-1.1100000000000001</v>
      </c>
      <c r="H265" s="128">
        <f t="shared" si="34"/>
        <v>7.7131249999999989</v>
      </c>
      <c r="I265" s="52">
        <f t="shared" si="35"/>
        <v>-21.162389321324479</v>
      </c>
      <c r="J265" s="52">
        <f t="shared" si="36"/>
        <v>-1.8942774909425437</v>
      </c>
      <c r="K265" s="130">
        <f t="shared" si="39"/>
        <v>3063138.3785189567</v>
      </c>
      <c r="L265" s="130">
        <f t="shared" si="40"/>
        <v>627156.41614179628</v>
      </c>
      <c r="M265" s="52">
        <f t="shared" si="41"/>
        <v>1315.360611111111</v>
      </c>
      <c r="N265" s="132"/>
      <c r="P265" s="113"/>
      <c r="Q265" s="113"/>
      <c r="R265" s="113">
        <v>5</v>
      </c>
      <c r="S265" s="113">
        <v>48</v>
      </c>
      <c r="T265" s="113">
        <v>57</v>
      </c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  <c r="AE265" s="113"/>
    </row>
    <row r="266" spans="2:31" x14ac:dyDescent="0.25">
      <c r="B266" s="132"/>
      <c r="C266" s="56">
        <v>250</v>
      </c>
      <c r="D266" s="145">
        <v>2.15</v>
      </c>
      <c r="E266" s="152">
        <v>0.25687499999999996</v>
      </c>
      <c r="F266" s="133">
        <v>29.312000000000001</v>
      </c>
      <c r="G266" s="133">
        <v>-1.111</v>
      </c>
      <c r="H266" s="128">
        <f t="shared" si="34"/>
        <v>7.9699999999999989</v>
      </c>
      <c r="I266" s="52">
        <f t="shared" si="35"/>
        <v>-28.745780005432827</v>
      </c>
      <c r="J266" s="52">
        <f t="shared" si="36"/>
        <v>-5.7335395594046661</v>
      </c>
      <c r="K266" s="130">
        <f t="shared" si="39"/>
        <v>3063109.6327389511</v>
      </c>
      <c r="L266" s="130">
        <f t="shared" si="40"/>
        <v>627150.68260223686</v>
      </c>
      <c r="M266" s="52">
        <f t="shared" si="41"/>
        <v>1315.3596111111108</v>
      </c>
      <c r="N266" s="132"/>
      <c r="P266" s="113"/>
      <c r="Q266" s="113"/>
      <c r="R266" s="113">
        <v>6</v>
      </c>
      <c r="S266" s="113">
        <v>9</v>
      </c>
      <c r="T266" s="113">
        <v>54</v>
      </c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13"/>
      <c r="AE266" s="113"/>
    </row>
    <row r="267" spans="2:31" x14ac:dyDescent="0.25">
      <c r="B267" s="51"/>
      <c r="C267" s="56">
        <v>251</v>
      </c>
      <c r="D267" s="56">
        <v>2.15</v>
      </c>
      <c r="E267" s="151">
        <v>0.23936342592592594</v>
      </c>
      <c r="F267" s="52">
        <v>34.942999999999998</v>
      </c>
      <c r="G267" s="52">
        <v>-0.58699999999999997</v>
      </c>
      <c r="H267" s="128">
        <f t="shared" si="34"/>
        <v>8.2093634259259254</v>
      </c>
      <c r="I267" s="52">
        <f t="shared" si="35"/>
        <v>-33.411745786085817</v>
      </c>
      <c r="J267" s="52">
        <f t="shared" si="36"/>
        <v>-10.230762069659161</v>
      </c>
      <c r="K267" s="130">
        <f t="shared" si="39"/>
        <v>3063076.2209931649</v>
      </c>
      <c r="L267" s="130">
        <f t="shared" si="40"/>
        <v>627140.45184016717</v>
      </c>
      <c r="M267" s="52">
        <f t="shared" si="41"/>
        <v>1315.8836111111109</v>
      </c>
      <c r="N267" s="51"/>
      <c r="R267" s="119">
        <v>5</v>
      </c>
      <c r="S267" s="119">
        <v>44</v>
      </c>
      <c r="T267" s="119">
        <v>41</v>
      </c>
    </row>
    <row r="268" spans="2:31" x14ac:dyDescent="0.25">
      <c r="B268" s="51"/>
      <c r="C268" s="56">
        <v>252</v>
      </c>
      <c r="D268" s="56">
        <v>2.15</v>
      </c>
      <c r="E268" s="151">
        <v>13.919421296296296</v>
      </c>
      <c r="F268" s="52">
        <v>21.026</v>
      </c>
      <c r="G268" s="52">
        <v>-2.2280000000000002</v>
      </c>
      <c r="H268" s="128">
        <f t="shared" si="34"/>
        <v>7.1287847222222211</v>
      </c>
      <c r="I268" s="52">
        <f t="shared" si="35"/>
        <v>-20.772323438682772</v>
      </c>
      <c r="J268" s="52">
        <f t="shared" si="36"/>
        <v>3.2562639571678424</v>
      </c>
      <c r="K268" s="130">
        <f t="shared" si="39"/>
        <v>3063055.448669726</v>
      </c>
      <c r="L268" s="130">
        <f t="shared" si="40"/>
        <v>627143.70810412429</v>
      </c>
      <c r="M268" s="52">
        <f t="shared" si="41"/>
        <v>1314.2426111111108</v>
      </c>
      <c r="N268" s="51"/>
      <c r="R268" s="119">
        <v>334</v>
      </c>
      <c r="S268" s="119">
        <v>3</v>
      </c>
      <c r="T268" s="119">
        <v>58</v>
      </c>
    </row>
    <row r="269" spans="2:31" x14ac:dyDescent="0.25">
      <c r="B269" s="51"/>
      <c r="C269" s="56">
        <v>253</v>
      </c>
      <c r="D269" s="56">
        <v>2.15</v>
      </c>
      <c r="E269" s="151">
        <v>0.23913194444444447</v>
      </c>
      <c r="F269" s="52">
        <v>37.887</v>
      </c>
      <c r="G269" s="52">
        <v>8.8999999999999996E-2</v>
      </c>
      <c r="H269" s="128">
        <f t="shared" si="34"/>
        <v>7.367916666666666</v>
      </c>
      <c r="I269" s="52">
        <f t="shared" si="35"/>
        <v>-37.829027411093222</v>
      </c>
      <c r="J269" s="52">
        <f t="shared" si="36"/>
        <v>2.0951024153386322</v>
      </c>
      <c r="K269" s="130">
        <f t="shared" si="39"/>
        <v>3063017.619642315</v>
      </c>
      <c r="L269" s="130">
        <f t="shared" si="40"/>
        <v>627145.8032065396</v>
      </c>
      <c r="M269" s="52">
        <f t="shared" si="41"/>
        <v>1316.5596111111108</v>
      </c>
      <c r="N269" s="51"/>
      <c r="R269" s="119">
        <v>5</v>
      </c>
      <c r="S269" s="119">
        <v>44</v>
      </c>
      <c r="T269" s="119">
        <v>21</v>
      </c>
    </row>
    <row r="270" spans="2:31" x14ac:dyDescent="0.25">
      <c r="B270" s="51"/>
      <c r="C270" s="56">
        <v>254</v>
      </c>
      <c r="D270" s="56">
        <v>2.15</v>
      </c>
      <c r="E270" s="151">
        <v>13.991863425925926</v>
      </c>
      <c r="F270" s="52">
        <v>31.878</v>
      </c>
      <c r="G270" s="52">
        <v>-2.2109999999999999</v>
      </c>
      <c r="H270" s="128">
        <f t="shared" si="34"/>
        <v>6.3597800925925938</v>
      </c>
      <c r="I270" s="52">
        <f t="shared" si="35"/>
        <v>-28.310664071442492</v>
      </c>
      <c r="J270" s="52">
        <f t="shared" si="36"/>
        <v>14.653094684534572</v>
      </c>
      <c r="K270" s="130">
        <f t="shared" si="39"/>
        <v>3062989.3089782437</v>
      </c>
      <c r="L270" s="130">
        <f t="shared" si="40"/>
        <v>627160.45630122419</v>
      </c>
      <c r="M270" s="52">
        <f t="shared" si="41"/>
        <v>1314.2596111111109</v>
      </c>
      <c r="N270" s="51"/>
      <c r="R270" s="119">
        <v>335</v>
      </c>
      <c r="S270" s="119">
        <v>48</v>
      </c>
      <c r="T270" s="119">
        <v>17</v>
      </c>
    </row>
    <row r="271" spans="2:31" x14ac:dyDescent="0.25">
      <c r="B271" s="51"/>
      <c r="C271" s="56">
        <v>255</v>
      </c>
      <c r="D271" s="56">
        <v>2.15</v>
      </c>
      <c r="E271" s="151">
        <v>0.32784722222222223</v>
      </c>
      <c r="F271" s="52">
        <v>42.381</v>
      </c>
      <c r="G271" s="52">
        <v>1.1779999999999999</v>
      </c>
      <c r="H271" s="128">
        <f t="shared" si="34"/>
        <v>6.687627314814816</v>
      </c>
      <c r="I271" s="52">
        <f t="shared" si="35"/>
        <v>-39.950843433326781</v>
      </c>
      <c r="J271" s="52">
        <f t="shared" si="36"/>
        <v>14.144937962600277</v>
      </c>
      <c r="K271" s="130">
        <f t="shared" si="39"/>
        <v>3062949.3581348103</v>
      </c>
      <c r="L271" s="130">
        <f t="shared" si="40"/>
        <v>627174.60123918683</v>
      </c>
      <c r="M271" s="52">
        <f t="shared" si="41"/>
        <v>1317.648611111111</v>
      </c>
      <c r="N271" s="51"/>
      <c r="R271" s="119">
        <v>7</v>
      </c>
      <c r="S271" s="119">
        <v>52</v>
      </c>
      <c r="T271" s="119">
        <v>6</v>
      </c>
    </row>
    <row r="272" spans="2:31" x14ac:dyDescent="0.25">
      <c r="B272" s="51"/>
      <c r="C272" s="56">
        <v>256</v>
      </c>
      <c r="D272" s="56">
        <v>2.15</v>
      </c>
      <c r="E272" s="151">
        <v>0.22376157407407407</v>
      </c>
      <c r="F272" s="52">
        <v>46.6</v>
      </c>
      <c r="G272" s="52">
        <v>1.3420000000000001</v>
      </c>
      <c r="H272" s="128">
        <f t="shared" si="34"/>
        <v>6.9113888888888901</v>
      </c>
      <c r="I272" s="52">
        <f t="shared" si="35"/>
        <v>-45.190747342753433</v>
      </c>
      <c r="J272" s="52">
        <f t="shared" si="36"/>
        <v>11.373493509182811</v>
      </c>
      <c r="K272" s="130">
        <f t="shared" si="39"/>
        <v>3062904.1673874678</v>
      </c>
      <c r="L272" s="130">
        <f t="shared" si="40"/>
        <v>627185.97473269596</v>
      </c>
      <c r="M272" s="52">
        <f t="shared" si="41"/>
        <v>1317.812611111111</v>
      </c>
      <c r="N272" s="51"/>
      <c r="R272" s="119">
        <v>5</v>
      </c>
      <c r="S272" s="119">
        <v>22</v>
      </c>
      <c r="T272" s="119">
        <v>13</v>
      </c>
    </row>
    <row r="273" spans="2:20" x14ac:dyDescent="0.25">
      <c r="B273" s="51"/>
      <c r="C273" s="56">
        <v>257</v>
      </c>
      <c r="D273" s="56">
        <v>2.15</v>
      </c>
      <c r="E273" s="151">
        <v>14.271840277777777</v>
      </c>
      <c r="F273" s="52">
        <v>32.976999999999997</v>
      </c>
      <c r="G273" s="52">
        <v>-2.1749999999999998</v>
      </c>
      <c r="H273" s="128">
        <f t="shared" si="34"/>
        <v>6.183229166666667</v>
      </c>
      <c r="I273" s="52">
        <f t="shared" si="35"/>
        <v>-28.086645120810168</v>
      </c>
      <c r="J273" s="52">
        <f t="shared" si="36"/>
        <v>17.280708748707909</v>
      </c>
      <c r="K273" s="130">
        <f t="shared" si="39"/>
        <v>3062876.0807423471</v>
      </c>
      <c r="L273" s="130">
        <f t="shared" si="40"/>
        <v>627203.25544144469</v>
      </c>
      <c r="M273" s="52">
        <f t="shared" si="41"/>
        <v>1314.2956111111109</v>
      </c>
      <c r="N273" s="51"/>
      <c r="R273" s="119">
        <v>342</v>
      </c>
      <c r="S273" s="119">
        <v>31</v>
      </c>
      <c r="T273" s="119">
        <v>27</v>
      </c>
    </row>
    <row r="274" spans="2:20" x14ac:dyDescent="0.25">
      <c r="B274" s="51"/>
      <c r="C274" s="56">
        <v>258</v>
      </c>
      <c r="D274" s="56">
        <v>2.15</v>
      </c>
      <c r="E274" s="151">
        <v>0.13931712962962964</v>
      </c>
      <c r="F274" s="52">
        <v>44.426000000000002</v>
      </c>
      <c r="G274" s="52">
        <v>0.13600000000000001</v>
      </c>
      <c r="H274" s="128">
        <f t="shared" si="34"/>
        <v>6.3225462962962968</v>
      </c>
      <c r="I274" s="52">
        <f t="shared" si="35"/>
        <v>-39.131189219317768</v>
      </c>
      <c r="J274" s="52">
        <f t="shared" si="36"/>
        <v>21.033770614940838</v>
      </c>
      <c r="K274" s="130">
        <f t="shared" si="39"/>
        <v>3062836.9495531279</v>
      </c>
      <c r="L274" s="130">
        <f t="shared" si="40"/>
        <v>627224.28921205958</v>
      </c>
      <c r="M274" s="52">
        <f t="shared" si="41"/>
        <v>1316.6066111111109</v>
      </c>
      <c r="N274" s="51"/>
      <c r="R274" s="119">
        <v>3</v>
      </c>
      <c r="S274" s="119">
        <v>20</v>
      </c>
      <c r="T274" s="119">
        <v>37</v>
      </c>
    </row>
    <row r="275" spans="2:20" x14ac:dyDescent="0.25">
      <c r="B275" s="51"/>
      <c r="C275" s="56">
        <v>259</v>
      </c>
      <c r="D275" s="56">
        <v>2.15</v>
      </c>
      <c r="E275" s="151">
        <v>14.271620370370369</v>
      </c>
      <c r="F275" s="52">
        <v>32.917000000000002</v>
      </c>
      <c r="G275" s="52">
        <v>-2.1680000000000001</v>
      </c>
      <c r="H275" s="128">
        <f t="shared" si="34"/>
        <v>5.5941666666666663</v>
      </c>
      <c r="I275" s="52">
        <f t="shared" si="35"/>
        <v>-22.973283443256442</v>
      </c>
      <c r="J275" s="52">
        <f t="shared" si="36"/>
        <v>23.574501836429111</v>
      </c>
      <c r="K275" s="130">
        <f t="shared" si="39"/>
        <v>3062813.9762696847</v>
      </c>
      <c r="L275" s="130">
        <f t="shared" si="40"/>
        <v>627247.86371389602</v>
      </c>
      <c r="M275" s="52">
        <f t="shared" si="41"/>
        <v>1314.302611111111</v>
      </c>
      <c r="N275" s="51"/>
      <c r="R275" s="119">
        <v>342</v>
      </c>
      <c r="S275" s="119">
        <v>31</v>
      </c>
      <c r="T275" s="119">
        <v>8</v>
      </c>
    </row>
    <row r="276" spans="2:20" x14ac:dyDescent="0.25">
      <c r="B276" s="51"/>
      <c r="C276" s="56">
        <v>260</v>
      </c>
      <c r="D276" s="56">
        <v>2.15</v>
      </c>
      <c r="E276" s="151">
        <v>0.10200231481481481</v>
      </c>
      <c r="F276" s="52">
        <v>41.036000000000001</v>
      </c>
      <c r="G276" s="52">
        <v>-0.499</v>
      </c>
      <c r="H276" s="128">
        <f t="shared" si="34"/>
        <v>5.6961689814814811</v>
      </c>
      <c r="I276" s="52">
        <f t="shared" si="35"/>
        <v>-29.868839414363748</v>
      </c>
      <c r="J276" s="52">
        <f t="shared" si="36"/>
        <v>28.139042770480856</v>
      </c>
      <c r="K276" s="130">
        <f t="shared" si="39"/>
        <v>3062784.1074302704</v>
      </c>
      <c r="L276" s="130">
        <f t="shared" si="40"/>
        <v>627276.00275666651</v>
      </c>
      <c r="M276" s="52">
        <f t="shared" si="41"/>
        <v>1315.9716111111109</v>
      </c>
      <c r="N276" s="51"/>
      <c r="R276" s="119">
        <v>2</v>
      </c>
      <c r="S276" s="119">
        <v>26</v>
      </c>
      <c r="T276" s="119">
        <v>53</v>
      </c>
    </row>
    <row r="277" spans="2:20" x14ac:dyDescent="0.25">
      <c r="B277" s="51"/>
      <c r="C277" s="56">
        <v>261</v>
      </c>
      <c r="D277" s="56">
        <v>1.7</v>
      </c>
      <c r="E277" s="151">
        <v>14.790358796296296</v>
      </c>
      <c r="F277" s="52">
        <v>56.936</v>
      </c>
      <c r="G277" s="52">
        <v>-0.59899999999999998</v>
      </c>
      <c r="H277" s="128">
        <f t="shared" si="34"/>
        <v>5.486527777777777</v>
      </c>
      <c r="I277" s="52">
        <f t="shared" si="35"/>
        <v>-37.858240170546622</v>
      </c>
      <c r="J277" s="52">
        <f t="shared" si="36"/>
        <v>42.526012594519251</v>
      </c>
      <c r="K277" s="130">
        <f t="shared" si="39"/>
        <v>3062746.2491901</v>
      </c>
      <c r="L277" s="130">
        <f t="shared" si="40"/>
        <v>627318.52876926097</v>
      </c>
      <c r="M277" s="52">
        <f t="shared" si="41"/>
        <v>1316.321611111111</v>
      </c>
      <c r="N277" s="51"/>
      <c r="R277" s="119">
        <v>354</v>
      </c>
      <c r="S277" s="119">
        <v>58</v>
      </c>
      <c r="T277" s="119">
        <v>7</v>
      </c>
    </row>
    <row r="278" spans="2:20" x14ac:dyDescent="0.25">
      <c r="B278" s="51"/>
      <c r="C278" s="56"/>
      <c r="D278" s="56"/>
      <c r="E278" s="151"/>
      <c r="F278" s="52"/>
      <c r="G278" s="52"/>
      <c r="H278" s="51"/>
      <c r="I278" s="52"/>
      <c r="J278" s="51"/>
      <c r="K278" s="51"/>
      <c r="L278" s="52"/>
      <c r="M278" s="51"/>
      <c r="N278" s="51"/>
    </row>
    <row r="279" spans="2:20" x14ac:dyDescent="0.25">
      <c r="B279" s="51"/>
      <c r="C279" s="56"/>
      <c r="D279" s="56"/>
      <c r="E279" s="151"/>
      <c r="F279" s="52"/>
      <c r="G279" s="52"/>
      <c r="H279" s="51"/>
      <c r="I279" s="52"/>
      <c r="J279" s="51"/>
      <c r="K279" s="51"/>
      <c r="L279" s="52"/>
      <c r="M279" s="51"/>
      <c r="N279" s="51"/>
    </row>
    <row r="280" spans="2:20" x14ac:dyDescent="0.25">
      <c r="B280" s="51" t="s">
        <v>52</v>
      </c>
      <c r="C280" s="56" t="s">
        <v>51</v>
      </c>
      <c r="D280" s="56"/>
      <c r="E280" s="151">
        <v>0</v>
      </c>
      <c r="F280" s="52"/>
      <c r="G280" s="52"/>
      <c r="H280" s="131">
        <f>IF('Gales Table Minor Traverse'!V14&lt;(180/24), 'Gales Table Minor Traverse'!V14+(180/24), 'Gales Table Minor Traverse'!V14-(180/24))</f>
        <v>14.600532407407407</v>
      </c>
      <c r="I280" s="130"/>
      <c r="J280" s="131"/>
      <c r="K280" s="51">
        <f>'Gales Table Minor Traverse'!S14</f>
        <v>3063208.0149220554</v>
      </c>
      <c r="L280" s="51">
        <f>'Gales Table Minor Traverse'!T14</f>
        <v>627115.86447849346</v>
      </c>
      <c r="M280" s="52">
        <f>'Level Transfer Minor Traverse'!I28</f>
        <v>1318.3437777777779</v>
      </c>
      <c r="N280" s="51"/>
      <c r="R280" s="119">
        <v>0</v>
      </c>
      <c r="S280" s="119">
        <v>0</v>
      </c>
      <c r="T280" s="119">
        <v>0</v>
      </c>
    </row>
    <row r="281" spans="2:20" x14ac:dyDescent="0.25">
      <c r="B281" s="51">
        <v>1.58</v>
      </c>
      <c r="C281" s="56">
        <v>262</v>
      </c>
      <c r="D281" s="56">
        <v>1.5</v>
      </c>
      <c r="E281" s="151">
        <v>12.413414351851852</v>
      </c>
      <c r="F281" s="52">
        <v>16.454000000000001</v>
      </c>
      <c r="G281" s="52">
        <v>0.40899999999999997</v>
      </c>
      <c r="H281" s="128">
        <f t="shared" ref="H281:H324" si="42">IF(H280+E281&lt;360/24,H280+E281,H280+E281-360/24)</f>
        <v>12.013946759259259</v>
      </c>
      <c r="I281" s="52">
        <f t="shared" ref="I281:I324" si="43">F281*COS(RADIANS(H281*24))</f>
        <v>5.1758980275263751</v>
      </c>
      <c r="J281" s="52">
        <f t="shared" ref="J281:J324" si="44">F281*SIN(RADIANS(H281*24))</f>
        <v>-15.618712994630785</v>
      </c>
      <c r="K281" s="130">
        <f t="shared" ref="K281" si="45">K280+I281</f>
        <v>3063213.190820083</v>
      </c>
      <c r="L281" s="130">
        <f t="shared" ref="L281" si="46">L280+J281</f>
        <v>627100.24576549884</v>
      </c>
      <c r="M281" s="52">
        <f>$M$280+$B$281+G281-D281</f>
        <v>1318.8327777777779</v>
      </c>
      <c r="N281" s="51"/>
      <c r="R281" s="119">
        <v>297</v>
      </c>
      <c r="S281" s="119">
        <v>55</v>
      </c>
      <c r="T281" s="119">
        <v>19</v>
      </c>
    </row>
    <row r="282" spans="2:20" x14ac:dyDescent="0.25">
      <c r="B282" s="51"/>
      <c r="C282" s="56">
        <v>263</v>
      </c>
      <c r="D282" s="56">
        <v>1.5</v>
      </c>
      <c r="E282" s="151">
        <v>13.739467592592593</v>
      </c>
      <c r="F282" s="52">
        <v>12.868</v>
      </c>
      <c r="G282" s="52">
        <v>0.51700000000000002</v>
      </c>
      <c r="H282" s="128">
        <f t="shared" si="42"/>
        <v>10.753414351851852</v>
      </c>
      <c r="I282" s="52">
        <f t="shared" si="43"/>
        <v>-2.6574032567039536</v>
      </c>
      <c r="J282" s="52">
        <f t="shared" si="44"/>
        <v>-12.590616820921015</v>
      </c>
      <c r="K282" s="130">
        <f t="shared" ref="K282:K324" si="47">K281+I282</f>
        <v>3063210.5334168263</v>
      </c>
      <c r="L282" s="130">
        <f t="shared" ref="L282:L324" si="48">L281+J282</f>
        <v>627087.65514867788</v>
      </c>
      <c r="M282" s="52">
        <f t="shared" ref="M282:M324" si="49">$M$280+$B$281+G282-D282</f>
        <v>1318.9407777777778</v>
      </c>
      <c r="N282" s="51"/>
      <c r="R282" s="119">
        <v>329</v>
      </c>
      <c r="S282" s="119">
        <v>44</v>
      </c>
      <c r="T282" s="119">
        <v>50</v>
      </c>
    </row>
    <row r="283" spans="2:20" x14ac:dyDescent="0.25">
      <c r="B283" s="51"/>
      <c r="C283" s="56">
        <v>264</v>
      </c>
      <c r="D283" s="56">
        <v>1.5</v>
      </c>
      <c r="E283" s="151">
        <v>12.530613425925925</v>
      </c>
      <c r="F283" s="52">
        <v>12.34</v>
      </c>
      <c r="G283" s="52">
        <v>0.377</v>
      </c>
      <c r="H283" s="128">
        <f t="shared" si="42"/>
        <v>8.2840277777777764</v>
      </c>
      <c r="I283" s="52">
        <f t="shared" si="43"/>
        <v>-11.680494583408505</v>
      </c>
      <c r="J283" s="52">
        <f t="shared" si="44"/>
        <v>-3.9801565656346454</v>
      </c>
      <c r="K283" s="130">
        <f t="shared" si="47"/>
        <v>3063198.8529222431</v>
      </c>
      <c r="L283" s="130">
        <f t="shared" si="48"/>
        <v>627083.67499211221</v>
      </c>
      <c r="M283" s="52">
        <f t="shared" si="49"/>
        <v>1318.8007777777777</v>
      </c>
      <c r="N283" s="51"/>
      <c r="R283" s="119">
        <v>300</v>
      </c>
      <c r="S283" s="119">
        <v>44</v>
      </c>
      <c r="T283" s="119">
        <v>5</v>
      </c>
    </row>
    <row r="284" spans="2:20" x14ac:dyDescent="0.25">
      <c r="B284" s="51"/>
      <c r="C284" s="56">
        <v>265</v>
      </c>
      <c r="D284" s="56">
        <v>1.8</v>
      </c>
      <c r="E284" s="151">
        <v>11.815023148148148</v>
      </c>
      <c r="F284" s="52">
        <v>19.521999999999998</v>
      </c>
      <c r="G284" s="52">
        <v>0.70299999999999996</v>
      </c>
      <c r="H284" s="128">
        <f t="shared" si="42"/>
        <v>5.0990509259259227</v>
      </c>
      <c r="I284" s="52">
        <f t="shared" si="43"/>
        <v>-10.45385710636956</v>
      </c>
      <c r="J284" s="52">
        <f t="shared" si="44"/>
        <v>16.487126966200226</v>
      </c>
      <c r="K284" s="130">
        <f t="shared" si="47"/>
        <v>3063188.3990651369</v>
      </c>
      <c r="L284" s="130">
        <f t="shared" si="48"/>
        <v>627100.16211907845</v>
      </c>
      <c r="M284" s="52">
        <f t="shared" si="49"/>
        <v>1318.8267777777778</v>
      </c>
      <c r="N284" s="51"/>
      <c r="R284" s="119">
        <v>283</v>
      </c>
      <c r="S284" s="119">
        <v>33</v>
      </c>
      <c r="T284" s="119">
        <v>38</v>
      </c>
    </row>
    <row r="285" spans="2:20" x14ac:dyDescent="0.25">
      <c r="B285" s="51"/>
      <c r="C285" s="56">
        <v>266</v>
      </c>
      <c r="D285" s="56">
        <v>1.8</v>
      </c>
      <c r="E285" s="151">
        <v>11.603379629629631</v>
      </c>
      <c r="F285" s="52">
        <v>25.388999999999999</v>
      </c>
      <c r="G285" s="52">
        <v>0.78400000000000003</v>
      </c>
      <c r="H285" s="128">
        <f t="shared" si="42"/>
        <v>1.7024305555555515</v>
      </c>
      <c r="I285" s="52">
        <f t="shared" si="43"/>
        <v>19.202447395957591</v>
      </c>
      <c r="J285" s="52">
        <f t="shared" si="44"/>
        <v>16.609254498787159</v>
      </c>
      <c r="K285" s="130">
        <f t="shared" si="47"/>
        <v>3063207.6015125327</v>
      </c>
      <c r="L285" s="130">
        <f t="shared" si="48"/>
        <v>627116.77137357718</v>
      </c>
      <c r="M285" s="52">
        <f t="shared" si="49"/>
        <v>1318.9077777777779</v>
      </c>
      <c r="N285" s="51"/>
      <c r="R285" s="119">
        <v>278</v>
      </c>
      <c r="S285" s="119">
        <v>28</v>
      </c>
      <c r="T285" s="119">
        <v>52</v>
      </c>
    </row>
    <row r="286" spans="2:20" x14ac:dyDescent="0.25">
      <c r="B286" s="51"/>
      <c r="C286" s="56">
        <v>267</v>
      </c>
      <c r="D286" s="56">
        <v>1.8</v>
      </c>
      <c r="E286" s="151">
        <v>11.428703703703704</v>
      </c>
      <c r="F286" s="52">
        <v>26.338999999999999</v>
      </c>
      <c r="G286" s="52">
        <v>0.25700000000000001</v>
      </c>
      <c r="H286" s="128">
        <f t="shared" si="42"/>
        <v>13.131134259259255</v>
      </c>
      <c r="I286" s="52">
        <f t="shared" si="43"/>
        <v>18.672279822452246</v>
      </c>
      <c r="J286" s="52">
        <f t="shared" si="44"/>
        <v>-18.576568230758948</v>
      </c>
      <c r="K286" s="130">
        <f t="shared" si="47"/>
        <v>3063226.2737923553</v>
      </c>
      <c r="L286" s="130">
        <f t="shared" si="48"/>
        <v>627098.19480534643</v>
      </c>
      <c r="M286" s="52">
        <f t="shared" si="49"/>
        <v>1318.3807777777779</v>
      </c>
      <c r="N286" s="51"/>
      <c r="R286" s="119">
        <v>274</v>
      </c>
      <c r="S286" s="119">
        <v>17</v>
      </c>
      <c r="T286" s="119">
        <v>20</v>
      </c>
    </row>
    <row r="287" spans="2:20" x14ac:dyDescent="0.25">
      <c r="B287" s="51"/>
      <c r="C287" s="56">
        <v>268</v>
      </c>
      <c r="D287" s="56">
        <v>1.8</v>
      </c>
      <c r="E287" s="151">
        <v>11.532303240740742</v>
      </c>
      <c r="F287" s="52">
        <v>9.4589999999999996</v>
      </c>
      <c r="G287" s="52">
        <v>0.53500000000000003</v>
      </c>
      <c r="H287" s="128">
        <f t="shared" si="42"/>
        <v>9.663437499999997</v>
      </c>
      <c r="I287" s="52">
        <f t="shared" si="43"/>
        <v>-5.8336187908979049</v>
      </c>
      <c r="J287" s="52">
        <f t="shared" si="44"/>
        <v>-7.4459098035419995</v>
      </c>
      <c r="K287" s="130">
        <f t="shared" si="47"/>
        <v>3063220.4401735645</v>
      </c>
      <c r="L287" s="130">
        <f t="shared" si="48"/>
        <v>627090.74889554293</v>
      </c>
      <c r="M287" s="52">
        <f t="shared" si="49"/>
        <v>1318.6587777777779</v>
      </c>
      <c r="N287" s="51"/>
      <c r="R287" s="119">
        <v>276</v>
      </c>
      <c r="S287" s="119">
        <v>46</v>
      </c>
      <c r="T287" s="119">
        <v>31</v>
      </c>
    </row>
    <row r="288" spans="2:20" x14ac:dyDescent="0.25">
      <c r="B288" s="51"/>
      <c r="C288" s="56">
        <v>269</v>
      </c>
      <c r="D288" s="56">
        <v>1.8</v>
      </c>
      <c r="E288" s="151">
        <v>14.072372685185185</v>
      </c>
      <c r="F288" s="52">
        <v>4.2619999999999996</v>
      </c>
      <c r="G288" s="52">
        <v>0.36299999999999999</v>
      </c>
      <c r="H288" s="128">
        <f t="shared" si="42"/>
        <v>8.7358101851851799</v>
      </c>
      <c r="I288" s="52">
        <f t="shared" si="43"/>
        <v>-3.7036012682882635</v>
      </c>
      <c r="J288" s="52">
        <f t="shared" si="44"/>
        <v>-2.1090238608260368</v>
      </c>
      <c r="K288" s="130">
        <f t="shared" si="47"/>
        <v>3063216.7365722964</v>
      </c>
      <c r="L288" s="130">
        <f t="shared" si="48"/>
        <v>627088.63987168216</v>
      </c>
      <c r="M288" s="52">
        <f t="shared" si="49"/>
        <v>1318.4867777777779</v>
      </c>
      <c r="N288" s="51"/>
      <c r="R288" s="119">
        <v>337</v>
      </c>
      <c r="S288" s="119">
        <v>44</v>
      </c>
      <c r="T288" s="119">
        <v>13</v>
      </c>
    </row>
    <row r="289" spans="2:20" x14ac:dyDescent="0.25">
      <c r="B289" s="51"/>
      <c r="C289" s="56">
        <v>270</v>
      </c>
      <c r="D289" s="56">
        <v>1.8</v>
      </c>
      <c r="E289" s="151">
        <v>0.72204861111111107</v>
      </c>
      <c r="F289" s="52">
        <v>0.65500000000000003</v>
      </c>
      <c r="G289" s="52">
        <v>0.64100000000000001</v>
      </c>
      <c r="H289" s="128">
        <f t="shared" si="42"/>
        <v>9.457858796296291</v>
      </c>
      <c r="I289" s="52">
        <f t="shared" si="43"/>
        <v>-0.44680413686413206</v>
      </c>
      <c r="J289" s="52">
        <f t="shared" si="44"/>
        <v>-0.47894787115206805</v>
      </c>
      <c r="K289" s="130">
        <f t="shared" si="47"/>
        <v>3063216.2897681594</v>
      </c>
      <c r="L289" s="130">
        <f t="shared" si="48"/>
        <v>627088.16092381102</v>
      </c>
      <c r="M289" s="52">
        <f t="shared" si="49"/>
        <v>1318.7647777777779</v>
      </c>
      <c r="N289" s="51"/>
      <c r="R289" s="119">
        <v>17</v>
      </c>
      <c r="S289" s="119">
        <v>19</v>
      </c>
      <c r="T289" s="119">
        <v>45</v>
      </c>
    </row>
    <row r="290" spans="2:20" x14ac:dyDescent="0.25">
      <c r="B290" s="51"/>
      <c r="C290" s="56">
        <v>271</v>
      </c>
      <c r="D290" s="56">
        <v>1.8</v>
      </c>
      <c r="E290" s="151">
        <v>1.3798379629629629</v>
      </c>
      <c r="F290" s="52">
        <v>9.8160000000000007</v>
      </c>
      <c r="G290" s="52">
        <v>0.83399999999999996</v>
      </c>
      <c r="H290" s="128">
        <f t="shared" si="42"/>
        <v>10.837696759259254</v>
      </c>
      <c r="I290" s="52">
        <f t="shared" si="43"/>
        <v>-1.6868590711531604</v>
      </c>
      <c r="J290" s="52">
        <f t="shared" si="44"/>
        <v>-9.6699722064785849</v>
      </c>
      <c r="K290" s="130">
        <f t="shared" si="47"/>
        <v>3063214.6029090881</v>
      </c>
      <c r="L290" s="130">
        <f t="shared" si="48"/>
        <v>627078.49095160456</v>
      </c>
      <c r="M290" s="52">
        <f t="shared" si="49"/>
        <v>1318.9577777777779</v>
      </c>
      <c r="N290" s="51"/>
      <c r="R290" s="119">
        <v>33</v>
      </c>
      <c r="S290" s="119">
        <v>6</v>
      </c>
      <c r="T290" s="119">
        <v>58</v>
      </c>
    </row>
    <row r="291" spans="2:20" x14ac:dyDescent="0.25">
      <c r="B291" s="51"/>
      <c r="C291" s="56">
        <v>272</v>
      </c>
      <c r="D291" s="56">
        <v>1.8</v>
      </c>
      <c r="E291" s="151">
        <v>2.1656134259259261</v>
      </c>
      <c r="F291" s="52">
        <v>10.993</v>
      </c>
      <c r="G291" s="52">
        <v>0.63700000000000001</v>
      </c>
      <c r="H291" s="128">
        <f t="shared" si="42"/>
        <v>13.00331018518518</v>
      </c>
      <c r="I291" s="52">
        <f t="shared" si="43"/>
        <v>7.3670730902138475</v>
      </c>
      <c r="J291" s="52">
        <f t="shared" si="44"/>
        <v>-8.1591839716632801</v>
      </c>
      <c r="K291" s="130">
        <f t="shared" si="47"/>
        <v>3063221.9699821784</v>
      </c>
      <c r="L291" s="130">
        <f t="shared" si="48"/>
        <v>627070.33176763286</v>
      </c>
      <c r="M291" s="52">
        <f t="shared" si="49"/>
        <v>1318.7607777777778</v>
      </c>
      <c r="N291" s="51"/>
      <c r="R291" s="119">
        <v>51</v>
      </c>
      <c r="S291" s="119">
        <v>58</v>
      </c>
      <c r="T291" s="119">
        <v>29</v>
      </c>
    </row>
    <row r="292" spans="2:20" x14ac:dyDescent="0.25">
      <c r="B292" s="51"/>
      <c r="C292" s="56">
        <v>273</v>
      </c>
      <c r="D292" s="56">
        <v>1.8</v>
      </c>
      <c r="E292" s="151">
        <v>2.5983680555555559</v>
      </c>
      <c r="F292" s="52">
        <v>8.5630000000000006</v>
      </c>
      <c r="G292" s="52">
        <v>0.72299999999999998</v>
      </c>
      <c r="H292" s="128">
        <f t="shared" si="42"/>
        <v>0.6016782407407355</v>
      </c>
      <c r="I292" s="52">
        <f t="shared" si="43"/>
        <v>8.2924785417955071</v>
      </c>
      <c r="J292" s="52">
        <f t="shared" si="44"/>
        <v>2.1353614761583279</v>
      </c>
      <c r="K292" s="130">
        <f t="shared" si="47"/>
        <v>3063230.2624607203</v>
      </c>
      <c r="L292" s="130">
        <f t="shared" si="48"/>
        <v>627072.46712910896</v>
      </c>
      <c r="M292" s="52">
        <f t="shared" si="49"/>
        <v>1318.8467777777778</v>
      </c>
      <c r="N292" s="51"/>
      <c r="R292" s="119">
        <v>62</v>
      </c>
      <c r="S292" s="119">
        <v>21</v>
      </c>
      <c r="T292" s="119">
        <v>39</v>
      </c>
    </row>
    <row r="293" spans="2:20" x14ac:dyDescent="0.25">
      <c r="B293" s="51"/>
      <c r="C293" s="56">
        <v>274</v>
      </c>
      <c r="D293" s="56">
        <v>1.8</v>
      </c>
      <c r="E293" s="151">
        <v>3.1840625</v>
      </c>
      <c r="F293" s="52">
        <v>3.8330000000000002</v>
      </c>
      <c r="G293" s="52">
        <v>0.29499999999999998</v>
      </c>
      <c r="H293" s="128">
        <f t="shared" si="42"/>
        <v>3.7857407407407355</v>
      </c>
      <c r="I293" s="52">
        <f t="shared" si="43"/>
        <v>-5.738187755226886E-2</v>
      </c>
      <c r="J293" s="52">
        <f t="shared" si="44"/>
        <v>3.8325704585993692</v>
      </c>
      <c r="K293" s="130">
        <f t="shared" si="47"/>
        <v>3063230.2050788426</v>
      </c>
      <c r="L293" s="130">
        <f t="shared" si="48"/>
        <v>627076.29969956761</v>
      </c>
      <c r="M293" s="52">
        <f t="shared" si="49"/>
        <v>1318.4187777777779</v>
      </c>
      <c r="N293" s="51"/>
      <c r="R293" s="119">
        <v>76</v>
      </c>
      <c r="S293" s="119">
        <v>25</v>
      </c>
      <c r="T293" s="119">
        <v>3</v>
      </c>
    </row>
    <row r="294" spans="2:20" x14ac:dyDescent="0.25">
      <c r="B294" s="51"/>
      <c r="C294" s="56">
        <v>275</v>
      </c>
      <c r="D294" s="56">
        <v>1.8</v>
      </c>
      <c r="E294" s="151">
        <v>14.369965277777778</v>
      </c>
      <c r="F294" s="52">
        <v>13.842000000000001</v>
      </c>
      <c r="G294" s="52">
        <v>1.0760000000000001</v>
      </c>
      <c r="H294" s="128">
        <f t="shared" si="42"/>
        <v>3.1557060185185151</v>
      </c>
      <c r="I294" s="52">
        <f t="shared" si="43"/>
        <v>3.4103108174654206</v>
      </c>
      <c r="J294" s="52">
        <f t="shared" si="44"/>
        <v>13.415317518727552</v>
      </c>
      <c r="K294" s="130">
        <f t="shared" si="47"/>
        <v>3063233.61538966</v>
      </c>
      <c r="L294" s="130">
        <f t="shared" si="48"/>
        <v>627089.71501708636</v>
      </c>
      <c r="M294" s="52">
        <f t="shared" si="49"/>
        <v>1319.1997777777779</v>
      </c>
      <c r="N294" s="51"/>
      <c r="R294" s="119">
        <v>344</v>
      </c>
      <c r="S294" s="119">
        <v>52</v>
      </c>
      <c r="T294" s="119">
        <v>45</v>
      </c>
    </row>
    <row r="295" spans="2:20" x14ac:dyDescent="0.25">
      <c r="B295" s="51"/>
      <c r="C295" s="56">
        <v>276</v>
      </c>
      <c r="D295" s="56">
        <v>1.8</v>
      </c>
      <c r="E295" s="151">
        <v>14.533854166666666</v>
      </c>
      <c r="F295" s="52">
        <v>14.000999999999999</v>
      </c>
      <c r="G295" s="52">
        <v>1.071</v>
      </c>
      <c r="H295" s="128">
        <f t="shared" si="42"/>
        <v>2.6895601851851794</v>
      </c>
      <c r="I295" s="52">
        <f t="shared" si="43"/>
        <v>6.016678208949231</v>
      </c>
      <c r="J295" s="52">
        <f t="shared" si="44"/>
        <v>12.642293475867243</v>
      </c>
      <c r="K295" s="130">
        <f t="shared" si="47"/>
        <v>3063239.632067869</v>
      </c>
      <c r="L295" s="130">
        <f t="shared" si="48"/>
        <v>627102.35731056228</v>
      </c>
      <c r="M295" s="52">
        <f t="shared" si="49"/>
        <v>1319.1947777777777</v>
      </c>
      <c r="N295" s="51"/>
      <c r="R295" s="119">
        <v>348</v>
      </c>
      <c r="S295" s="119">
        <v>48</v>
      </c>
      <c r="T295" s="119">
        <v>45</v>
      </c>
    </row>
    <row r="296" spans="2:20" x14ac:dyDescent="0.25">
      <c r="B296" s="51"/>
      <c r="C296" s="56">
        <v>277</v>
      </c>
      <c r="D296" s="56">
        <v>1.8</v>
      </c>
      <c r="E296" s="151">
        <v>14.437384259259259</v>
      </c>
      <c r="F296" s="52">
        <v>14.821</v>
      </c>
      <c r="G296" s="52">
        <v>1.1299999999999999</v>
      </c>
      <c r="H296" s="128">
        <f t="shared" si="42"/>
        <v>2.1269444444444403</v>
      </c>
      <c r="I296" s="52">
        <f t="shared" si="43"/>
        <v>9.3177730965362215</v>
      </c>
      <c r="J296" s="52">
        <f t="shared" si="44"/>
        <v>11.525673321826615</v>
      </c>
      <c r="K296" s="130">
        <f t="shared" si="47"/>
        <v>3063248.9498409657</v>
      </c>
      <c r="L296" s="130">
        <f t="shared" si="48"/>
        <v>627113.88298388408</v>
      </c>
      <c r="M296" s="52">
        <f t="shared" si="49"/>
        <v>1319.2537777777779</v>
      </c>
      <c r="N296" s="51"/>
      <c r="R296" s="119">
        <v>346</v>
      </c>
      <c r="S296" s="119">
        <v>29</v>
      </c>
      <c r="T296" s="119">
        <v>50</v>
      </c>
    </row>
    <row r="297" spans="2:20" x14ac:dyDescent="0.25">
      <c r="B297" s="51"/>
      <c r="C297" s="56">
        <v>278</v>
      </c>
      <c r="D297" s="56">
        <v>1.8</v>
      </c>
      <c r="E297" s="151">
        <v>14.334895833333333</v>
      </c>
      <c r="F297" s="52">
        <v>14.413</v>
      </c>
      <c r="G297" s="52">
        <v>1.0960000000000001</v>
      </c>
      <c r="H297" s="128">
        <f t="shared" si="42"/>
        <v>1.4618402777777746</v>
      </c>
      <c r="I297" s="52">
        <f t="shared" si="43"/>
        <v>11.794281640202568</v>
      </c>
      <c r="J297" s="52">
        <f t="shared" si="44"/>
        <v>8.2842917374740388</v>
      </c>
      <c r="K297" s="130">
        <f t="shared" si="47"/>
        <v>3063260.7441226058</v>
      </c>
      <c r="L297" s="130">
        <f t="shared" si="48"/>
        <v>627122.16727562156</v>
      </c>
      <c r="M297" s="52">
        <f t="shared" si="49"/>
        <v>1319.2197777777778</v>
      </c>
      <c r="N297" s="51"/>
      <c r="R297" s="119">
        <v>344</v>
      </c>
      <c r="S297" s="119">
        <v>2</v>
      </c>
      <c r="T297" s="119">
        <v>15</v>
      </c>
    </row>
    <row r="298" spans="2:20" x14ac:dyDescent="0.25">
      <c r="B298" s="51"/>
      <c r="C298" s="56">
        <v>279</v>
      </c>
      <c r="D298" s="56">
        <v>1.8</v>
      </c>
      <c r="E298" s="151">
        <v>14.89861111111111</v>
      </c>
      <c r="F298" s="52">
        <v>21.952000000000002</v>
      </c>
      <c r="G298" s="52">
        <v>1.851</v>
      </c>
      <c r="H298" s="128">
        <f t="shared" si="42"/>
        <v>1.3604513888888832</v>
      </c>
      <c r="I298" s="52">
        <f t="shared" si="43"/>
        <v>18.483014635298787</v>
      </c>
      <c r="J298" s="52">
        <f t="shared" si="44"/>
        <v>11.843499229169177</v>
      </c>
      <c r="K298" s="130">
        <f t="shared" si="47"/>
        <v>3063279.227137241</v>
      </c>
      <c r="L298" s="130">
        <f t="shared" si="48"/>
        <v>627134.01077485073</v>
      </c>
      <c r="M298" s="52">
        <f t="shared" si="49"/>
        <v>1319.9747777777779</v>
      </c>
      <c r="N298" s="51"/>
      <c r="R298" s="119">
        <v>357</v>
      </c>
      <c r="S298" s="119">
        <v>34</v>
      </c>
      <c r="T298" s="119">
        <v>0</v>
      </c>
    </row>
    <row r="299" spans="2:20" x14ac:dyDescent="0.25">
      <c r="B299" s="51"/>
      <c r="C299" s="56">
        <v>280</v>
      </c>
      <c r="D299" s="56">
        <v>1.8</v>
      </c>
      <c r="E299" s="151">
        <v>14.771365740740741</v>
      </c>
      <c r="F299" s="52">
        <v>1.925</v>
      </c>
      <c r="G299" s="52">
        <v>1.69</v>
      </c>
      <c r="H299" s="128">
        <f t="shared" si="42"/>
        <v>1.1318171296296242</v>
      </c>
      <c r="I299" s="52">
        <f t="shared" si="43"/>
        <v>1.7126850115279268</v>
      </c>
      <c r="J299" s="52">
        <f t="shared" si="44"/>
        <v>0.87882595050873735</v>
      </c>
      <c r="K299" s="130">
        <f t="shared" si="47"/>
        <v>3063280.9398222524</v>
      </c>
      <c r="L299" s="130">
        <f t="shared" si="48"/>
        <v>627134.88960080128</v>
      </c>
      <c r="M299" s="52">
        <f t="shared" si="49"/>
        <v>1319.8137777777779</v>
      </c>
      <c r="N299" s="51"/>
      <c r="R299" s="119">
        <v>354</v>
      </c>
      <c r="S299" s="119">
        <v>30</v>
      </c>
      <c r="T299" s="119">
        <v>46</v>
      </c>
    </row>
    <row r="300" spans="2:20" x14ac:dyDescent="0.25">
      <c r="B300" s="51"/>
      <c r="C300" s="56">
        <v>281</v>
      </c>
      <c r="D300" s="56">
        <v>1.8</v>
      </c>
      <c r="E300" s="151">
        <v>14.87761574074074</v>
      </c>
      <c r="F300" s="52">
        <v>19.832000000000001</v>
      </c>
      <c r="G300" s="52">
        <v>1.8080000000000001</v>
      </c>
      <c r="H300" s="128">
        <f t="shared" si="42"/>
        <v>1.0094328703703646</v>
      </c>
      <c r="I300" s="52">
        <f t="shared" si="43"/>
        <v>18.085419954163807</v>
      </c>
      <c r="J300" s="52">
        <f t="shared" si="44"/>
        <v>8.137924126061483</v>
      </c>
      <c r="K300" s="130">
        <f t="shared" si="47"/>
        <v>3063299.0252422066</v>
      </c>
      <c r="L300" s="130">
        <f t="shared" si="48"/>
        <v>627143.0275249274</v>
      </c>
      <c r="M300" s="52">
        <f t="shared" si="49"/>
        <v>1319.9317777777778</v>
      </c>
      <c r="N300" s="51"/>
      <c r="R300" s="119">
        <v>357</v>
      </c>
      <c r="S300" s="119">
        <v>3</v>
      </c>
      <c r="T300" s="119">
        <v>46</v>
      </c>
    </row>
    <row r="301" spans="2:20" x14ac:dyDescent="0.25">
      <c r="B301" s="51"/>
      <c r="C301" s="56">
        <v>282</v>
      </c>
      <c r="D301" s="56">
        <v>1.8</v>
      </c>
      <c r="E301" s="151">
        <v>14.509571759259259</v>
      </c>
      <c r="F301" s="52">
        <v>17.297000000000001</v>
      </c>
      <c r="G301" s="52">
        <v>0.91400000000000003</v>
      </c>
      <c r="H301" s="128">
        <f t="shared" si="42"/>
        <v>0.51900462962962379</v>
      </c>
      <c r="I301" s="52">
        <f t="shared" si="43"/>
        <v>16.889854818651955</v>
      </c>
      <c r="J301" s="52">
        <f t="shared" si="44"/>
        <v>3.7308193744617828</v>
      </c>
      <c r="K301" s="130">
        <f t="shared" si="47"/>
        <v>3063315.9150970252</v>
      </c>
      <c r="L301" s="130">
        <f t="shared" si="48"/>
        <v>627146.75834430184</v>
      </c>
      <c r="M301" s="52">
        <f t="shared" si="49"/>
        <v>1319.0377777777778</v>
      </c>
      <c r="N301" s="51"/>
      <c r="R301" s="119">
        <v>348</v>
      </c>
      <c r="S301" s="119">
        <v>13</v>
      </c>
      <c r="T301" s="119">
        <v>47</v>
      </c>
    </row>
    <row r="302" spans="2:20" x14ac:dyDescent="0.25">
      <c r="B302" s="51"/>
      <c r="C302" s="56">
        <v>283</v>
      </c>
      <c r="D302" s="56">
        <v>1.8</v>
      </c>
      <c r="E302" s="151">
        <v>3.0258796296296295</v>
      </c>
      <c r="F302" s="52">
        <v>1.9810000000000001</v>
      </c>
      <c r="G302" s="52">
        <v>0.252</v>
      </c>
      <c r="H302" s="128">
        <f t="shared" si="42"/>
        <v>3.5448842592592533</v>
      </c>
      <c r="I302" s="52">
        <f t="shared" si="43"/>
        <v>0.16999557415372329</v>
      </c>
      <c r="J302" s="52">
        <f t="shared" si="44"/>
        <v>1.9736926064532303</v>
      </c>
      <c r="K302" s="130">
        <f t="shared" si="47"/>
        <v>3063316.0850925995</v>
      </c>
      <c r="L302" s="130">
        <f t="shared" si="48"/>
        <v>627148.73203690827</v>
      </c>
      <c r="M302" s="52">
        <f t="shared" si="49"/>
        <v>1318.3757777777778</v>
      </c>
      <c r="N302" s="51"/>
      <c r="R302" s="119">
        <v>72</v>
      </c>
      <c r="S302" s="119">
        <v>37</v>
      </c>
      <c r="T302" s="119">
        <v>16</v>
      </c>
    </row>
    <row r="303" spans="2:20" x14ac:dyDescent="0.25">
      <c r="B303" s="51"/>
      <c r="C303" s="56">
        <v>284</v>
      </c>
      <c r="D303" s="56">
        <v>1.8</v>
      </c>
      <c r="E303" s="151">
        <v>3.6578125000000004</v>
      </c>
      <c r="F303" s="52">
        <v>1.8779999999999999</v>
      </c>
      <c r="G303" s="52">
        <v>5.7000000000000002E-2</v>
      </c>
      <c r="H303" s="128">
        <f t="shared" si="42"/>
        <v>7.2026967592592541</v>
      </c>
      <c r="I303" s="52">
        <f t="shared" si="43"/>
        <v>-1.8634561045212208</v>
      </c>
      <c r="J303" s="52">
        <f t="shared" si="44"/>
        <v>0.2332709723103078</v>
      </c>
      <c r="K303" s="130">
        <f t="shared" si="47"/>
        <v>3063314.2216364951</v>
      </c>
      <c r="L303" s="130">
        <f t="shared" si="48"/>
        <v>627148.96530788054</v>
      </c>
      <c r="M303" s="52">
        <f t="shared" si="49"/>
        <v>1318.1807777777778</v>
      </c>
      <c r="N303" s="51"/>
      <c r="R303" s="119">
        <v>87</v>
      </c>
      <c r="S303" s="119">
        <v>47</v>
      </c>
      <c r="T303" s="119">
        <v>15</v>
      </c>
    </row>
    <row r="304" spans="2:20" x14ac:dyDescent="0.25">
      <c r="B304" s="51"/>
      <c r="C304" s="56">
        <v>285</v>
      </c>
      <c r="D304" s="56">
        <v>1.8</v>
      </c>
      <c r="E304" s="151">
        <v>4.5412384259259255</v>
      </c>
      <c r="F304" s="52">
        <v>1.77</v>
      </c>
      <c r="G304" s="52">
        <v>-0.10199999999999999</v>
      </c>
      <c r="H304" s="128">
        <f t="shared" si="42"/>
        <v>11.74393518518518</v>
      </c>
      <c r="I304" s="52">
        <f t="shared" si="43"/>
        <v>0.36360422045142632</v>
      </c>
      <c r="J304" s="52">
        <f t="shared" si="44"/>
        <v>-1.7322505508355051</v>
      </c>
      <c r="K304" s="130">
        <f t="shared" si="47"/>
        <v>3063314.5852407156</v>
      </c>
      <c r="L304" s="130">
        <f t="shared" si="48"/>
        <v>627147.23305732966</v>
      </c>
      <c r="M304" s="52">
        <f t="shared" si="49"/>
        <v>1318.0217777777777</v>
      </c>
      <c r="N304" s="51"/>
      <c r="R304" s="119">
        <v>108</v>
      </c>
      <c r="S304" s="119">
        <v>59</v>
      </c>
      <c r="T304" s="119">
        <v>23</v>
      </c>
    </row>
    <row r="305" spans="2:20" x14ac:dyDescent="0.25">
      <c r="B305" s="51"/>
      <c r="C305" s="56">
        <v>286</v>
      </c>
      <c r="D305" s="56">
        <v>1.8</v>
      </c>
      <c r="E305" s="151">
        <v>4.056805555555556</v>
      </c>
      <c r="F305" s="52">
        <v>2.3380000000000001</v>
      </c>
      <c r="G305" s="52">
        <v>-0.30099999999999999</v>
      </c>
      <c r="H305" s="128">
        <f t="shared" si="42"/>
        <v>0.80074074074073565</v>
      </c>
      <c r="I305" s="52">
        <f t="shared" si="43"/>
        <v>2.2077132754960185</v>
      </c>
      <c r="J305" s="52">
        <f t="shared" si="44"/>
        <v>0.76957526805286625</v>
      </c>
      <c r="K305" s="130">
        <f t="shared" si="47"/>
        <v>3063316.7929539913</v>
      </c>
      <c r="L305" s="130">
        <f t="shared" si="48"/>
        <v>627148.00263259769</v>
      </c>
      <c r="M305" s="52">
        <f t="shared" si="49"/>
        <v>1317.8227777777779</v>
      </c>
      <c r="N305" s="51"/>
      <c r="R305" s="119">
        <v>97</v>
      </c>
      <c r="S305" s="119">
        <v>21</v>
      </c>
      <c r="T305" s="119">
        <v>48</v>
      </c>
    </row>
    <row r="306" spans="2:20" x14ac:dyDescent="0.25">
      <c r="B306" s="51"/>
      <c r="C306" s="56">
        <v>287</v>
      </c>
      <c r="D306" s="56">
        <v>1.8</v>
      </c>
      <c r="E306" s="151">
        <v>2.0749884259259259</v>
      </c>
      <c r="F306" s="52">
        <v>2.98</v>
      </c>
      <c r="G306" s="52">
        <v>0.39</v>
      </c>
      <c r="H306" s="128">
        <f t="shared" si="42"/>
        <v>2.8757291666666616</v>
      </c>
      <c r="I306" s="52">
        <f t="shared" si="43"/>
        <v>1.067086705018687</v>
      </c>
      <c r="J306" s="52">
        <f t="shared" si="44"/>
        <v>2.7823957238272854</v>
      </c>
      <c r="K306" s="130">
        <f t="shared" si="47"/>
        <v>3063317.8600406963</v>
      </c>
      <c r="L306" s="130">
        <f t="shared" si="48"/>
        <v>627150.78502832155</v>
      </c>
      <c r="M306" s="52">
        <f t="shared" si="49"/>
        <v>1318.5137777777779</v>
      </c>
      <c r="N306" s="51"/>
      <c r="R306" s="119">
        <v>49</v>
      </c>
      <c r="S306" s="119">
        <v>47</v>
      </c>
      <c r="T306" s="119">
        <v>59</v>
      </c>
    </row>
    <row r="307" spans="2:20" x14ac:dyDescent="0.25">
      <c r="B307" s="51"/>
      <c r="C307" s="56">
        <v>288</v>
      </c>
      <c r="D307" s="56">
        <v>1.8</v>
      </c>
      <c r="E307" s="151">
        <v>2.5522222222222219</v>
      </c>
      <c r="F307" s="52">
        <v>4.2409999999999997</v>
      </c>
      <c r="G307" s="52">
        <v>0.317</v>
      </c>
      <c r="H307" s="128">
        <f t="shared" si="42"/>
        <v>5.427951388888884</v>
      </c>
      <c r="I307" s="52">
        <f t="shared" si="43"/>
        <v>-2.7413885752414395</v>
      </c>
      <c r="J307" s="52">
        <f t="shared" si="44"/>
        <v>3.2358723212660458</v>
      </c>
      <c r="K307" s="130">
        <f t="shared" si="47"/>
        <v>3063315.1186521212</v>
      </c>
      <c r="L307" s="130">
        <f t="shared" si="48"/>
        <v>627154.02090064285</v>
      </c>
      <c r="M307" s="52">
        <f t="shared" si="49"/>
        <v>1318.4407777777778</v>
      </c>
      <c r="N307" s="51"/>
      <c r="R307" s="119">
        <v>61</v>
      </c>
      <c r="S307" s="119">
        <v>15</v>
      </c>
      <c r="T307" s="119">
        <v>12</v>
      </c>
    </row>
    <row r="308" spans="2:20" x14ac:dyDescent="0.25">
      <c r="B308" s="51"/>
      <c r="C308" s="56">
        <v>289</v>
      </c>
      <c r="D308" s="56">
        <v>1.8</v>
      </c>
      <c r="E308" s="151">
        <v>3.1483564814814815</v>
      </c>
      <c r="F308" s="52">
        <v>3.9</v>
      </c>
      <c r="G308" s="52">
        <v>0.32</v>
      </c>
      <c r="H308" s="128">
        <f t="shared" si="42"/>
        <v>8.5763078703703659</v>
      </c>
      <c r="I308" s="52">
        <f t="shared" si="43"/>
        <v>-3.5103127781995678</v>
      </c>
      <c r="J308" s="52">
        <f t="shared" si="44"/>
        <v>-1.6993246303190073</v>
      </c>
      <c r="K308" s="130">
        <f t="shared" si="47"/>
        <v>3063311.6083393428</v>
      </c>
      <c r="L308" s="130">
        <f t="shared" si="48"/>
        <v>627152.32157601253</v>
      </c>
      <c r="M308" s="52">
        <f t="shared" si="49"/>
        <v>1318.4437777777778</v>
      </c>
      <c r="N308" s="51"/>
      <c r="R308" s="119">
        <v>75</v>
      </c>
      <c r="S308" s="119">
        <v>33</v>
      </c>
      <c r="T308" s="119">
        <v>38</v>
      </c>
    </row>
    <row r="309" spans="2:20" x14ac:dyDescent="0.25">
      <c r="B309" s="51"/>
      <c r="C309" s="56">
        <v>290</v>
      </c>
      <c r="D309" s="56">
        <v>1.8</v>
      </c>
      <c r="E309" s="151">
        <v>3.5684837962962961</v>
      </c>
      <c r="F309" s="52">
        <v>4.0519999999999996</v>
      </c>
      <c r="G309" s="52">
        <v>0.13200000000000001</v>
      </c>
      <c r="H309" s="128">
        <f t="shared" si="42"/>
        <v>12.144791666666663</v>
      </c>
      <c r="I309" s="52">
        <f t="shared" si="43"/>
        <v>1.4834178338685877</v>
      </c>
      <c r="J309" s="52">
        <f t="shared" si="44"/>
        <v>-3.7706996075212125</v>
      </c>
      <c r="K309" s="130">
        <f t="shared" si="47"/>
        <v>3063313.0917571764</v>
      </c>
      <c r="L309" s="130">
        <f t="shared" si="48"/>
        <v>627148.55087640497</v>
      </c>
      <c r="M309" s="52">
        <f t="shared" si="49"/>
        <v>1318.2557777777779</v>
      </c>
      <c r="N309" s="51"/>
      <c r="R309" s="119">
        <v>85</v>
      </c>
      <c r="S309" s="119">
        <v>38</v>
      </c>
      <c r="T309" s="119">
        <v>37</v>
      </c>
    </row>
    <row r="310" spans="2:20" x14ac:dyDescent="0.25">
      <c r="B310" s="51"/>
      <c r="C310" s="56">
        <v>291</v>
      </c>
      <c r="D310" s="56">
        <v>1.8</v>
      </c>
      <c r="E310" s="151">
        <v>3.7511458333333336</v>
      </c>
      <c r="F310" s="52">
        <v>3.6760000000000002</v>
      </c>
      <c r="G310" s="52">
        <v>-5.0999999999999997E-2</v>
      </c>
      <c r="H310" s="128">
        <f t="shared" si="42"/>
        <v>0.89593749999999694</v>
      </c>
      <c r="I310" s="52">
        <f t="shared" si="43"/>
        <v>3.4201561914039762</v>
      </c>
      <c r="J310" s="52">
        <f t="shared" si="44"/>
        <v>1.3474077431872835</v>
      </c>
      <c r="K310" s="130">
        <f t="shared" si="47"/>
        <v>3063316.511913368</v>
      </c>
      <c r="L310" s="130">
        <f t="shared" si="48"/>
        <v>627149.89828414819</v>
      </c>
      <c r="M310" s="52">
        <f t="shared" si="49"/>
        <v>1318.0727777777779</v>
      </c>
      <c r="N310" s="51"/>
      <c r="R310" s="119">
        <v>90</v>
      </c>
      <c r="S310" s="119">
        <v>1</v>
      </c>
      <c r="T310" s="119">
        <v>39</v>
      </c>
    </row>
    <row r="311" spans="2:20" x14ac:dyDescent="0.25">
      <c r="B311" s="51"/>
      <c r="C311" s="56">
        <v>292</v>
      </c>
      <c r="D311" s="56">
        <v>1.8</v>
      </c>
      <c r="E311" s="151">
        <v>3.9832638888888887</v>
      </c>
      <c r="F311" s="52">
        <v>3.6819999999999999</v>
      </c>
      <c r="G311" s="52">
        <v>-0.28599999999999998</v>
      </c>
      <c r="H311" s="128">
        <f t="shared" si="42"/>
        <v>4.8792013888888857</v>
      </c>
      <c r="I311" s="52">
        <f t="shared" si="43"/>
        <v>-1.6773640213947127</v>
      </c>
      <c r="J311" s="52">
        <f t="shared" si="44"/>
        <v>3.2777391506540843</v>
      </c>
      <c r="K311" s="130">
        <f t="shared" si="47"/>
        <v>3063314.8345493465</v>
      </c>
      <c r="L311" s="130">
        <f t="shared" si="48"/>
        <v>627153.17602329887</v>
      </c>
      <c r="M311" s="52">
        <f t="shared" si="49"/>
        <v>1317.8377777777778</v>
      </c>
      <c r="N311" s="51"/>
      <c r="R311" s="119">
        <v>95</v>
      </c>
      <c r="S311" s="119">
        <v>35</v>
      </c>
      <c r="T311" s="119">
        <v>54</v>
      </c>
    </row>
    <row r="312" spans="2:20" x14ac:dyDescent="0.25">
      <c r="B312" s="51"/>
      <c r="C312" s="56">
        <v>293</v>
      </c>
      <c r="D312" s="56">
        <v>1.8</v>
      </c>
      <c r="E312" s="151">
        <v>3.9897453703703705</v>
      </c>
      <c r="F312" s="52">
        <v>4.7930000000000001</v>
      </c>
      <c r="G312" s="52">
        <v>-0.30399999999999999</v>
      </c>
      <c r="H312" s="128">
        <f t="shared" si="42"/>
        <v>8.8689467592592557</v>
      </c>
      <c r="I312" s="52">
        <f t="shared" si="43"/>
        <v>-4.0263541089201489</v>
      </c>
      <c r="J312" s="52">
        <f t="shared" si="44"/>
        <v>-2.6002541394221126</v>
      </c>
      <c r="K312" s="130">
        <f t="shared" si="47"/>
        <v>3063310.8081952375</v>
      </c>
      <c r="L312" s="130">
        <f t="shared" si="48"/>
        <v>627150.57576915948</v>
      </c>
      <c r="M312" s="52">
        <f t="shared" si="49"/>
        <v>1317.8197777777777</v>
      </c>
      <c r="N312" s="51"/>
      <c r="R312" s="119">
        <v>95</v>
      </c>
      <c r="S312" s="119">
        <v>45</v>
      </c>
      <c r="T312" s="119">
        <v>14</v>
      </c>
    </row>
    <row r="313" spans="2:20" x14ac:dyDescent="0.25">
      <c r="B313" s="51"/>
      <c r="C313" s="56">
        <v>294</v>
      </c>
      <c r="D313" s="56">
        <v>1.8</v>
      </c>
      <c r="E313" s="151">
        <v>6.1368518518518513</v>
      </c>
      <c r="F313" s="52">
        <v>1.7130000000000001</v>
      </c>
      <c r="G313" s="52">
        <v>-0.13100000000000001</v>
      </c>
      <c r="H313" s="128">
        <f t="shared" si="42"/>
        <v>5.7986111111070215E-3</v>
      </c>
      <c r="I313" s="52">
        <f t="shared" si="43"/>
        <v>1.7129949469646188</v>
      </c>
      <c r="J313" s="52">
        <f t="shared" si="44"/>
        <v>4.1607299459231013E-3</v>
      </c>
      <c r="K313" s="130">
        <f t="shared" si="47"/>
        <v>3063312.5211901846</v>
      </c>
      <c r="L313" s="130">
        <f t="shared" si="48"/>
        <v>627150.57992988941</v>
      </c>
      <c r="M313" s="52">
        <f t="shared" si="49"/>
        <v>1317.9927777777777</v>
      </c>
      <c r="N313" s="51"/>
      <c r="R313" s="119">
        <v>147</v>
      </c>
      <c r="S313" s="119">
        <v>17</v>
      </c>
      <c r="T313" s="119">
        <v>4</v>
      </c>
    </row>
    <row r="314" spans="2:20" x14ac:dyDescent="0.25">
      <c r="B314" s="51"/>
      <c r="C314" s="56">
        <v>295</v>
      </c>
      <c r="D314" s="56">
        <v>1.8</v>
      </c>
      <c r="E314" s="151">
        <v>6.5497453703703705</v>
      </c>
      <c r="F314" s="52">
        <v>2.847</v>
      </c>
      <c r="G314" s="52">
        <v>-0.36899999999999999</v>
      </c>
      <c r="H314" s="128">
        <f t="shared" si="42"/>
        <v>6.5555439814814775</v>
      </c>
      <c r="I314" s="52">
        <f t="shared" si="43"/>
        <v>-2.6270993599337005</v>
      </c>
      <c r="J314" s="52">
        <f t="shared" si="44"/>
        <v>1.0971590372575624</v>
      </c>
      <c r="K314" s="130">
        <f t="shared" si="47"/>
        <v>3063309.8940908248</v>
      </c>
      <c r="L314" s="130">
        <f t="shared" si="48"/>
        <v>627151.67708892666</v>
      </c>
      <c r="M314" s="52">
        <f t="shared" si="49"/>
        <v>1317.7547777777779</v>
      </c>
      <c r="N314" s="51"/>
      <c r="R314" s="119">
        <v>157</v>
      </c>
      <c r="S314" s="119">
        <v>11</v>
      </c>
      <c r="T314" s="119">
        <v>38</v>
      </c>
    </row>
    <row r="315" spans="2:20" x14ac:dyDescent="0.25">
      <c r="B315" s="51"/>
      <c r="C315" s="56">
        <v>296</v>
      </c>
      <c r="D315" s="56">
        <v>1.8</v>
      </c>
      <c r="E315" s="151">
        <v>6.2740277777777775</v>
      </c>
      <c r="F315" s="52">
        <v>4.5229999999999997</v>
      </c>
      <c r="G315" s="52">
        <v>-0.998</v>
      </c>
      <c r="H315" s="128">
        <f t="shared" si="42"/>
        <v>12.829571759259256</v>
      </c>
      <c r="I315" s="52">
        <f t="shared" si="43"/>
        <v>2.7790175296901229</v>
      </c>
      <c r="J315" s="52">
        <f t="shared" si="44"/>
        <v>-3.5685558100827013</v>
      </c>
      <c r="K315" s="130">
        <f t="shared" si="47"/>
        <v>3063312.6731083547</v>
      </c>
      <c r="L315" s="130">
        <f t="shared" si="48"/>
        <v>627148.10853311652</v>
      </c>
      <c r="M315" s="52">
        <f t="shared" si="49"/>
        <v>1317.1257777777778</v>
      </c>
      <c r="N315" s="51"/>
      <c r="R315" s="119">
        <v>150</v>
      </c>
      <c r="S315" s="119">
        <v>34</v>
      </c>
      <c r="T315" s="119">
        <v>36</v>
      </c>
    </row>
    <row r="316" spans="2:20" x14ac:dyDescent="0.25">
      <c r="B316" s="51"/>
      <c r="C316" s="56">
        <v>297</v>
      </c>
      <c r="D316" s="56">
        <v>1.8</v>
      </c>
      <c r="E316" s="151">
        <v>6.0950231481481474</v>
      </c>
      <c r="F316" s="52">
        <v>5.5339999999999998</v>
      </c>
      <c r="G316" s="52">
        <v>-1.1319999999999999</v>
      </c>
      <c r="H316" s="128">
        <f t="shared" si="42"/>
        <v>3.9245949074074034</v>
      </c>
      <c r="I316" s="52">
        <f t="shared" si="43"/>
        <v>-0.4043636632565098</v>
      </c>
      <c r="J316" s="52">
        <f t="shared" si="44"/>
        <v>5.5192070107795175</v>
      </c>
      <c r="K316" s="130">
        <f t="shared" si="47"/>
        <v>3063312.2687446913</v>
      </c>
      <c r="L316" s="130">
        <f t="shared" si="48"/>
        <v>627153.62774012727</v>
      </c>
      <c r="M316" s="52">
        <f t="shared" si="49"/>
        <v>1316.9917777777778</v>
      </c>
      <c r="N316" s="51"/>
      <c r="R316" s="119">
        <v>146</v>
      </c>
      <c r="S316" s="119">
        <v>16</v>
      </c>
      <c r="T316" s="119">
        <v>50</v>
      </c>
    </row>
    <row r="317" spans="2:20" x14ac:dyDescent="0.25">
      <c r="B317" s="51"/>
      <c r="C317" s="56">
        <v>298</v>
      </c>
      <c r="D317" s="56">
        <v>1.8</v>
      </c>
      <c r="E317" s="151">
        <v>6.2990162037037045</v>
      </c>
      <c r="F317" s="52">
        <v>9.6850000000000005</v>
      </c>
      <c r="G317" s="52">
        <v>-1.1739999999999999</v>
      </c>
      <c r="H317" s="128">
        <f t="shared" si="42"/>
        <v>10.223611111111108</v>
      </c>
      <c r="I317" s="52">
        <f t="shared" si="43"/>
        <v>-4.0368018855048406</v>
      </c>
      <c r="J317" s="52">
        <f t="shared" si="44"/>
        <v>-8.8036046899656153</v>
      </c>
      <c r="K317" s="130">
        <f t="shared" si="47"/>
        <v>3063308.2319428059</v>
      </c>
      <c r="L317" s="130">
        <f t="shared" si="48"/>
        <v>627144.82413543726</v>
      </c>
      <c r="M317" s="52">
        <f t="shared" si="49"/>
        <v>1316.9497777777779</v>
      </c>
      <c r="N317" s="51"/>
      <c r="R317" s="119">
        <v>151</v>
      </c>
      <c r="S317" s="119">
        <v>10</v>
      </c>
      <c r="T317" s="119">
        <v>35</v>
      </c>
    </row>
    <row r="318" spans="2:20" x14ac:dyDescent="0.25">
      <c r="B318" s="51"/>
      <c r="C318" s="56">
        <v>299</v>
      </c>
      <c r="D318" s="56">
        <v>1.8</v>
      </c>
      <c r="E318" s="151">
        <v>6.1079166666666662</v>
      </c>
      <c r="F318" s="52">
        <v>7.6520000000000001</v>
      </c>
      <c r="G318" s="52">
        <v>-1.671</v>
      </c>
      <c r="H318" s="128">
        <f t="shared" si="42"/>
        <v>1.3315277777777723</v>
      </c>
      <c r="I318" s="52">
        <f t="shared" si="43"/>
        <v>6.4923289662315664</v>
      </c>
      <c r="J318" s="52">
        <f t="shared" si="44"/>
        <v>4.0500331596458015</v>
      </c>
      <c r="K318" s="130">
        <f t="shared" si="47"/>
        <v>3063314.724271772</v>
      </c>
      <c r="L318" s="130">
        <f t="shared" si="48"/>
        <v>627148.87416859693</v>
      </c>
      <c r="M318" s="52">
        <f t="shared" si="49"/>
        <v>1316.4527777777778</v>
      </c>
      <c r="N318" s="51"/>
      <c r="R318" s="119">
        <v>146</v>
      </c>
      <c r="S318" s="119">
        <v>35</v>
      </c>
      <c r="T318" s="119">
        <v>24</v>
      </c>
    </row>
    <row r="319" spans="2:20" x14ac:dyDescent="0.25">
      <c r="B319" s="51"/>
      <c r="C319" s="56">
        <v>300</v>
      </c>
      <c r="D319" s="56">
        <v>1.8</v>
      </c>
      <c r="E319" s="151">
        <v>6.5179629629629625</v>
      </c>
      <c r="F319" s="52">
        <v>6.8220000000000001</v>
      </c>
      <c r="G319" s="52">
        <v>-1.4590000000000001</v>
      </c>
      <c r="H319" s="128">
        <f t="shared" si="42"/>
        <v>7.8494907407407348</v>
      </c>
      <c r="I319" s="52">
        <f t="shared" si="43"/>
        <v>-6.7490282900560903</v>
      </c>
      <c r="J319" s="52">
        <f t="shared" si="44"/>
        <v>-0.99513875415570485</v>
      </c>
      <c r="K319" s="130">
        <f t="shared" si="47"/>
        <v>3063307.9752434818</v>
      </c>
      <c r="L319" s="130">
        <f t="shared" si="48"/>
        <v>627147.87902984279</v>
      </c>
      <c r="M319" s="52">
        <f t="shared" si="49"/>
        <v>1316.6647777777778</v>
      </c>
      <c r="N319" s="51"/>
      <c r="R319" s="119">
        <v>156</v>
      </c>
      <c r="S319" s="119">
        <v>25</v>
      </c>
      <c r="T319" s="119">
        <v>52</v>
      </c>
    </row>
    <row r="320" spans="2:20" x14ac:dyDescent="0.25">
      <c r="B320" s="51"/>
      <c r="C320" s="56">
        <v>301</v>
      </c>
      <c r="D320" s="56">
        <v>1.8</v>
      </c>
      <c r="E320" s="151">
        <v>5.9475347222222226</v>
      </c>
      <c r="F320" s="52">
        <v>8.5239999999999991</v>
      </c>
      <c r="G320" s="52">
        <v>-1.7849999999999999</v>
      </c>
      <c r="H320" s="128">
        <f t="shared" si="42"/>
        <v>13.797025462962957</v>
      </c>
      <c r="I320" s="52">
        <f t="shared" si="43"/>
        <v>7.4645158028249474</v>
      </c>
      <c r="J320" s="52">
        <f t="shared" si="44"/>
        <v>-4.1157720818063561</v>
      </c>
      <c r="K320" s="130">
        <f t="shared" si="47"/>
        <v>3063315.4397592847</v>
      </c>
      <c r="L320" s="130">
        <f t="shared" si="48"/>
        <v>627143.76325776102</v>
      </c>
      <c r="M320" s="52">
        <f t="shared" si="49"/>
        <v>1316.3387777777778</v>
      </c>
      <c r="N320" s="51"/>
      <c r="R320" s="119">
        <v>142</v>
      </c>
      <c r="S320" s="119">
        <v>44</v>
      </c>
      <c r="T320" s="119">
        <v>27</v>
      </c>
    </row>
    <row r="321" spans="2:20" x14ac:dyDescent="0.25">
      <c r="B321" s="51"/>
      <c r="C321" s="56">
        <v>302</v>
      </c>
      <c r="D321" s="56">
        <v>1.8</v>
      </c>
      <c r="E321" s="151">
        <v>5.9929513888888888</v>
      </c>
      <c r="F321" s="52">
        <v>10.087999999999999</v>
      </c>
      <c r="G321" s="52">
        <v>-2.27</v>
      </c>
      <c r="H321" s="128">
        <f t="shared" si="42"/>
        <v>4.7899768518518471</v>
      </c>
      <c r="I321" s="52">
        <f t="shared" si="43"/>
        <v>-4.2569004040306417</v>
      </c>
      <c r="J321" s="52">
        <f t="shared" si="44"/>
        <v>9.1458483996928219</v>
      </c>
      <c r="K321" s="130">
        <f t="shared" si="47"/>
        <v>3063311.1828588806</v>
      </c>
      <c r="L321" s="130">
        <f t="shared" si="48"/>
        <v>627152.90910616075</v>
      </c>
      <c r="M321" s="52">
        <f t="shared" si="49"/>
        <v>1315.8537777777779</v>
      </c>
      <c r="N321" s="51"/>
      <c r="R321" s="119">
        <v>143</v>
      </c>
      <c r="S321" s="119">
        <v>49</v>
      </c>
      <c r="T321" s="119">
        <v>51</v>
      </c>
    </row>
    <row r="322" spans="2:20" x14ac:dyDescent="0.25">
      <c r="B322" s="51"/>
      <c r="C322" s="56">
        <v>303</v>
      </c>
      <c r="D322" s="56">
        <v>1.8</v>
      </c>
      <c r="E322" s="151">
        <v>5.8375694444444441</v>
      </c>
      <c r="F322" s="52">
        <v>12.459</v>
      </c>
      <c r="G322" s="52">
        <v>-2.3660000000000001</v>
      </c>
      <c r="H322" s="128">
        <f t="shared" si="42"/>
        <v>10.627546296296291</v>
      </c>
      <c r="I322" s="52">
        <f t="shared" si="43"/>
        <v>-3.2117888047723491</v>
      </c>
      <c r="J322" s="52">
        <f t="shared" si="44"/>
        <v>-12.03790237846856</v>
      </c>
      <c r="K322" s="130">
        <f t="shared" si="47"/>
        <v>3063307.9710700759</v>
      </c>
      <c r="L322" s="130">
        <f t="shared" si="48"/>
        <v>627140.87120378227</v>
      </c>
      <c r="M322" s="52">
        <f t="shared" si="49"/>
        <v>1315.7577777777778</v>
      </c>
      <c r="N322" s="51"/>
      <c r="R322" s="119">
        <v>140</v>
      </c>
      <c r="S322" s="119">
        <v>6</v>
      </c>
      <c r="T322" s="119">
        <v>6</v>
      </c>
    </row>
    <row r="323" spans="2:20" x14ac:dyDescent="0.25">
      <c r="B323" s="51"/>
      <c r="C323" s="56">
        <v>304</v>
      </c>
      <c r="D323" s="56">
        <v>1.8</v>
      </c>
      <c r="E323" s="151">
        <v>5.8028240740740742</v>
      </c>
      <c r="F323" s="52">
        <v>14.153</v>
      </c>
      <c r="G323" s="52">
        <v>-2.4609999999999999</v>
      </c>
      <c r="H323" s="128">
        <f t="shared" si="42"/>
        <v>1.4303703703703654</v>
      </c>
      <c r="I323" s="52">
        <f t="shared" si="43"/>
        <v>11.687746336791699</v>
      </c>
      <c r="J323" s="52">
        <f t="shared" si="44"/>
        <v>7.9814782194034857</v>
      </c>
      <c r="K323" s="130">
        <f t="shared" si="47"/>
        <v>3063319.6588164126</v>
      </c>
      <c r="L323" s="130">
        <f t="shared" si="48"/>
        <v>627148.85268200166</v>
      </c>
      <c r="M323" s="52">
        <f t="shared" si="49"/>
        <v>1315.6627777777778</v>
      </c>
      <c r="N323" s="51"/>
      <c r="R323" s="119">
        <v>139</v>
      </c>
      <c r="S323" s="119">
        <v>16</v>
      </c>
      <c r="T323" s="119">
        <v>4</v>
      </c>
    </row>
    <row r="324" spans="2:20" x14ac:dyDescent="0.25">
      <c r="B324" s="51"/>
      <c r="C324" s="56">
        <v>305</v>
      </c>
      <c r="D324" s="56">
        <v>1.8</v>
      </c>
      <c r="E324" s="151">
        <v>6.435185185185186</v>
      </c>
      <c r="F324" s="52">
        <v>12.04</v>
      </c>
      <c r="G324" s="52">
        <v>-2.379</v>
      </c>
      <c r="H324" s="128">
        <f t="shared" si="42"/>
        <v>7.8655555555555514</v>
      </c>
      <c r="I324" s="52">
        <f t="shared" si="43"/>
        <v>-11.899125706113146</v>
      </c>
      <c r="J324" s="52">
        <f t="shared" si="44"/>
        <v>-1.8364115633804186</v>
      </c>
      <c r="K324" s="130">
        <f t="shared" si="47"/>
        <v>3063307.7596907066</v>
      </c>
      <c r="L324" s="130">
        <f t="shared" si="48"/>
        <v>627147.01627043833</v>
      </c>
      <c r="M324" s="52">
        <f t="shared" si="49"/>
        <v>1315.7447777777779</v>
      </c>
      <c r="N324" s="51"/>
      <c r="R324" s="119">
        <v>154</v>
      </c>
      <c r="S324" s="119">
        <v>26</v>
      </c>
      <c r="T324" s="119">
        <v>40</v>
      </c>
    </row>
    <row r="325" spans="2:20" x14ac:dyDescent="0.25">
      <c r="B325" s="51"/>
      <c r="C325" s="56"/>
      <c r="D325" s="56"/>
      <c r="E325" s="151"/>
      <c r="F325" s="52"/>
      <c r="G325" s="52"/>
      <c r="H325" s="51"/>
      <c r="I325" s="52"/>
      <c r="J325" s="51"/>
      <c r="K325" s="51"/>
      <c r="L325" s="52"/>
      <c r="M325" s="51"/>
      <c r="N325" s="51"/>
    </row>
    <row r="326" spans="2:20" x14ac:dyDescent="0.25">
      <c r="B326" s="51"/>
      <c r="C326" s="56"/>
      <c r="D326" s="56"/>
      <c r="E326" s="151"/>
      <c r="F326" s="52"/>
      <c r="G326" s="52"/>
      <c r="H326" s="51"/>
      <c r="I326" s="52"/>
      <c r="J326" s="51"/>
      <c r="K326" s="51"/>
      <c r="L326" s="52"/>
      <c r="M326" s="51"/>
      <c r="N326" s="51"/>
    </row>
    <row r="327" spans="2:20" x14ac:dyDescent="0.25">
      <c r="B327" s="51" t="s">
        <v>51</v>
      </c>
      <c r="C327" s="56" t="s">
        <v>50</v>
      </c>
      <c r="D327" s="56"/>
      <c r="E327" s="151">
        <v>0</v>
      </c>
      <c r="F327" s="52"/>
      <c r="G327" s="52"/>
      <c r="H327" s="131">
        <f>IF('Gales Table Minor Traverse'!V13&lt;(180/24), 'Gales Table Minor Traverse'!V13+(180/24), 'Gales Table Minor Traverse'!V13-(180/24))</f>
        <v>11.706435185185185</v>
      </c>
      <c r="I327" s="130"/>
      <c r="J327" s="131"/>
      <c r="K327" s="51">
        <f>'Gales Table Minor Traverse'!S13</f>
        <v>3063242.1052476116</v>
      </c>
      <c r="L327" s="51">
        <f>'Gales Table Minor Traverse'!T13</f>
        <v>627110.10642779607</v>
      </c>
      <c r="M327" s="52">
        <f>'Level Transfer Minor Traverse'!I31</f>
        <v>1323.2859444444446</v>
      </c>
      <c r="N327" s="51"/>
      <c r="R327" s="119">
        <v>0</v>
      </c>
      <c r="S327" s="119">
        <v>0</v>
      </c>
      <c r="T327" s="119">
        <v>0</v>
      </c>
    </row>
    <row r="328" spans="2:20" x14ac:dyDescent="0.25">
      <c r="B328" s="51">
        <v>1.369</v>
      </c>
      <c r="C328" s="56">
        <v>306</v>
      </c>
      <c r="D328" s="56">
        <v>0.12</v>
      </c>
      <c r="E328" s="151">
        <v>6.9675462962962964</v>
      </c>
      <c r="F328" s="52">
        <v>30.434999999999999</v>
      </c>
      <c r="G328" s="52">
        <v>-1.667</v>
      </c>
      <c r="H328" s="128">
        <f t="shared" ref="H328:H372" si="50">IF(H327+E328&lt;360/24,H327+E328,H327+E328-360/24)</f>
        <v>3.6739814814814835</v>
      </c>
      <c r="I328" s="52">
        <f t="shared" ref="I328:I372" si="51">F328*COS(RADIANS(H328*24))</f>
        <v>0.96896462585423826</v>
      </c>
      <c r="J328" s="52">
        <f t="shared" ref="J328:J372" si="52">F328*SIN(RADIANS(H328*24))</f>
        <v>30.419571537972768</v>
      </c>
      <c r="K328" s="130">
        <f t="shared" ref="K328" si="53">K327+I328</f>
        <v>3063243.0742122377</v>
      </c>
      <c r="L328" s="130">
        <f t="shared" ref="L328" si="54">L327+J328</f>
        <v>627140.52599933406</v>
      </c>
      <c r="M328" s="52">
        <f>$M$327+$B$328+G328-D328</f>
        <v>1322.8679444444447</v>
      </c>
      <c r="N328" s="51"/>
      <c r="R328" s="119">
        <v>167</v>
      </c>
      <c r="S328" s="119">
        <v>13</v>
      </c>
      <c r="T328" s="119">
        <v>16</v>
      </c>
    </row>
    <row r="329" spans="2:20" x14ac:dyDescent="0.25">
      <c r="B329" s="51"/>
      <c r="C329" s="56">
        <v>307</v>
      </c>
      <c r="D329" s="56">
        <v>1.5</v>
      </c>
      <c r="E329" s="151">
        <v>4.5119791666666664</v>
      </c>
      <c r="F329" s="52">
        <v>6.1230000000000002</v>
      </c>
      <c r="G329" s="52">
        <v>0.46400000000000002</v>
      </c>
      <c r="H329" s="128">
        <f t="shared" si="50"/>
        <v>8.1859606481481499</v>
      </c>
      <c r="I329" s="52">
        <f t="shared" si="51"/>
        <v>-5.8719733438132069</v>
      </c>
      <c r="J329" s="52">
        <f t="shared" si="52"/>
        <v>-1.7352400553085308</v>
      </c>
      <c r="K329" s="130">
        <f t="shared" ref="K329:K372" si="55">K328+I329</f>
        <v>3063237.2022388941</v>
      </c>
      <c r="L329" s="130">
        <f t="shared" ref="L329:L372" si="56">L328+J329</f>
        <v>627138.79075927869</v>
      </c>
      <c r="M329" s="52">
        <f t="shared" ref="M329:M372" si="57">$M$327+$B$328+G329-D329</f>
        <v>1323.6189444444444</v>
      </c>
      <c r="N329" s="51"/>
      <c r="R329" s="119">
        <v>108</v>
      </c>
      <c r="S329" s="119">
        <v>17</v>
      </c>
      <c r="T329" s="119">
        <v>15</v>
      </c>
    </row>
    <row r="330" spans="2:20" x14ac:dyDescent="0.25">
      <c r="B330" s="51"/>
      <c r="C330" s="56">
        <v>308</v>
      </c>
      <c r="D330" s="56">
        <v>1.5</v>
      </c>
      <c r="E330" s="151">
        <v>3.1473958333333334</v>
      </c>
      <c r="F330" s="52">
        <v>5.9160000000000004</v>
      </c>
      <c r="G330" s="52">
        <v>0.46899999999999997</v>
      </c>
      <c r="H330" s="128">
        <f t="shared" si="50"/>
        <v>11.333356481481484</v>
      </c>
      <c r="I330" s="52">
        <f t="shared" si="51"/>
        <v>0.2065227506929562</v>
      </c>
      <c r="J330" s="52">
        <f t="shared" si="52"/>
        <v>-5.9123941304218057</v>
      </c>
      <c r="K330" s="130">
        <f t="shared" si="55"/>
        <v>3063237.4087616447</v>
      </c>
      <c r="L330" s="130">
        <f t="shared" si="56"/>
        <v>627132.87836514832</v>
      </c>
      <c r="M330" s="52">
        <f t="shared" si="57"/>
        <v>1323.6239444444445</v>
      </c>
      <c r="N330" s="51"/>
      <c r="R330" s="119">
        <v>75</v>
      </c>
      <c r="S330" s="119">
        <v>32</v>
      </c>
      <c r="T330" s="119">
        <v>15</v>
      </c>
    </row>
    <row r="331" spans="2:20" x14ac:dyDescent="0.25">
      <c r="B331" s="51"/>
      <c r="C331" s="56">
        <v>309</v>
      </c>
      <c r="D331" s="56">
        <v>1.5</v>
      </c>
      <c r="E331" s="151">
        <v>6.7109143518518515</v>
      </c>
      <c r="F331" s="52">
        <v>17.3</v>
      </c>
      <c r="G331" s="52">
        <v>-0.46600000000000003</v>
      </c>
      <c r="H331" s="128">
        <f t="shared" si="50"/>
        <v>3.0442708333333357</v>
      </c>
      <c r="I331" s="52">
        <f t="shared" si="51"/>
        <v>5.0399807026687027</v>
      </c>
      <c r="J331" s="52">
        <f t="shared" si="52"/>
        <v>16.549579889433058</v>
      </c>
      <c r="K331" s="130">
        <f t="shared" si="55"/>
        <v>3063242.4487423473</v>
      </c>
      <c r="L331" s="130">
        <f t="shared" si="56"/>
        <v>627149.42794503772</v>
      </c>
      <c r="M331" s="52">
        <f t="shared" si="57"/>
        <v>1322.6889444444446</v>
      </c>
      <c r="N331" s="51"/>
      <c r="R331" s="119">
        <v>161</v>
      </c>
      <c r="S331" s="119">
        <v>3</v>
      </c>
      <c r="T331" s="119">
        <v>43</v>
      </c>
    </row>
    <row r="332" spans="2:20" x14ac:dyDescent="0.25">
      <c r="B332" s="51"/>
      <c r="C332" s="56">
        <v>310</v>
      </c>
      <c r="D332" s="56">
        <v>1.5</v>
      </c>
      <c r="E332" s="151">
        <v>4.9556018518518519</v>
      </c>
      <c r="F332" s="52">
        <v>5.7389999999999999</v>
      </c>
      <c r="G332" s="52">
        <v>-0.439</v>
      </c>
      <c r="H332" s="128">
        <f t="shared" si="50"/>
        <v>7.9998726851851876</v>
      </c>
      <c r="I332" s="52">
        <f t="shared" si="51"/>
        <v>-5.6136527056708996</v>
      </c>
      <c r="J332" s="52">
        <f t="shared" si="52"/>
        <v>-1.1929058219800031</v>
      </c>
      <c r="K332" s="130">
        <f t="shared" si="55"/>
        <v>3063236.8350896416</v>
      </c>
      <c r="L332" s="130">
        <f t="shared" si="56"/>
        <v>627148.23503921577</v>
      </c>
      <c r="M332" s="52">
        <f t="shared" si="57"/>
        <v>1322.7159444444444</v>
      </c>
      <c r="N332" s="51"/>
      <c r="R332" s="119">
        <v>118</v>
      </c>
      <c r="S332" s="119">
        <v>56</v>
      </c>
      <c r="T332" s="119">
        <v>4</v>
      </c>
    </row>
    <row r="333" spans="2:20" x14ac:dyDescent="0.25">
      <c r="B333" s="51"/>
      <c r="C333" s="56">
        <v>311</v>
      </c>
      <c r="D333" s="56">
        <v>1.5</v>
      </c>
      <c r="E333" s="151">
        <v>5.4354861111111115</v>
      </c>
      <c r="F333" s="52">
        <v>4.3239999999999998</v>
      </c>
      <c r="G333" s="52">
        <v>-0.375</v>
      </c>
      <c r="H333" s="128">
        <f t="shared" si="50"/>
        <v>13.435358796296299</v>
      </c>
      <c r="I333" s="52">
        <f t="shared" si="51"/>
        <v>3.4280975540648564</v>
      </c>
      <c r="J333" s="52">
        <f t="shared" si="52"/>
        <v>-2.6353601575144427</v>
      </c>
      <c r="K333" s="130">
        <f t="shared" si="55"/>
        <v>3063240.2631871956</v>
      </c>
      <c r="L333" s="130">
        <f t="shared" si="56"/>
        <v>627145.5996790583</v>
      </c>
      <c r="M333" s="52">
        <f t="shared" si="57"/>
        <v>1322.7799444444445</v>
      </c>
      <c r="N333" s="51"/>
      <c r="R333" s="119">
        <v>130</v>
      </c>
      <c r="S333" s="119">
        <v>27</v>
      </c>
      <c r="T333" s="119">
        <v>6</v>
      </c>
    </row>
    <row r="334" spans="2:20" x14ac:dyDescent="0.25">
      <c r="B334" s="51"/>
      <c r="C334" s="56">
        <v>312</v>
      </c>
      <c r="D334" s="56">
        <v>1.5</v>
      </c>
      <c r="E334" s="151">
        <v>2.3136226851851847</v>
      </c>
      <c r="F334" s="52">
        <v>3.7530000000000001</v>
      </c>
      <c r="G334" s="52">
        <v>-0.32800000000000001</v>
      </c>
      <c r="H334" s="128">
        <f t="shared" si="50"/>
        <v>0.7489814814814828</v>
      </c>
      <c r="I334" s="52">
        <f t="shared" si="51"/>
        <v>3.569809568013389</v>
      </c>
      <c r="J334" s="52">
        <f t="shared" si="52"/>
        <v>1.1582178759283857</v>
      </c>
      <c r="K334" s="130">
        <f t="shared" si="55"/>
        <v>3063243.8329967638</v>
      </c>
      <c r="L334" s="130">
        <f t="shared" si="56"/>
        <v>627146.75789693429</v>
      </c>
      <c r="M334" s="52">
        <f t="shared" si="57"/>
        <v>1322.8269444444445</v>
      </c>
      <c r="N334" s="51"/>
      <c r="R334" s="119">
        <v>55</v>
      </c>
      <c r="S334" s="119">
        <v>31</v>
      </c>
      <c r="T334" s="119">
        <v>37</v>
      </c>
    </row>
    <row r="335" spans="2:20" x14ac:dyDescent="0.25">
      <c r="B335" s="51"/>
      <c r="C335" s="56">
        <v>313</v>
      </c>
      <c r="D335" s="56">
        <v>1.5</v>
      </c>
      <c r="E335" s="151">
        <v>2.7025578703703705</v>
      </c>
      <c r="F335" s="52">
        <v>5.4290000000000003</v>
      </c>
      <c r="G335" s="52">
        <v>-0.36599999999999999</v>
      </c>
      <c r="H335" s="128">
        <f t="shared" si="50"/>
        <v>3.4515393518518533</v>
      </c>
      <c r="I335" s="52">
        <f t="shared" si="51"/>
        <v>0.67696095620983965</v>
      </c>
      <c r="J335" s="52">
        <f t="shared" si="52"/>
        <v>5.3866283391159877</v>
      </c>
      <c r="K335" s="130">
        <f t="shared" si="55"/>
        <v>3063244.5099577201</v>
      </c>
      <c r="L335" s="130">
        <f t="shared" si="56"/>
        <v>627152.14452527335</v>
      </c>
      <c r="M335" s="52">
        <f t="shared" si="57"/>
        <v>1322.7889444444445</v>
      </c>
      <c r="N335" s="51"/>
      <c r="R335" s="119">
        <v>64</v>
      </c>
      <c r="S335" s="119">
        <v>51</v>
      </c>
      <c r="T335" s="119">
        <v>41</v>
      </c>
    </row>
    <row r="336" spans="2:20" x14ac:dyDescent="0.25">
      <c r="B336" s="51"/>
      <c r="C336" s="56">
        <v>314</v>
      </c>
      <c r="D336" s="56">
        <v>1.7</v>
      </c>
      <c r="E336" s="151">
        <v>0.77994212962962961</v>
      </c>
      <c r="F336" s="52">
        <v>14.164999999999999</v>
      </c>
      <c r="G336" s="52">
        <v>-0.14299999999999999</v>
      </c>
      <c r="H336" s="128">
        <f t="shared" si="50"/>
        <v>4.2314814814814827</v>
      </c>
      <c r="I336" s="52">
        <f t="shared" si="51"/>
        <v>-2.8375045033477777</v>
      </c>
      <c r="J336" s="52">
        <f t="shared" si="52"/>
        <v>13.877888643215186</v>
      </c>
      <c r="K336" s="130">
        <f t="shared" si="55"/>
        <v>3063241.6724532167</v>
      </c>
      <c r="L336" s="130">
        <f t="shared" si="56"/>
        <v>627166.02241391654</v>
      </c>
      <c r="M336" s="52">
        <f t="shared" si="57"/>
        <v>1322.8119444444444</v>
      </c>
      <c r="N336" s="51"/>
      <c r="R336" s="119">
        <v>18</v>
      </c>
      <c r="S336" s="119">
        <v>43</v>
      </c>
      <c r="T336" s="119">
        <v>7</v>
      </c>
    </row>
    <row r="337" spans="2:20" x14ac:dyDescent="0.25">
      <c r="B337" s="51"/>
      <c r="C337" s="56">
        <v>315</v>
      </c>
      <c r="D337" s="56">
        <v>1.5</v>
      </c>
      <c r="E337" s="151">
        <v>10.15300925925926</v>
      </c>
      <c r="F337" s="52">
        <v>4.6260000000000003</v>
      </c>
      <c r="G337" s="52">
        <v>0.13100000000000001</v>
      </c>
      <c r="H337" s="128">
        <f t="shared" si="50"/>
        <v>14.384490740740743</v>
      </c>
      <c r="I337" s="52">
        <f t="shared" si="51"/>
        <v>4.4730973705264381</v>
      </c>
      <c r="J337" s="52">
        <f t="shared" si="52"/>
        <v>-1.1795235961139015</v>
      </c>
      <c r="K337" s="130">
        <f t="shared" si="55"/>
        <v>3063246.1455505872</v>
      </c>
      <c r="L337" s="130">
        <f t="shared" si="56"/>
        <v>627164.84289032046</v>
      </c>
      <c r="M337" s="52">
        <f t="shared" si="57"/>
        <v>1323.2859444444446</v>
      </c>
      <c r="N337" s="51"/>
      <c r="R337" s="119">
        <v>243</v>
      </c>
      <c r="S337" s="119">
        <v>40</v>
      </c>
      <c r="T337" s="119">
        <v>20</v>
      </c>
    </row>
    <row r="338" spans="2:20" x14ac:dyDescent="0.25">
      <c r="B338" s="51"/>
      <c r="C338" s="56">
        <v>316</v>
      </c>
      <c r="D338" s="56">
        <v>1.5</v>
      </c>
      <c r="E338" s="151">
        <v>11.075439814814814</v>
      </c>
      <c r="F338" s="52">
        <v>7.399</v>
      </c>
      <c r="G338" s="52">
        <v>1.4999999999999999E-2</v>
      </c>
      <c r="H338" s="128">
        <f t="shared" si="50"/>
        <v>10.459930555555559</v>
      </c>
      <c r="I338" s="52">
        <f t="shared" si="51"/>
        <v>-2.4041976843566935</v>
      </c>
      <c r="J338" s="52">
        <f t="shared" si="52"/>
        <v>-6.9975020181871983</v>
      </c>
      <c r="K338" s="130">
        <f t="shared" si="55"/>
        <v>3063243.7413529027</v>
      </c>
      <c r="L338" s="130">
        <f t="shared" si="56"/>
        <v>627157.84538830223</v>
      </c>
      <c r="M338" s="52">
        <f t="shared" si="57"/>
        <v>1323.1699444444446</v>
      </c>
      <c r="N338" s="51"/>
      <c r="R338" s="119">
        <v>265</v>
      </c>
      <c r="S338" s="119">
        <v>48</v>
      </c>
      <c r="T338" s="119">
        <v>38</v>
      </c>
    </row>
    <row r="339" spans="2:20" x14ac:dyDescent="0.25">
      <c r="B339" s="51"/>
      <c r="C339" s="56">
        <v>317</v>
      </c>
      <c r="D339" s="56">
        <v>1.5</v>
      </c>
      <c r="E339" s="151">
        <v>11.670127314814815</v>
      </c>
      <c r="F339" s="52">
        <v>7.8250000000000002</v>
      </c>
      <c r="G339" s="52">
        <v>-1.2999999999999999E-2</v>
      </c>
      <c r="H339" s="128">
        <f t="shared" si="50"/>
        <v>7.1300578703703721</v>
      </c>
      <c r="I339" s="52">
        <f t="shared" si="51"/>
        <v>-7.7312373391279916</v>
      </c>
      <c r="J339" s="52">
        <f t="shared" si="52"/>
        <v>1.2077227355950237</v>
      </c>
      <c r="K339" s="130">
        <f t="shared" si="55"/>
        <v>3063236.0101155634</v>
      </c>
      <c r="L339" s="130">
        <f t="shared" si="56"/>
        <v>627159.05311103782</v>
      </c>
      <c r="M339" s="52">
        <f t="shared" si="57"/>
        <v>1323.1419444444446</v>
      </c>
      <c r="N339" s="51"/>
      <c r="R339" s="119">
        <v>280</v>
      </c>
      <c r="S339" s="119">
        <v>4</v>
      </c>
      <c r="T339" s="119">
        <v>59</v>
      </c>
    </row>
    <row r="340" spans="2:20" x14ac:dyDescent="0.25">
      <c r="B340" s="51"/>
      <c r="C340" s="56">
        <v>318</v>
      </c>
      <c r="D340" s="56">
        <v>1.5</v>
      </c>
      <c r="E340" s="151">
        <v>11.505833333333333</v>
      </c>
      <c r="F340" s="52">
        <v>8.0570000000000004</v>
      </c>
      <c r="G340" s="52">
        <v>-7.5999999999999998E-2</v>
      </c>
      <c r="H340" s="128">
        <f t="shared" si="50"/>
        <v>3.6358912037037072</v>
      </c>
      <c r="I340" s="52">
        <f t="shared" si="51"/>
        <v>0.38496009923144214</v>
      </c>
      <c r="J340" s="52">
        <f t="shared" si="52"/>
        <v>8.0477981288051534</v>
      </c>
      <c r="K340" s="130">
        <f t="shared" si="55"/>
        <v>3063236.3950756625</v>
      </c>
      <c r="L340" s="130">
        <f t="shared" si="56"/>
        <v>627167.10090916662</v>
      </c>
      <c r="M340" s="52">
        <f t="shared" si="57"/>
        <v>1323.0789444444445</v>
      </c>
      <c r="N340" s="51"/>
      <c r="R340" s="119">
        <v>276</v>
      </c>
      <c r="S340" s="119">
        <v>8</v>
      </c>
      <c r="T340" s="119">
        <v>24</v>
      </c>
    </row>
    <row r="341" spans="2:20" x14ac:dyDescent="0.25">
      <c r="B341" s="51"/>
      <c r="C341" s="56">
        <v>319</v>
      </c>
      <c r="D341" s="56">
        <v>1.5</v>
      </c>
      <c r="E341" s="151">
        <v>12.485069444444445</v>
      </c>
      <c r="F341" s="52">
        <v>8.0459999999999994</v>
      </c>
      <c r="G341" s="52">
        <v>6.0999999999999999E-2</v>
      </c>
      <c r="H341" s="128">
        <f t="shared" si="50"/>
        <v>1.1209606481481522</v>
      </c>
      <c r="I341" s="52">
        <f t="shared" si="51"/>
        <v>7.1752087781541514</v>
      </c>
      <c r="J341" s="52">
        <f t="shared" si="52"/>
        <v>3.6406723266313872</v>
      </c>
      <c r="K341" s="130">
        <f t="shared" si="55"/>
        <v>3063243.5702844406</v>
      </c>
      <c r="L341" s="130">
        <f t="shared" si="56"/>
        <v>627170.74158149329</v>
      </c>
      <c r="M341" s="52">
        <f t="shared" si="57"/>
        <v>1323.2159444444444</v>
      </c>
      <c r="N341" s="51"/>
      <c r="R341" s="119">
        <v>299</v>
      </c>
      <c r="S341" s="119">
        <v>38</v>
      </c>
      <c r="T341" s="119">
        <v>30</v>
      </c>
    </row>
    <row r="342" spans="2:20" x14ac:dyDescent="0.25">
      <c r="B342" s="51"/>
      <c r="C342" s="56">
        <v>320</v>
      </c>
      <c r="D342" s="56">
        <v>1.5</v>
      </c>
      <c r="E342" s="151">
        <v>13.162048611111112</v>
      </c>
      <c r="F342" s="52">
        <v>6.8040000000000003</v>
      </c>
      <c r="G342" s="52">
        <v>0.20200000000000001</v>
      </c>
      <c r="H342" s="128">
        <f t="shared" si="50"/>
        <v>14.283009259259265</v>
      </c>
      <c r="I342" s="52">
        <f t="shared" si="51"/>
        <v>6.4994407916887535</v>
      </c>
      <c r="J342" s="52">
        <f t="shared" si="52"/>
        <v>-2.0128798760314219</v>
      </c>
      <c r="K342" s="130">
        <f t="shared" si="55"/>
        <v>3063250.0697252322</v>
      </c>
      <c r="L342" s="130">
        <f t="shared" si="56"/>
        <v>627168.72870161722</v>
      </c>
      <c r="M342" s="52">
        <f t="shared" si="57"/>
        <v>1323.3569444444445</v>
      </c>
      <c r="N342" s="51"/>
      <c r="R342" s="119">
        <v>315</v>
      </c>
      <c r="S342" s="119">
        <v>53</v>
      </c>
      <c r="T342" s="119">
        <v>21</v>
      </c>
    </row>
    <row r="343" spans="2:20" x14ac:dyDescent="0.25">
      <c r="B343" s="51"/>
      <c r="C343" s="56">
        <v>321</v>
      </c>
      <c r="D343" s="56">
        <v>1.5</v>
      </c>
      <c r="E343" s="151">
        <v>13.112962962962964</v>
      </c>
      <c r="F343" s="52">
        <v>5.4420000000000002</v>
      </c>
      <c r="G343" s="52">
        <v>0.14000000000000001</v>
      </c>
      <c r="H343" s="128">
        <f t="shared" si="50"/>
        <v>12.395972222222227</v>
      </c>
      <c r="I343" s="52">
        <f t="shared" si="51"/>
        <v>2.5131167790204394</v>
      </c>
      <c r="J343" s="52">
        <f t="shared" si="52"/>
        <v>-4.826966755117124</v>
      </c>
      <c r="K343" s="130">
        <f t="shared" si="55"/>
        <v>3063252.582842011</v>
      </c>
      <c r="L343" s="130">
        <f t="shared" si="56"/>
        <v>627163.90173486213</v>
      </c>
      <c r="M343" s="52">
        <f t="shared" si="57"/>
        <v>1323.2949444444446</v>
      </c>
      <c r="N343" s="51"/>
      <c r="R343" s="119">
        <v>314</v>
      </c>
      <c r="S343" s="119">
        <v>42</v>
      </c>
      <c r="T343" s="119">
        <v>40</v>
      </c>
    </row>
    <row r="344" spans="2:20" x14ac:dyDescent="0.25">
      <c r="B344" s="51"/>
      <c r="C344" s="56">
        <v>322</v>
      </c>
      <c r="D344" s="56">
        <v>1.5</v>
      </c>
      <c r="E344" s="151">
        <v>13.171539351851852</v>
      </c>
      <c r="F344" s="52">
        <v>3.9769999999999999</v>
      </c>
      <c r="G344" s="52">
        <v>0.14499999999999999</v>
      </c>
      <c r="H344" s="128">
        <f t="shared" si="50"/>
        <v>10.567511574074079</v>
      </c>
      <c r="I344" s="52">
        <f t="shared" si="51"/>
        <v>-1.1215216538712878</v>
      </c>
      <c r="J344" s="52">
        <f t="shared" si="52"/>
        <v>-3.8155888378987863</v>
      </c>
      <c r="K344" s="130">
        <f t="shared" si="55"/>
        <v>3063251.4613203569</v>
      </c>
      <c r="L344" s="130">
        <f t="shared" si="56"/>
        <v>627160.08614602417</v>
      </c>
      <c r="M344" s="52">
        <f t="shared" si="57"/>
        <v>1323.2999444444445</v>
      </c>
      <c r="N344" s="51"/>
      <c r="R344" s="119">
        <v>316</v>
      </c>
      <c r="S344" s="119">
        <v>7</v>
      </c>
      <c r="T344" s="119">
        <v>1</v>
      </c>
    </row>
    <row r="345" spans="2:20" x14ac:dyDescent="0.25">
      <c r="B345" s="51"/>
      <c r="C345" s="56">
        <v>323</v>
      </c>
      <c r="D345" s="56">
        <v>1.5</v>
      </c>
      <c r="E345" s="151">
        <v>13.439398148148147</v>
      </c>
      <c r="F345" s="52">
        <v>4.7930000000000001</v>
      </c>
      <c r="G345" s="52">
        <v>0.159</v>
      </c>
      <c r="H345" s="128">
        <f t="shared" si="50"/>
        <v>9.0069097222222254</v>
      </c>
      <c r="I345" s="52">
        <f t="shared" si="51"/>
        <v>-3.8694481371978378</v>
      </c>
      <c r="J345" s="52">
        <f t="shared" si="52"/>
        <v>-2.8284660354220601</v>
      </c>
      <c r="K345" s="130">
        <f t="shared" si="55"/>
        <v>3063247.5918722199</v>
      </c>
      <c r="L345" s="130">
        <f t="shared" si="56"/>
        <v>627157.25767998875</v>
      </c>
      <c r="M345" s="52">
        <f t="shared" si="57"/>
        <v>1323.3139444444446</v>
      </c>
      <c r="N345" s="51"/>
      <c r="R345" s="119">
        <v>322</v>
      </c>
      <c r="S345" s="119">
        <v>32</v>
      </c>
      <c r="T345" s="119">
        <v>44</v>
      </c>
    </row>
    <row r="346" spans="2:20" x14ac:dyDescent="0.25">
      <c r="B346" s="51"/>
      <c r="C346" s="56">
        <v>324</v>
      </c>
      <c r="D346" s="56">
        <v>1.5</v>
      </c>
      <c r="E346" s="151">
        <v>12.882083333333334</v>
      </c>
      <c r="F346" s="52">
        <v>4.3410000000000002</v>
      </c>
      <c r="G346" s="52">
        <v>0.14199999999999999</v>
      </c>
      <c r="H346" s="128">
        <f t="shared" si="50"/>
        <v>6.8889930555555594</v>
      </c>
      <c r="I346" s="52">
        <f t="shared" si="51"/>
        <v>-4.1995974218575967</v>
      </c>
      <c r="J346" s="52">
        <f t="shared" si="52"/>
        <v>1.098936983783432</v>
      </c>
      <c r="K346" s="130">
        <f t="shared" si="55"/>
        <v>3063243.3922747979</v>
      </c>
      <c r="L346" s="130">
        <f t="shared" si="56"/>
        <v>627158.35661697248</v>
      </c>
      <c r="M346" s="52">
        <f t="shared" si="57"/>
        <v>1323.2969444444445</v>
      </c>
      <c r="N346" s="51"/>
      <c r="R346" s="119">
        <v>309</v>
      </c>
      <c r="S346" s="119">
        <v>10</v>
      </c>
      <c r="T346" s="119">
        <v>12</v>
      </c>
    </row>
    <row r="347" spans="2:20" x14ac:dyDescent="0.25">
      <c r="B347" s="51"/>
      <c r="C347" s="56">
        <v>325</v>
      </c>
      <c r="D347" s="56">
        <v>1.5</v>
      </c>
      <c r="E347" s="151">
        <v>13.180578703703704</v>
      </c>
      <c r="F347" s="52">
        <v>4.7770000000000001</v>
      </c>
      <c r="G347" s="52">
        <v>6.4000000000000001E-2</v>
      </c>
      <c r="H347" s="128">
        <f t="shared" si="50"/>
        <v>5.0695717592592615</v>
      </c>
      <c r="I347" s="52">
        <f t="shared" si="51"/>
        <v>-2.5080299469581373</v>
      </c>
      <c r="J347" s="52">
        <f t="shared" si="52"/>
        <v>4.0656505980176361</v>
      </c>
      <c r="K347" s="130">
        <f t="shared" si="55"/>
        <v>3063240.8842448508</v>
      </c>
      <c r="L347" s="130">
        <f t="shared" si="56"/>
        <v>627162.42226757051</v>
      </c>
      <c r="M347" s="52">
        <f t="shared" si="57"/>
        <v>1323.2189444444446</v>
      </c>
      <c r="N347" s="51"/>
      <c r="R347" s="119">
        <v>316</v>
      </c>
      <c r="S347" s="119">
        <v>20</v>
      </c>
      <c r="T347" s="119">
        <v>2</v>
      </c>
    </row>
    <row r="348" spans="2:20" x14ac:dyDescent="0.25">
      <c r="B348" s="51"/>
      <c r="C348" s="56">
        <v>326</v>
      </c>
      <c r="D348" s="56">
        <v>1.5</v>
      </c>
      <c r="E348" s="151">
        <v>13.987685185185185</v>
      </c>
      <c r="F348" s="52">
        <v>4.5090000000000003</v>
      </c>
      <c r="G348" s="52">
        <v>0.255</v>
      </c>
      <c r="H348" s="128">
        <f t="shared" si="50"/>
        <v>4.0572569444444468</v>
      </c>
      <c r="I348" s="52">
        <f t="shared" si="51"/>
        <v>-0.57872321541446836</v>
      </c>
      <c r="J348" s="52">
        <f t="shared" si="52"/>
        <v>4.4717066585298664</v>
      </c>
      <c r="K348" s="130">
        <f t="shared" si="55"/>
        <v>3063240.3055216353</v>
      </c>
      <c r="L348" s="130">
        <f t="shared" si="56"/>
        <v>627166.89397422899</v>
      </c>
      <c r="M348" s="52">
        <f t="shared" si="57"/>
        <v>1323.4099444444446</v>
      </c>
      <c r="N348" s="51"/>
      <c r="R348" s="119">
        <v>335</v>
      </c>
      <c r="S348" s="119">
        <v>42</v>
      </c>
      <c r="T348" s="119">
        <v>16</v>
      </c>
    </row>
    <row r="349" spans="2:20" x14ac:dyDescent="0.25">
      <c r="B349" s="51"/>
      <c r="C349" s="56">
        <v>327</v>
      </c>
      <c r="D349" s="56">
        <v>1.5</v>
      </c>
      <c r="E349" s="151">
        <v>14.450787037037037</v>
      </c>
      <c r="F349" s="52">
        <v>5.1459999999999999</v>
      </c>
      <c r="G349" s="52">
        <v>0.36699999999999999</v>
      </c>
      <c r="H349" s="128">
        <f t="shared" si="50"/>
        <v>3.5080439814814852</v>
      </c>
      <c r="I349" s="52">
        <f t="shared" si="51"/>
        <v>0.52065622131549527</v>
      </c>
      <c r="J349" s="52">
        <f t="shared" si="52"/>
        <v>5.1195930599223871</v>
      </c>
      <c r="K349" s="130">
        <f t="shared" si="55"/>
        <v>3063240.8261778569</v>
      </c>
      <c r="L349" s="130">
        <f t="shared" si="56"/>
        <v>627172.01356728887</v>
      </c>
      <c r="M349" s="52">
        <f t="shared" si="57"/>
        <v>1323.5219444444444</v>
      </c>
      <c r="N349" s="51"/>
      <c r="R349" s="119">
        <v>346</v>
      </c>
      <c r="S349" s="119">
        <v>49</v>
      </c>
      <c r="T349" s="119">
        <v>8</v>
      </c>
    </row>
    <row r="350" spans="2:20" x14ac:dyDescent="0.25">
      <c r="B350" s="51"/>
      <c r="C350" s="56">
        <v>328</v>
      </c>
      <c r="D350" s="56">
        <v>1.5</v>
      </c>
      <c r="E350" s="151">
        <v>13.807824074074073</v>
      </c>
      <c r="F350" s="52">
        <v>7.0439999999999996</v>
      </c>
      <c r="G350" s="52">
        <v>0.375</v>
      </c>
      <c r="H350" s="128">
        <f t="shared" si="50"/>
        <v>2.3158680555555584</v>
      </c>
      <c r="I350" s="52">
        <f t="shared" si="51"/>
        <v>3.9815716213075913</v>
      </c>
      <c r="J350" s="52">
        <f t="shared" si="52"/>
        <v>5.8107678859508782</v>
      </c>
      <c r="K350" s="130">
        <f t="shared" si="55"/>
        <v>3063244.8077494781</v>
      </c>
      <c r="L350" s="130">
        <f t="shared" si="56"/>
        <v>627177.82433517487</v>
      </c>
      <c r="M350" s="52">
        <f t="shared" si="57"/>
        <v>1323.5299444444445</v>
      </c>
      <c r="N350" s="51"/>
      <c r="R350" s="119">
        <v>331</v>
      </c>
      <c r="S350" s="119">
        <v>23</v>
      </c>
      <c r="T350" s="119">
        <v>16</v>
      </c>
    </row>
    <row r="351" spans="2:20" x14ac:dyDescent="0.25">
      <c r="B351" s="51"/>
      <c r="C351" s="56">
        <v>329</v>
      </c>
      <c r="D351" s="56">
        <v>1.5</v>
      </c>
      <c r="E351" s="151">
        <v>13.745092592592593</v>
      </c>
      <c r="F351" s="52">
        <v>8.5190000000000001</v>
      </c>
      <c r="G351" s="52">
        <v>0.45600000000000002</v>
      </c>
      <c r="H351" s="128">
        <f t="shared" si="50"/>
        <v>1.0609606481481535</v>
      </c>
      <c r="I351" s="52">
        <f t="shared" si="51"/>
        <v>7.6914872663099443</v>
      </c>
      <c r="J351" s="52">
        <f t="shared" si="52"/>
        <v>3.6625653075668128</v>
      </c>
      <c r="K351" s="130">
        <f t="shared" si="55"/>
        <v>3063252.4992367444</v>
      </c>
      <c r="L351" s="130">
        <f t="shared" si="56"/>
        <v>627181.48690048244</v>
      </c>
      <c r="M351" s="52">
        <f t="shared" si="57"/>
        <v>1323.6109444444444</v>
      </c>
      <c r="N351" s="51"/>
      <c r="R351" s="119">
        <v>329</v>
      </c>
      <c r="S351" s="119">
        <v>52</v>
      </c>
      <c r="T351" s="119">
        <v>56</v>
      </c>
    </row>
    <row r="352" spans="2:20" x14ac:dyDescent="0.25">
      <c r="B352" s="51"/>
      <c r="C352" s="56">
        <v>330</v>
      </c>
      <c r="D352" s="56">
        <v>1.5</v>
      </c>
      <c r="E352" s="151">
        <v>13.482129629629629</v>
      </c>
      <c r="F352" s="52">
        <v>10.153</v>
      </c>
      <c r="G352" s="52">
        <v>0.46200000000000002</v>
      </c>
      <c r="H352" s="128">
        <f t="shared" si="50"/>
        <v>14.543090277777782</v>
      </c>
      <c r="I352" s="52">
        <f t="shared" si="51"/>
        <v>9.9676142640838439</v>
      </c>
      <c r="J352" s="52">
        <f t="shared" si="52"/>
        <v>-1.931340177812366</v>
      </c>
      <c r="K352" s="130">
        <f t="shared" si="55"/>
        <v>3063262.4668510086</v>
      </c>
      <c r="L352" s="130">
        <f t="shared" si="56"/>
        <v>627179.55556030467</v>
      </c>
      <c r="M352" s="52">
        <f t="shared" si="57"/>
        <v>1323.6169444444445</v>
      </c>
      <c r="N352" s="51"/>
      <c r="R352" s="119">
        <v>323</v>
      </c>
      <c r="S352" s="119">
        <v>34</v>
      </c>
      <c r="T352" s="119">
        <v>16</v>
      </c>
    </row>
    <row r="353" spans="2:20" x14ac:dyDescent="0.25">
      <c r="B353" s="51"/>
      <c r="C353" s="56">
        <v>331</v>
      </c>
      <c r="D353" s="56">
        <v>1.5</v>
      </c>
      <c r="E353" s="151">
        <v>13.846168981481481</v>
      </c>
      <c r="F353" s="52">
        <v>10.454000000000001</v>
      </c>
      <c r="G353" s="52">
        <v>0.86799999999999999</v>
      </c>
      <c r="H353" s="128">
        <f t="shared" si="50"/>
        <v>13.389259259259262</v>
      </c>
      <c r="I353" s="52">
        <f t="shared" si="51"/>
        <v>8.1634339620943948</v>
      </c>
      <c r="J353" s="52">
        <f t="shared" si="52"/>
        <v>-6.5302727314043967</v>
      </c>
      <c r="K353" s="130">
        <f t="shared" si="55"/>
        <v>3063270.6302849706</v>
      </c>
      <c r="L353" s="130">
        <f t="shared" si="56"/>
        <v>627173.02528757323</v>
      </c>
      <c r="M353" s="52">
        <f t="shared" si="57"/>
        <v>1324.0229444444444</v>
      </c>
      <c r="N353" s="51"/>
      <c r="R353" s="119">
        <v>332</v>
      </c>
      <c r="S353" s="119">
        <v>18</v>
      </c>
      <c r="T353" s="119">
        <v>29</v>
      </c>
    </row>
    <row r="354" spans="2:20" x14ac:dyDescent="0.25">
      <c r="B354" s="51"/>
      <c r="C354" s="56">
        <v>332</v>
      </c>
      <c r="D354" s="56">
        <v>1.5</v>
      </c>
      <c r="E354" s="151">
        <v>13.815729166666666</v>
      </c>
      <c r="F354" s="52">
        <v>11.824</v>
      </c>
      <c r="G354" s="52">
        <v>0.99</v>
      </c>
      <c r="H354" s="128">
        <f t="shared" si="50"/>
        <v>12.204988425925926</v>
      </c>
      <c r="I354" s="52">
        <f t="shared" si="51"/>
        <v>4.6047505662693347</v>
      </c>
      <c r="J354" s="52">
        <f t="shared" si="52"/>
        <v>-10.89051184391451</v>
      </c>
      <c r="K354" s="130">
        <f t="shared" si="55"/>
        <v>3063275.2350355368</v>
      </c>
      <c r="L354" s="130">
        <f t="shared" si="56"/>
        <v>627162.13477572927</v>
      </c>
      <c r="M354" s="52">
        <f t="shared" si="57"/>
        <v>1324.1449444444445</v>
      </c>
      <c r="N354" s="51"/>
      <c r="R354" s="119">
        <v>331</v>
      </c>
      <c r="S354" s="119">
        <v>34</v>
      </c>
      <c r="T354" s="119">
        <v>39</v>
      </c>
    </row>
    <row r="355" spans="2:20" x14ac:dyDescent="0.25">
      <c r="B355" s="51"/>
      <c r="C355" s="56">
        <v>333</v>
      </c>
      <c r="D355" s="56">
        <v>1.5</v>
      </c>
      <c r="E355" s="151">
        <v>13.00380787037037</v>
      </c>
      <c r="F355" s="52">
        <v>12.500999999999999</v>
      </c>
      <c r="G355" s="52">
        <v>0.53400000000000003</v>
      </c>
      <c r="H355" s="128">
        <f t="shared" si="50"/>
        <v>10.208796296296295</v>
      </c>
      <c r="I355" s="52">
        <f t="shared" si="51"/>
        <v>-5.2809536628638742</v>
      </c>
      <c r="J355" s="52">
        <f t="shared" si="52"/>
        <v>-11.33077797023155</v>
      </c>
      <c r="K355" s="130">
        <f t="shared" si="55"/>
        <v>3063269.9540818739</v>
      </c>
      <c r="L355" s="130">
        <f t="shared" si="56"/>
        <v>627150.80399775901</v>
      </c>
      <c r="M355" s="52">
        <f t="shared" si="57"/>
        <v>1323.6889444444446</v>
      </c>
      <c r="N355" s="51"/>
      <c r="R355" s="119">
        <v>312</v>
      </c>
      <c r="S355" s="119">
        <v>5</v>
      </c>
      <c r="T355" s="119">
        <v>29</v>
      </c>
    </row>
    <row r="356" spans="2:20" x14ac:dyDescent="0.25">
      <c r="B356" s="51"/>
      <c r="C356" s="56">
        <v>334</v>
      </c>
      <c r="D356" s="56">
        <v>1.5</v>
      </c>
      <c r="E356" s="151">
        <v>10.849351851851853</v>
      </c>
      <c r="F356" s="52">
        <v>1.653</v>
      </c>
      <c r="G356" s="52">
        <v>-0.153</v>
      </c>
      <c r="H356" s="128">
        <f t="shared" si="50"/>
        <v>6.0581481481481489</v>
      </c>
      <c r="I356" s="52">
        <f t="shared" si="51"/>
        <v>-1.3605716021687635</v>
      </c>
      <c r="J356" s="52">
        <f t="shared" si="52"/>
        <v>0.93875125319326402</v>
      </c>
      <c r="K356" s="130">
        <f t="shared" si="55"/>
        <v>3063268.5935102715</v>
      </c>
      <c r="L356" s="130">
        <f t="shared" si="56"/>
        <v>627151.74274901219</v>
      </c>
      <c r="M356" s="52">
        <f t="shared" si="57"/>
        <v>1323.0019444444445</v>
      </c>
      <c r="N356" s="51"/>
      <c r="R356" s="119">
        <v>260</v>
      </c>
      <c r="S356" s="119">
        <v>23</v>
      </c>
      <c r="T356" s="119">
        <v>4</v>
      </c>
    </row>
    <row r="357" spans="2:20" x14ac:dyDescent="0.25">
      <c r="B357" s="51"/>
      <c r="C357" s="56">
        <v>335</v>
      </c>
      <c r="D357" s="56">
        <v>1.5</v>
      </c>
      <c r="E357" s="151">
        <v>8.3134259259259249</v>
      </c>
      <c r="F357" s="52">
        <v>3.1949999999999998</v>
      </c>
      <c r="G357" s="52">
        <v>-0.59299999999999997</v>
      </c>
      <c r="H357" s="128">
        <f t="shared" si="50"/>
        <v>14.371574074074074</v>
      </c>
      <c r="I357" s="52">
        <f t="shared" si="51"/>
        <v>3.0849431575343407</v>
      </c>
      <c r="J357" s="52">
        <f t="shared" si="52"/>
        <v>-0.83135474665274545</v>
      </c>
      <c r="K357" s="130">
        <f t="shared" si="55"/>
        <v>3063271.6784534291</v>
      </c>
      <c r="L357" s="130">
        <f t="shared" si="56"/>
        <v>627150.9113942656</v>
      </c>
      <c r="M357" s="52">
        <f t="shared" si="57"/>
        <v>1322.5619444444444</v>
      </c>
      <c r="N357" s="51"/>
      <c r="R357" s="119">
        <v>199</v>
      </c>
      <c r="S357" s="119">
        <v>31</v>
      </c>
      <c r="T357" s="119">
        <v>20</v>
      </c>
    </row>
    <row r="358" spans="2:20" x14ac:dyDescent="0.25">
      <c r="B358" s="51"/>
      <c r="C358" s="56">
        <v>336</v>
      </c>
      <c r="D358" s="56">
        <v>1.5</v>
      </c>
      <c r="E358" s="151">
        <v>8.5558217592592598</v>
      </c>
      <c r="F358" s="52">
        <v>6.05</v>
      </c>
      <c r="G358" s="52">
        <v>-1.163</v>
      </c>
      <c r="H358" s="128">
        <f t="shared" si="50"/>
        <v>7.9273958333333354</v>
      </c>
      <c r="I358" s="52">
        <f t="shared" si="51"/>
        <v>-5.9533052485835301</v>
      </c>
      <c r="J358" s="52">
        <f t="shared" si="52"/>
        <v>-1.0773377451791988</v>
      </c>
      <c r="K358" s="130">
        <f t="shared" si="55"/>
        <v>3063265.7251481805</v>
      </c>
      <c r="L358" s="130">
        <f t="shared" si="56"/>
        <v>627149.83405652037</v>
      </c>
      <c r="M358" s="52">
        <f t="shared" si="57"/>
        <v>1321.9919444444445</v>
      </c>
      <c r="N358" s="51"/>
      <c r="R358" s="119">
        <v>205</v>
      </c>
      <c r="S358" s="119">
        <v>20</v>
      </c>
      <c r="T358" s="119">
        <v>23</v>
      </c>
    </row>
    <row r="359" spans="2:20" x14ac:dyDescent="0.25">
      <c r="B359" s="51"/>
      <c r="C359" s="56">
        <v>337</v>
      </c>
      <c r="D359" s="56">
        <v>1.5</v>
      </c>
      <c r="E359" s="151">
        <v>8.8960763888888899</v>
      </c>
      <c r="F359" s="52">
        <v>8.4909999999999997</v>
      </c>
      <c r="G359" s="52">
        <v>-1.6679999999999999</v>
      </c>
      <c r="H359" s="128">
        <f t="shared" si="50"/>
        <v>1.8234722222222253</v>
      </c>
      <c r="I359" s="52">
        <f t="shared" si="51"/>
        <v>6.1322258437237034</v>
      </c>
      <c r="J359" s="52">
        <f t="shared" si="52"/>
        <v>5.8730645494126072</v>
      </c>
      <c r="K359" s="130">
        <f t="shared" si="55"/>
        <v>3063271.8573740241</v>
      </c>
      <c r="L359" s="130">
        <f t="shared" si="56"/>
        <v>627155.70712106978</v>
      </c>
      <c r="M359" s="52">
        <f t="shared" si="57"/>
        <v>1321.4869444444446</v>
      </c>
      <c r="N359" s="51"/>
      <c r="R359" s="119">
        <v>213</v>
      </c>
      <c r="S359" s="119">
        <v>30</v>
      </c>
      <c r="T359" s="119">
        <v>21</v>
      </c>
    </row>
    <row r="360" spans="2:20" x14ac:dyDescent="0.25">
      <c r="B360" s="51"/>
      <c r="C360" s="56">
        <v>338</v>
      </c>
      <c r="D360" s="56">
        <v>1.5</v>
      </c>
      <c r="E360" s="151">
        <v>9.1541666666666668</v>
      </c>
      <c r="F360" s="52">
        <v>9.5440000000000005</v>
      </c>
      <c r="G360" s="52">
        <v>-2.194</v>
      </c>
      <c r="H360" s="128">
        <f t="shared" si="50"/>
        <v>10.977638888888892</v>
      </c>
      <c r="I360" s="52">
        <f t="shared" si="51"/>
        <v>-1.0864797107743411</v>
      </c>
      <c r="J360" s="52">
        <f t="shared" si="52"/>
        <v>-9.4819564351496428</v>
      </c>
      <c r="K360" s="130">
        <f t="shared" si="55"/>
        <v>3063270.7708943132</v>
      </c>
      <c r="L360" s="130">
        <f t="shared" si="56"/>
        <v>627146.22516463464</v>
      </c>
      <c r="M360" s="52">
        <f t="shared" si="57"/>
        <v>1320.9609444444445</v>
      </c>
      <c r="N360" s="51"/>
      <c r="R360" s="119">
        <v>219</v>
      </c>
      <c r="S360" s="119">
        <v>42</v>
      </c>
      <c r="T360" s="119">
        <v>0</v>
      </c>
    </row>
    <row r="361" spans="2:20" x14ac:dyDescent="0.25">
      <c r="B361" s="51"/>
      <c r="C361" s="56">
        <v>339</v>
      </c>
      <c r="D361" s="56">
        <v>1.5</v>
      </c>
      <c r="E361" s="151">
        <v>11.603784722222223</v>
      </c>
      <c r="F361" s="52">
        <v>10.369</v>
      </c>
      <c r="G361" s="52">
        <v>-2.6150000000000002</v>
      </c>
      <c r="H361" s="128">
        <f t="shared" si="50"/>
        <v>7.5814236111111128</v>
      </c>
      <c r="I361" s="52">
        <f t="shared" si="51"/>
        <v>-10.36296964727172</v>
      </c>
      <c r="J361" s="52">
        <f t="shared" si="52"/>
        <v>-0.35358321471056803</v>
      </c>
      <c r="K361" s="130">
        <f t="shared" si="55"/>
        <v>3063260.4079246661</v>
      </c>
      <c r="L361" s="130">
        <f t="shared" si="56"/>
        <v>627145.87158141995</v>
      </c>
      <c r="M361" s="52">
        <f t="shared" si="57"/>
        <v>1320.5399444444445</v>
      </c>
      <c r="N361" s="51"/>
      <c r="R361" s="119">
        <v>278</v>
      </c>
      <c r="S361" s="119">
        <v>29</v>
      </c>
      <c r="T361" s="119">
        <v>27</v>
      </c>
    </row>
    <row r="362" spans="2:20" x14ac:dyDescent="0.25">
      <c r="B362" s="51"/>
      <c r="C362" s="56">
        <v>340</v>
      </c>
      <c r="D362" s="56">
        <v>1.5</v>
      </c>
      <c r="E362" s="151">
        <v>6.4670833333333331</v>
      </c>
      <c r="F362" s="52">
        <v>3.101</v>
      </c>
      <c r="G362" s="52">
        <v>0.29699999999999999</v>
      </c>
      <c r="H362" s="128">
        <f t="shared" si="50"/>
        <v>14.048506944444446</v>
      </c>
      <c r="I362" s="52">
        <f t="shared" si="51"/>
        <v>2.8579455281384671</v>
      </c>
      <c r="J362" s="52">
        <f t="shared" si="52"/>
        <v>-1.2034734555416411</v>
      </c>
      <c r="K362" s="130">
        <f t="shared" si="55"/>
        <v>3063263.2658701944</v>
      </c>
      <c r="L362" s="130">
        <f t="shared" si="56"/>
        <v>627144.66810796445</v>
      </c>
      <c r="M362" s="52">
        <f t="shared" si="57"/>
        <v>1323.4519444444445</v>
      </c>
      <c r="N362" s="51"/>
      <c r="R362" s="119">
        <v>155</v>
      </c>
      <c r="S362" s="119">
        <v>12</v>
      </c>
      <c r="T362" s="119">
        <v>36</v>
      </c>
    </row>
    <row r="363" spans="2:20" x14ac:dyDescent="0.25">
      <c r="B363" s="51"/>
      <c r="C363" s="56">
        <v>341</v>
      </c>
      <c r="D363" s="56">
        <v>1.5</v>
      </c>
      <c r="E363" s="151">
        <v>4.3060185185185196</v>
      </c>
      <c r="F363" s="52">
        <v>4.9550000000000001</v>
      </c>
      <c r="G363" s="52">
        <v>-6.3E-2</v>
      </c>
      <c r="H363" s="128">
        <f t="shared" si="50"/>
        <v>3.3545254629629646</v>
      </c>
      <c r="I363" s="52">
        <f t="shared" si="51"/>
        <v>0.8170763928371535</v>
      </c>
      <c r="J363" s="52">
        <f t="shared" si="52"/>
        <v>4.8871680110538689</v>
      </c>
      <c r="K363" s="130">
        <f t="shared" si="55"/>
        <v>3063264.0829465874</v>
      </c>
      <c r="L363" s="130">
        <f t="shared" si="56"/>
        <v>627149.55527597549</v>
      </c>
      <c r="M363" s="52">
        <f t="shared" si="57"/>
        <v>1323.0919444444444</v>
      </c>
      <c r="N363" s="51"/>
      <c r="R363" s="119">
        <v>103</v>
      </c>
      <c r="S363" s="119">
        <v>20</v>
      </c>
      <c r="T363" s="119">
        <v>40</v>
      </c>
    </row>
    <row r="364" spans="2:20" x14ac:dyDescent="0.25">
      <c r="B364" s="51"/>
      <c r="C364" s="56">
        <v>342</v>
      </c>
      <c r="D364" s="56">
        <v>1.5</v>
      </c>
      <c r="E364" s="151">
        <v>7.8656828703703701</v>
      </c>
      <c r="F364" s="52">
        <v>6.6109999999999998</v>
      </c>
      <c r="G364" s="52">
        <v>-0.60899999999999999</v>
      </c>
      <c r="H364" s="128">
        <f t="shared" si="50"/>
        <v>11.220208333333336</v>
      </c>
      <c r="I364" s="52">
        <f t="shared" si="51"/>
        <v>-8.2497216320066166E-2</v>
      </c>
      <c r="J364" s="52">
        <f t="shared" si="52"/>
        <v>-6.6104852476425231</v>
      </c>
      <c r="K364" s="130">
        <f t="shared" si="55"/>
        <v>3063264.0004493711</v>
      </c>
      <c r="L364" s="130">
        <f t="shared" si="56"/>
        <v>627142.94479072781</v>
      </c>
      <c r="M364" s="52">
        <f t="shared" si="57"/>
        <v>1322.5459444444446</v>
      </c>
      <c r="N364" s="51"/>
      <c r="R364" s="119">
        <v>188</v>
      </c>
      <c r="S364" s="119">
        <v>46</v>
      </c>
      <c r="T364" s="119">
        <v>35</v>
      </c>
    </row>
    <row r="365" spans="2:20" x14ac:dyDescent="0.25">
      <c r="B365" s="51"/>
      <c r="C365" s="56">
        <v>343</v>
      </c>
      <c r="D365" s="56">
        <v>1.5</v>
      </c>
      <c r="E365" s="151">
        <v>7.9367476851851855</v>
      </c>
      <c r="F365" s="52">
        <v>9.0649999999999995</v>
      </c>
      <c r="G365" s="52">
        <v>-1.196</v>
      </c>
      <c r="H365" s="128">
        <f t="shared" si="50"/>
        <v>4.156956018518521</v>
      </c>
      <c r="I365" s="52">
        <f t="shared" si="51"/>
        <v>-1.5377953131537447</v>
      </c>
      <c r="J365" s="52">
        <f t="shared" si="52"/>
        <v>8.9336112840688546</v>
      </c>
      <c r="K365" s="130">
        <f t="shared" si="55"/>
        <v>3063262.4626540579</v>
      </c>
      <c r="L365" s="130">
        <f t="shared" si="56"/>
        <v>627151.87840201193</v>
      </c>
      <c r="M365" s="52">
        <f t="shared" si="57"/>
        <v>1321.9589444444446</v>
      </c>
      <c r="N365" s="51"/>
      <c r="R365" s="119">
        <v>190</v>
      </c>
      <c r="S365" s="119">
        <v>28</v>
      </c>
      <c r="T365" s="119">
        <v>55</v>
      </c>
    </row>
    <row r="366" spans="2:20" x14ac:dyDescent="0.25">
      <c r="B366" s="51"/>
      <c r="C366" s="56">
        <v>344</v>
      </c>
      <c r="D366" s="56">
        <v>1.5</v>
      </c>
      <c r="E366" s="151">
        <v>9.8781250000000007</v>
      </c>
      <c r="F366" s="52">
        <v>3.677</v>
      </c>
      <c r="G366" s="52">
        <v>-0.90300000000000002</v>
      </c>
      <c r="H366" s="128">
        <f t="shared" si="50"/>
        <v>14.035081018518522</v>
      </c>
      <c r="I366" s="52">
        <f t="shared" si="51"/>
        <v>3.3807201560407396</v>
      </c>
      <c r="J366" s="52">
        <f t="shared" si="52"/>
        <v>-1.4460498700044462</v>
      </c>
      <c r="K366" s="130">
        <f t="shared" si="55"/>
        <v>3063265.8433742141</v>
      </c>
      <c r="L366" s="130">
        <f t="shared" si="56"/>
        <v>627150.43235214194</v>
      </c>
      <c r="M366" s="52">
        <f t="shared" si="57"/>
        <v>1322.2519444444445</v>
      </c>
      <c r="N366" s="51"/>
      <c r="R366" s="119">
        <v>237</v>
      </c>
      <c r="S366" s="119">
        <v>4</v>
      </c>
      <c r="T366" s="119">
        <v>30</v>
      </c>
    </row>
    <row r="367" spans="2:20" x14ac:dyDescent="0.25">
      <c r="B367" s="51"/>
      <c r="C367" s="56">
        <v>345</v>
      </c>
      <c r="D367" s="56">
        <v>1.5</v>
      </c>
      <c r="E367" s="151">
        <v>1.4572222222222224</v>
      </c>
      <c r="F367" s="52">
        <v>3.516</v>
      </c>
      <c r="G367" s="52">
        <v>1.1100000000000001</v>
      </c>
      <c r="H367" s="128">
        <f t="shared" si="50"/>
        <v>0.49230324074074439</v>
      </c>
      <c r="I367" s="52">
        <f t="shared" si="51"/>
        <v>3.4415058947995356</v>
      </c>
      <c r="J367" s="52">
        <f t="shared" si="52"/>
        <v>0.71992581288633273</v>
      </c>
      <c r="K367" s="130">
        <f t="shared" si="55"/>
        <v>3063269.2848801091</v>
      </c>
      <c r="L367" s="130">
        <f t="shared" si="56"/>
        <v>627151.15227795485</v>
      </c>
      <c r="M367" s="52">
        <f t="shared" si="57"/>
        <v>1324.2649444444444</v>
      </c>
      <c r="N367" s="51"/>
      <c r="R367" s="119">
        <v>34</v>
      </c>
      <c r="S367" s="119">
        <v>58</v>
      </c>
      <c r="T367" s="119">
        <v>24</v>
      </c>
    </row>
    <row r="368" spans="2:20" x14ac:dyDescent="0.25">
      <c r="B368" s="51"/>
      <c r="C368" s="56">
        <v>346</v>
      </c>
      <c r="D368" s="56">
        <v>1.5</v>
      </c>
      <c r="E368" s="151">
        <v>1.2353356481481479</v>
      </c>
      <c r="F368" s="52">
        <v>4.4740000000000002</v>
      </c>
      <c r="G368" s="52">
        <v>0.63600000000000001</v>
      </c>
      <c r="H368" s="128">
        <f t="shared" si="50"/>
        <v>1.7276388888888923</v>
      </c>
      <c r="I368" s="52">
        <f t="shared" si="51"/>
        <v>3.3527243920759879</v>
      </c>
      <c r="J368" s="52">
        <f t="shared" si="52"/>
        <v>2.9624171128959373</v>
      </c>
      <c r="K368" s="130">
        <f t="shared" si="55"/>
        <v>3063272.6376045011</v>
      </c>
      <c r="L368" s="130">
        <f t="shared" si="56"/>
        <v>627154.11469506775</v>
      </c>
      <c r="M368" s="52">
        <f t="shared" si="57"/>
        <v>1323.7909444444444</v>
      </c>
      <c r="N368" s="51"/>
      <c r="R368" s="119">
        <v>29</v>
      </c>
      <c r="S368" s="119">
        <v>38</v>
      </c>
      <c r="T368" s="119">
        <v>53</v>
      </c>
    </row>
    <row r="369" spans="2:31" x14ac:dyDescent="0.25">
      <c r="B369" s="51"/>
      <c r="C369" s="56">
        <v>347</v>
      </c>
      <c r="D369" s="56">
        <v>1.5</v>
      </c>
      <c r="E369" s="151">
        <v>0.10168981481481482</v>
      </c>
      <c r="F369" s="52">
        <v>8.0790000000000006</v>
      </c>
      <c r="G369" s="52">
        <v>0.26300000000000001</v>
      </c>
      <c r="H369" s="128">
        <f t="shared" si="50"/>
        <v>1.8293287037037071</v>
      </c>
      <c r="I369" s="52">
        <f t="shared" si="51"/>
        <v>5.8209521886327575</v>
      </c>
      <c r="J369" s="52">
        <f t="shared" si="52"/>
        <v>5.6023884743608701</v>
      </c>
      <c r="K369" s="130">
        <f t="shared" si="55"/>
        <v>3063278.4585566898</v>
      </c>
      <c r="L369" s="130">
        <f t="shared" si="56"/>
        <v>627159.71708354214</v>
      </c>
      <c r="M369" s="52">
        <f t="shared" si="57"/>
        <v>1323.4179444444444</v>
      </c>
      <c r="N369" s="51"/>
      <c r="R369" s="119">
        <v>2</v>
      </c>
      <c r="S369" s="119">
        <v>26</v>
      </c>
      <c r="T369" s="119">
        <v>26</v>
      </c>
    </row>
    <row r="370" spans="2:31" x14ac:dyDescent="0.25">
      <c r="B370" s="51"/>
      <c r="C370" s="56">
        <v>348</v>
      </c>
      <c r="D370" s="56">
        <v>2.15</v>
      </c>
      <c r="E370" s="151">
        <v>1.3981481481481481</v>
      </c>
      <c r="F370" s="52">
        <v>7.1079999999999997</v>
      </c>
      <c r="G370" s="52">
        <v>-0.76300000000000001</v>
      </c>
      <c r="H370" s="128">
        <f t="shared" si="50"/>
        <v>3.2274768518518551</v>
      </c>
      <c r="I370" s="52">
        <f t="shared" si="51"/>
        <v>1.5433643707993234</v>
      </c>
      <c r="J370" s="52">
        <f t="shared" si="52"/>
        <v>6.9384213203687199</v>
      </c>
      <c r="K370" s="130">
        <f t="shared" si="55"/>
        <v>3063280.0019210605</v>
      </c>
      <c r="L370" s="130">
        <f t="shared" si="56"/>
        <v>627166.65550486255</v>
      </c>
      <c r="M370" s="52">
        <f t="shared" si="57"/>
        <v>1321.7419444444445</v>
      </c>
      <c r="N370" s="51"/>
      <c r="R370" s="119">
        <v>33</v>
      </c>
      <c r="S370" s="119">
        <v>33</v>
      </c>
      <c r="T370" s="119">
        <v>20</v>
      </c>
    </row>
    <row r="371" spans="2:31" x14ac:dyDescent="0.25">
      <c r="B371" s="51"/>
      <c r="C371" s="56">
        <v>349</v>
      </c>
      <c r="D371" s="56">
        <v>2.15</v>
      </c>
      <c r="E371" s="151">
        <v>0.78546296296296292</v>
      </c>
      <c r="F371" s="52">
        <v>12.191000000000001</v>
      </c>
      <c r="G371" s="52">
        <v>1.0999999999999999E-2</v>
      </c>
      <c r="H371" s="128">
        <f t="shared" si="50"/>
        <v>4.0129398148148177</v>
      </c>
      <c r="I371" s="52">
        <f t="shared" si="51"/>
        <v>-1.3400033386383032</v>
      </c>
      <c r="J371" s="52">
        <f t="shared" si="52"/>
        <v>12.117131345844124</v>
      </c>
      <c r="K371" s="130">
        <f t="shared" si="55"/>
        <v>3063278.6619177219</v>
      </c>
      <c r="L371" s="130">
        <f t="shared" si="56"/>
        <v>627178.77263620833</v>
      </c>
      <c r="M371" s="52">
        <f t="shared" si="57"/>
        <v>1322.5159444444444</v>
      </c>
      <c r="N371" s="51"/>
      <c r="R371" s="119">
        <v>18</v>
      </c>
      <c r="S371" s="119">
        <v>51</v>
      </c>
      <c r="T371" s="119">
        <v>4</v>
      </c>
    </row>
    <row r="372" spans="2:31" x14ac:dyDescent="0.25">
      <c r="B372" s="51"/>
      <c r="C372" s="56">
        <v>350</v>
      </c>
      <c r="D372" s="56">
        <v>1.5</v>
      </c>
      <c r="E372" s="151">
        <v>0.55994212962962964</v>
      </c>
      <c r="F372" s="52">
        <v>11.808</v>
      </c>
      <c r="G372" s="52">
        <v>0.49</v>
      </c>
      <c r="H372" s="128">
        <f t="shared" si="50"/>
        <v>4.5728819444444468</v>
      </c>
      <c r="I372" s="52">
        <f t="shared" si="51"/>
        <v>-3.9899589678174463</v>
      </c>
      <c r="J372" s="52">
        <f t="shared" si="52"/>
        <v>11.113464420923529</v>
      </c>
      <c r="K372" s="130">
        <f t="shared" si="55"/>
        <v>3063274.6719587538</v>
      </c>
      <c r="L372" s="130">
        <f t="shared" si="56"/>
        <v>627189.88610062923</v>
      </c>
      <c r="M372" s="52">
        <f t="shared" si="57"/>
        <v>1323.6449444444445</v>
      </c>
      <c r="N372" s="51"/>
      <c r="R372" s="119">
        <v>13</v>
      </c>
      <c r="S372" s="119">
        <v>26</v>
      </c>
      <c r="T372" s="119">
        <v>19</v>
      </c>
    </row>
    <row r="373" spans="2:31" x14ac:dyDescent="0.25">
      <c r="B373" s="51"/>
      <c r="C373" s="56"/>
      <c r="D373" s="56"/>
      <c r="E373" s="151"/>
      <c r="F373" s="52"/>
      <c r="G373" s="52"/>
      <c r="H373" s="51"/>
      <c r="I373" s="52"/>
      <c r="J373" s="51"/>
      <c r="K373" s="51"/>
      <c r="L373" s="52"/>
      <c r="M373" s="51"/>
      <c r="N373" s="51"/>
    </row>
    <row r="374" spans="2:31" x14ac:dyDescent="0.25">
      <c r="B374" s="51"/>
      <c r="C374" s="56"/>
      <c r="D374" s="56"/>
      <c r="E374" s="151"/>
      <c r="F374" s="52"/>
      <c r="G374" s="52"/>
      <c r="H374" s="51"/>
      <c r="I374" s="52"/>
      <c r="J374" s="51"/>
      <c r="K374" s="51"/>
      <c r="L374" s="52"/>
      <c r="M374" s="51"/>
      <c r="N374" s="51"/>
    </row>
    <row r="375" spans="2:31" x14ac:dyDescent="0.25">
      <c r="B375" s="51" t="s">
        <v>50</v>
      </c>
      <c r="C375" s="56" t="s">
        <v>49</v>
      </c>
      <c r="D375" s="56"/>
      <c r="E375" s="151">
        <v>0</v>
      </c>
      <c r="F375" s="52"/>
      <c r="G375" s="52"/>
      <c r="H375" s="131">
        <f>IF('Gales Table Minor Traverse'!V12&lt;(180/24), 'Gales Table Minor Traverse'!V12+(180/24), 'Gales Table Minor Traverse'!V12-(180/24))</f>
        <v>13.465092592592594</v>
      </c>
      <c r="I375" s="130"/>
      <c r="J375" s="131"/>
      <c r="K375" s="51">
        <f>'Gales Table Minor Traverse'!S12</f>
        <v>3063248.6861566952</v>
      </c>
      <c r="L375" s="51">
        <f>'Gales Table Minor Traverse'!T12</f>
        <v>627076.10532588419</v>
      </c>
      <c r="M375" s="52">
        <f>'Level Transfer Minor Traverse'!I32</f>
        <v>1324.2083333333335</v>
      </c>
      <c r="N375" s="51"/>
      <c r="R375" s="119">
        <v>0</v>
      </c>
      <c r="S375" s="119">
        <v>0</v>
      </c>
      <c r="T375" s="119">
        <v>0</v>
      </c>
    </row>
    <row r="376" spans="2:31" x14ac:dyDescent="0.25">
      <c r="B376" s="51">
        <v>1.4650000000000001</v>
      </c>
      <c r="C376" s="56">
        <v>351</v>
      </c>
      <c r="D376" s="56">
        <v>1.5</v>
      </c>
      <c r="E376" s="151">
        <v>5.1637731481481479</v>
      </c>
      <c r="F376" s="52">
        <v>10.250999999999999</v>
      </c>
      <c r="G376" s="52">
        <v>-0.53</v>
      </c>
      <c r="H376" s="128">
        <f t="shared" ref="H376:H431" si="58">IF(H375+E376&lt;360/24,H375+E376,H375+E376-360/24)</f>
        <v>3.6288657407407428</v>
      </c>
      <c r="I376" s="52">
        <f t="shared" ref="I376:I431" si="59">F376*COS(RADIANS(H376*24))</f>
        <v>0.51991872432604247</v>
      </c>
      <c r="J376" s="52">
        <f t="shared" ref="J376:J431" si="60">F376*SIN(RADIANS(H376*24))</f>
        <v>10.237806675264734</v>
      </c>
      <c r="K376" s="130">
        <f t="shared" ref="K376" si="61">K375+I376</f>
        <v>3063249.2060754197</v>
      </c>
      <c r="L376" s="130">
        <f t="shared" ref="L376" si="62">L375+J376</f>
        <v>627086.34313255944</v>
      </c>
      <c r="M376" s="52">
        <f>$M$375+$B$376+G376-D376</f>
        <v>1323.6433333333334</v>
      </c>
      <c r="N376" s="51"/>
      <c r="R376" s="119">
        <v>123</v>
      </c>
      <c r="S376" s="119">
        <v>55</v>
      </c>
      <c r="T376" s="119">
        <v>50</v>
      </c>
    </row>
    <row r="377" spans="2:31" x14ac:dyDescent="0.25">
      <c r="B377" s="51"/>
      <c r="C377" s="145">
        <v>352</v>
      </c>
      <c r="D377" s="145">
        <v>1.5</v>
      </c>
      <c r="E377" s="152">
        <v>4.8557523148148141</v>
      </c>
      <c r="F377" s="133">
        <v>14.766999999999999</v>
      </c>
      <c r="G377" s="133">
        <v>-1.153</v>
      </c>
      <c r="H377" s="128">
        <f t="shared" si="58"/>
        <v>8.4846180555555577</v>
      </c>
      <c r="I377" s="52">
        <f t="shared" si="59"/>
        <v>-13.528744990339524</v>
      </c>
      <c r="J377" s="52">
        <f t="shared" si="60"/>
        <v>-5.9192354224480033</v>
      </c>
      <c r="K377" s="130">
        <f t="shared" ref="K377:K431" si="63">K376+I377</f>
        <v>3063235.6773304292</v>
      </c>
      <c r="L377" s="130">
        <f t="shared" ref="L377:L431" si="64">L376+J377</f>
        <v>627080.42389713705</v>
      </c>
      <c r="M377" s="52">
        <f t="shared" ref="M377:M431" si="65">$M$375+$B$376+G377-D377</f>
        <v>1323.0203333333334</v>
      </c>
      <c r="N377" s="132"/>
      <c r="P377" s="113"/>
      <c r="Q377" s="113"/>
      <c r="R377" s="113">
        <v>116</v>
      </c>
      <c r="S377" s="113">
        <v>32</v>
      </c>
      <c r="T377" s="113">
        <v>17</v>
      </c>
      <c r="U377" s="113"/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</row>
    <row r="378" spans="2:31" x14ac:dyDescent="0.25">
      <c r="B378" s="51"/>
      <c r="C378" s="56">
        <v>353</v>
      </c>
      <c r="D378" s="145">
        <v>1.5</v>
      </c>
      <c r="E378" s="152">
        <v>5.2075231481481481</v>
      </c>
      <c r="F378" s="133">
        <v>14.599</v>
      </c>
      <c r="G378" s="133">
        <v>-0.83899999999999997</v>
      </c>
      <c r="H378" s="128">
        <f t="shared" si="58"/>
        <v>13.692141203703706</v>
      </c>
      <c r="I378" s="52">
        <f t="shared" si="59"/>
        <v>12.46249975896554</v>
      </c>
      <c r="J378" s="52">
        <f t="shared" si="60"/>
        <v>-7.6037425494149824</v>
      </c>
      <c r="K378" s="130">
        <f t="shared" si="63"/>
        <v>3063248.1398301884</v>
      </c>
      <c r="L378" s="130">
        <f t="shared" si="64"/>
        <v>627072.82015458762</v>
      </c>
      <c r="M378" s="52">
        <f t="shared" si="65"/>
        <v>1323.3343333333335</v>
      </c>
      <c r="N378" s="132"/>
      <c r="P378" s="113"/>
      <c r="Q378" s="113"/>
      <c r="R378" s="113">
        <v>124</v>
      </c>
      <c r="S378" s="113">
        <v>58</v>
      </c>
      <c r="T378" s="113">
        <v>50</v>
      </c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</row>
    <row r="379" spans="2:31" x14ac:dyDescent="0.25">
      <c r="B379" s="51"/>
      <c r="C379" s="145">
        <v>354</v>
      </c>
      <c r="D379" s="145">
        <v>1.5</v>
      </c>
      <c r="E379" s="152">
        <v>5.2310995370370366</v>
      </c>
      <c r="F379" s="133">
        <v>16.977</v>
      </c>
      <c r="G379" s="133">
        <v>-1.046</v>
      </c>
      <c r="H379" s="128">
        <f t="shared" si="58"/>
        <v>3.9232407407407415</v>
      </c>
      <c r="I379" s="52">
        <f t="shared" si="59"/>
        <v>-1.2308874973282065</v>
      </c>
      <c r="J379" s="52">
        <f t="shared" si="60"/>
        <v>16.932319538944483</v>
      </c>
      <c r="K379" s="130">
        <f t="shared" si="63"/>
        <v>3063246.9089426911</v>
      </c>
      <c r="L379" s="130">
        <f t="shared" si="64"/>
        <v>627089.75247412652</v>
      </c>
      <c r="M379" s="52">
        <f t="shared" si="65"/>
        <v>1323.1273333333334</v>
      </c>
      <c r="N379" s="132"/>
      <c r="P379" s="113"/>
      <c r="Q379" s="113"/>
      <c r="R379" s="113">
        <v>125</v>
      </c>
      <c r="S379" s="113">
        <v>32</v>
      </c>
      <c r="T379" s="113">
        <v>47</v>
      </c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</row>
    <row r="380" spans="2:31" x14ac:dyDescent="0.25">
      <c r="B380" s="51"/>
      <c r="C380" s="56">
        <v>355</v>
      </c>
      <c r="D380" s="145">
        <v>1.5</v>
      </c>
      <c r="E380" s="152">
        <v>5.4482407407407409</v>
      </c>
      <c r="F380" s="133">
        <v>19.477</v>
      </c>
      <c r="G380" s="133">
        <v>-0.187</v>
      </c>
      <c r="H380" s="128">
        <f t="shared" si="58"/>
        <v>9.3714814814814815</v>
      </c>
      <c r="I380" s="52">
        <f t="shared" si="59"/>
        <v>-13.792601917843177</v>
      </c>
      <c r="J380" s="52">
        <f t="shared" si="60"/>
        <v>-13.752005720472512</v>
      </c>
      <c r="K380" s="130">
        <f t="shared" si="63"/>
        <v>3063233.1163407732</v>
      </c>
      <c r="L380" s="130">
        <f t="shared" si="64"/>
        <v>627076.00046840601</v>
      </c>
      <c r="M380" s="52">
        <f t="shared" si="65"/>
        <v>1323.9863333333335</v>
      </c>
      <c r="N380" s="132"/>
      <c r="P380" s="113"/>
      <c r="Q380" s="113"/>
      <c r="R380" s="113">
        <v>130</v>
      </c>
      <c r="S380" s="113">
        <v>45</v>
      </c>
      <c r="T380" s="113">
        <v>28</v>
      </c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</row>
    <row r="381" spans="2:31" x14ac:dyDescent="0.25">
      <c r="B381" s="51"/>
      <c r="C381" s="145">
        <v>356</v>
      </c>
      <c r="D381" s="145">
        <v>1.5</v>
      </c>
      <c r="E381" s="152">
        <v>0.28494212962962961</v>
      </c>
      <c r="F381" s="133">
        <v>28.457000000000001</v>
      </c>
      <c r="G381" s="133">
        <v>3</v>
      </c>
      <c r="H381" s="128">
        <f t="shared" si="58"/>
        <v>9.6564236111111104</v>
      </c>
      <c r="I381" s="52">
        <f t="shared" si="59"/>
        <v>-17.615931293673892</v>
      </c>
      <c r="J381" s="52">
        <f t="shared" si="60"/>
        <v>-22.349045027843157</v>
      </c>
      <c r="K381" s="130">
        <f t="shared" si="63"/>
        <v>3063215.5004094797</v>
      </c>
      <c r="L381" s="130">
        <f t="shared" si="64"/>
        <v>627053.65142337815</v>
      </c>
      <c r="M381" s="52">
        <f t="shared" si="65"/>
        <v>1327.1733333333334</v>
      </c>
      <c r="N381" s="132"/>
      <c r="P381" s="113"/>
      <c r="Q381" s="113"/>
      <c r="R381" s="113">
        <v>6</v>
      </c>
      <c r="S381" s="113">
        <v>50</v>
      </c>
      <c r="T381" s="113">
        <v>19</v>
      </c>
      <c r="U381" s="113"/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</row>
    <row r="382" spans="2:31" x14ac:dyDescent="0.25">
      <c r="B382" s="51"/>
      <c r="C382" s="56">
        <v>357</v>
      </c>
      <c r="D382" s="145">
        <v>1.5</v>
      </c>
      <c r="E382" s="152">
        <v>5.7197685185185181</v>
      </c>
      <c r="F382" s="133">
        <v>21.45</v>
      </c>
      <c r="G382" s="133">
        <v>-0.55600000000000005</v>
      </c>
      <c r="H382" s="128">
        <f t="shared" si="58"/>
        <v>0.37619212962962933</v>
      </c>
      <c r="I382" s="52">
        <f t="shared" si="59"/>
        <v>21.184236658690022</v>
      </c>
      <c r="J382" s="52">
        <f t="shared" si="60"/>
        <v>3.3660982143445812</v>
      </c>
      <c r="K382" s="130">
        <f t="shared" si="63"/>
        <v>3063236.6846461385</v>
      </c>
      <c r="L382" s="130">
        <f t="shared" si="64"/>
        <v>627057.01752159244</v>
      </c>
      <c r="M382" s="52">
        <f t="shared" si="65"/>
        <v>1323.6173333333334</v>
      </c>
      <c r="N382" s="132"/>
      <c r="P382" s="113"/>
      <c r="Q382" s="113"/>
      <c r="R382" s="113">
        <v>137</v>
      </c>
      <c r="S382" s="113">
        <v>16</v>
      </c>
      <c r="T382" s="113">
        <v>28</v>
      </c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</row>
    <row r="383" spans="2:31" x14ac:dyDescent="0.25">
      <c r="B383" s="51"/>
      <c r="C383" s="145">
        <v>358</v>
      </c>
      <c r="D383" s="145">
        <v>1.5</v>
      </c>
      <c r="E383" s="152">
        <v>5.4560532407407409</v>
      </c>
      <c r="F383" s="133">
        <v>18.311</v>
      </c>
      <c r="G383" s="133">
        <v>-0.46800000000000003</v>
      </c>
      <c r="H383" s="128">
        <f t="shared" si="58"/>
        <v>5.8322453703703703</v>
      </c>
      <c r="I383" s="52">
        <f t="shared" si="59"/>
        <v>-14.02167442168345</v>
      </c>
      <c r="J383" s="52">
        <f t="shared" si="60"/>
        <v>11.776475169264701</v>
      </c>
      <c r="K383" s="130">
        <f t="shared" si="63"/>
        <v>3063222.6629717168</v>
      </c>
      <c r="L383" s="130">
        <f t="shared" si="64"/>
        <v>627068.79399676167</v>
      </c>
      <c r="M383" s="52">
        <f t="shared" si="65"/>
        <v>1323.7053333333333</v>
      </c>
      <c r="N383" s="132"/>
      <c r="P383" s="113"/>
      <c r="Q383" s="113"/>
      <c r="R383" s="113">
        <v>130</v>
      </c>
      <c r="S383" s="113">
        <v>56</v>
      </c>
      <c r="T383" s="113">
        <v>43</v>
      </c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</row>
    <row r="384" spans="2:31" x14ac:dyDescent="0.25">
      <c r="B384" s="51"/>
      <c r="C384" s="56">
        <v>359</v>
      </c>
      <c r="D384" s="145">
        <v>1.5</v>
      </c>
      <c r="E384" s="152">
        <v>1.7974652777777778</v>
      </c>
      <c r="F384" s="133">
        <v>4.58</v>
      </c>
      <c r="G384" s="133">
        <v>-1.3160000000000001</v>
      </c>
      <c r="H384" s="128">
        <f t="shared" si="58"/>
        <v>7.6297106481481478</v>
      </c>
      <c r="I384" s="52">
        <f t="shared" si="59"/>
        <v>-4.57324139418255</v>
      </c>
      <c r="J384" s="52">
        <f t="shared" si="60"/>
        <v>-0.2487230398158734</v>
      </c>
      <c r="K384" s="130">
        <f t="shared" si="63"/>
        <v>3063218.0897303228</v>
      </c>
      <c r="L384" s="130">
        <f t="shared" si="64"/>
        <v>627068.5452737218</v>
      </c>
      <c r="M384" s="52">
        <f t="shared" si="65"/>
        <v>1322.8573333333334</v>
      </c>
      <c r="N384" s="132"/>
      <c r="P384" s="113"/>
      <c r="Q384" s="113"/>
      <c r="R384" s="113">
        <v>43</v>
      </c>
      <c r="S384" s="113">
        <v>8</v>
      </c>
      <c r="T384" s="113">
        <v>21</v>
      </c>
      <c r="U384" s="113"/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</row>
    <row r="385" spans="2:31" x14ac:dyDescent="0.25">
      <c r="B385" s="51"/>
      <c r="C385" s="145">
        <v>360</v>
      </c>
      <c r="D385" s="145">
        <v>1.5</v>
      </c>
      <c r="E385" s="152">
        <v>5.9738657407407398</v>
      </c>
      <c r="F385" s="133">
        <v>18.007999999999999</v>
      </c>
      <c r="G385" s="133">
        <v>-0.54700000000000004</v>
      </c>
      <c r="H385" s="128">
        <f t="shared" si="58"/>
        <v>13.603576388888888</v>
      </c>
      <c r="I385" s="52">
        <f t="shared" si="59"/>
        <v>15.014157888034088</v>
      </c>
      <c r="J385" s="52">
        <f t="shared" si="60"/>
        <v>-9.9429938606630817</v>
      </c>
      <c r="K385" s="130">
        <f t="shared" si="63"/>
        <v>3063233.1038882108</v>
      </c>
      <c r="L385" s="130">
        <f t="shared" si="64"/>
        <v>627058.60227986111</v>
      </c>
      <c r="M385" s="52">
        <f t="shared" si="65"/>
        <v>1323.6263333333334</v>
      </c>
      <c r="N385" s="132"/>
      <c r="P385" s="113"/>
      <c r="Q385" s="113"/>
      <c r="R385" s="113">
        <v>143</v>
      </c>
      <c r="S385" s="113">
        <v>22</v>
      </c>
      <c r="T385" s="113">
        <v>22</v>
      </c>
      <c r="U385" s="113"/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</row>
    <row r="386" spans="2:31" x14ac:dyDescent="0.25">
      <c r="B386" s="51"/>
      <c r="C386" s="56">
        <v>361</v>
      </c>
      <c r="D386" s="145">
        <v>1.5</v>
      </c>
      <c r="E386" s="152">
        <v>6.2607407407407409</v>
      </c>
      <c r="F386" s="133">
        <v>18.53</v>
      </c>
      <c r="G386" s="133">
        <v>-0.34300000000000003</v>
      </c>
      <c r="H386" s="128">
        <f t="shared" si="58"/>
        <v>4.8643171296296295</v>
      </c>
      <c r="I386" s="52">
        <f t="shared" si="59"/>
        <v>-8.3384789629912781</v>
      </c>
      <c r="J386" s="52">
        <f t="shared" si="60"/>
        <v>16.547829724279616</v>
      </c>
      <c r="K386" s="130">
        <f t="shared" si="63"/>
        <v>3063224.7654092479</v>
      </c>
      <c r="L386" s="130">
        <f t="shared" si="64"/>
        <v>627075.15010958537</v>
      </c>
      <c r="M386" s="52">
        <f t="shared" si="65"/>
        <v>1323.8303333333333</v>
      </c>
      <c r="N386" s="132"/>
      <c r="P386" s="113"/>
      <c r="Q386" s="113"/>
      <c r="R386" s="113">
        <v>150</v>
      </c>
      <c r="S386" s="113">
        <v>15</v>
      </c>
      <c r="T386" s="113">
        <v>28</v>
      </c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</row>
    <row r="387" spans="2:31" x14ac:dyDescent="0.25">
      <c r="B387" s="51"/>
      <c r="C387" s="145">
        <v>362</v>
      </c>
      <c r="D387" s="145">
        <v>1.5</v>
      </c>
      <c r="E387" s="152">
        <v>7.1594328703703711</v>
      </c>
      <c r="F387" s="133">
        <v>5.766</v>
      </c>
      <c r="G387" s="133">
        <v>-0.57799999999999996</v>
      </c>
      <c r="H387" s="128">
        <f t="shared" si="58"/>
        <v>12.02375</v>
      </c>
      <c r="I387" s="52">
        <f t="shared" si="59"/>
        <v>1.8362577457554146</v>
      </c>
      <c r="J387" s="52">
        <f t="shared" si="60"/>
        <v>-5.4657948636180302</v>
      </c>
      <c r="K387" s="130">
        <f t="shared" si="63"/>
        <v>3063226.6016669939</v>
      </c>
      <c r="L387" s="130">
        <f t="shared" si="64"/>
        <v>627069.68431472173</v>
      </c>
      <c r="M387" s="52">
        <f t="shared" si="65"/>
        <v>1323.5953333333334</v>
      </c>
      <c r="N387" s="132"/>
      <c r="P387" s="113"/>
      <c r="Q387" s="113"/>
      <c r="R387" s="113">
        <v>171</v>
      </c>
      <c r="S387" s="113">
        <v>49</v>
      </c>
      <c r="T387" s="113">
        <v>35</v>
      </c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</row>
    <row r="388" spans="2:31" x14ac:dyDescent="0.25">
      <c r="B388" s="51"/>
      <c r="C388" s="56">
        <v>363</v>
      </c>
      <c r="D388" s="145">
        <v>1.5</v>
      </c>
      <c r="E388" s="152">
        <v>8.9915162037037035</v>
      </c>
      <c r="F388" s="133">
        <v>11.159000000000001</v>
      </c>
      <c r="G388" s="133">
        <v>-0.61399999999999999</v>
      </c>
      <c r="H388" s="128">
        <f t="shared" si="58"/>
        <v>6.0152662037037032</v>
      </c>
      <c r="I388" s="52">
        <f t="shared" si="59"/>
        <v>-9.0695791710978053</v>
      </c>
      <c r="J388" s="52">
        <f t="shared" si="60"/>
        <v>6.5012317801466573</v>
      </c>
      <c r="K388" s="130">
        <f t="shared" si="63"/>
        <v>3063217.5320878229</v>
      </c>
      <c r="L388" s="130">
        <f t="shared" si="64"/>
        <v>627076.18554650189</v>
      </c>
      <c r="M388" s="52">
        <f t="shared" si="65"/>
        <v>1323.5593333333334</v>
      </c>
      <c r="N388" s="132"/>
      <c r="P388" s="113"/>
      <c r="Q388" s="113"/>
      <c r="R388" s="113">
        <v>215</v>
      </c>
      <c r="S388" s="113">
        <v>47</v>
      </c>
      <c r="T388" s="113">
        <v>47</v>
      </c>
      <c r="U388" s="113"/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</row>
    <row r="389" spans="2:31" x14ac:dyDescent="0.25">
      <c r="B389" s="51"/>
      <c r="C389" s="145">
        <v>364</v>
      </c>
      <c r="D389" s="145">
        <v>1.5</v>
      </c>
      <c r="E389" s="152">
        <v>8.1068055555555567</v>
      </c>
      <c r="F389" s="133">
        <v>16.254000000000001</v>
      </c>
      <c r="G389" s="133">
        <v>-0.59099999999999997</v>
      </c>
      <c r="H389" s="128">
        <f t="shared" si="58"/>
        <v>14.12207175925926</v>
      </c>
      <c r="I389" s="52">
        <f t="shared" si="59"/>
        <v>15.167260125878444</v>
      </c>
      <c r="J389" s="52">
        <f t="shared" si="60"/>
        <v>-5.8435208799094571</v>
      </c>
      <c r="K389" s="130">
        <f t="shared" si="63"/>
        <v>3063232.6993479487</v>
      </c>
      <c r="L389" s="130">
        <f t="shared" si="64"/>
        <v>627070.34202562203</v>
      </c>
      <c r="M389" s="52">
        <f t="shared" si="65"/>
        <v>1323.5823333333335</v>
      </c>
      <c r="N389" s="132"/>
      <c r="P389" s="113"/>
      <c r="Q389" s="113"/>
      <c r="R389" s="113">
        <v>194</v>
      </c>
      <c r="S389" s="113">
        <v>33</v>
      </c>
      <c r="T389" s="113">
        <v>48</v>
      </c>
      <c r="U389" s="113"/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</row>
    <row r="390" spans="2:31" x14ac:dyDescent="0.25">
      <c r="B390" s="51"/>
      <c r="C390" s="56">
        <v>365</v>
      </c>
      <c r="D390" s="145">
        <v>1.5</v>
      </c>
      <c r="E390" s="152">
        <v>7.5181597222222223</v>
      </c>
      <c r="F390" s="133">
        <v>17.61</v>
      </c>
      <c r="G390" s="133">
        <v>-0.55800000000000005</v>
      </c>
      <c r="H390" s="128">
        <f t="shared" si="58"/>
        <v>6.6402314814814822</v>
      </c>
      <c r="I390" s="52">
        <f t="shared" si="59"/>
        <v>-16.480280644212058</v>
      </c>
      <c r="J390" s="52">
        <f t="shared" si="60"/>
        <v>6.2058399824688788</v>
      </c>
      <c r="K390" s="130">
        <f t="shared" si="63"/>
        <v>3063216.2190673044</v>
      </c>
      <c r="L390" s="130">
        <f t="shared" si="64"/>
        <v>627076.54786560452</v>
      </c>
      <c r="M390" s="52">
        <f t="shared" si="65"/>
        <v>1323.6153333333334</v>
      </c>
      <c r="N390" s="132"/>
      <c r="P390" s="113"/>
      <c r="Q390" s="113"/>
      <c r="R390" s="113">
        <v>180</v>
      </c>
      <c r="S390" s="113">
        <v>26</v>
      </c>
      <c r="T390" s="113">
        <v>9</v>
      </c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</row>
    <row r="391" spans="2:31" x14ac:dyDescent="0.25">
      <c r="B391" s="51"/>
      <c r="C391" s="145">
        <v>366</v>
      </c>
      <c r="D391" s="145">
        <v>1.5</v>
      </c>
      <c r="E391" s="152">
        <v>7.1734027777777776</v>
      </c>
      <c r="F391" s="133">
        <v>17.370999999999999</v>
      </c>
      <c r="G391" s="133">
        <v>-0.55500000000000005</v>
      </c>
      <c r="H391" s="128">
        <f t="shared" si="58"/>
        <v>13.81363425925926</v>
      </c>
      <c r="I391" s="52">
        <f t="shared" si="59"/>
        <v>15.269868458313423</v>
      </c>
      <c r="J391" s="52">
        <f t="shared" si="60"/>
        <v>-8.2814707791433264</v>
      </c>
      <c r="K391" s="130">
        <f t="shared" si="63"/>
        <v>3063231.4889357626</v>
      </c>
      <c r="L391" s="130">
        <f t="shared" si="64"/>
        <v>627068.26639482542</v>
      </c>
      <c r="M391" s="52">
        <f t="shared" si="65"/>
        <v>1323.6183333333333</v>
      </c>
      <c r="N391" s="132"/>
      <c r="P391" s="113"/>
      <c r="Q391" s="113"/>
      <c r="R391" s="113">
        <v>172</v>
      </c>
      <c r="S391" s="113">
        <v>9</v>
      </c>
      <c r="T391" s="113">
        <v>42</v>
      </c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</row>
    <row r="392" spans="2:31" x14ac:dyDescent="0.25">
      <c r="B392" s="51"/>
      <c r="C392" s="56">
        <v>367</v>
      </c>
      <c r="D392" s="145">
        <v>1.5</v>
      </c>
      <c r="E392" s="152">
        <v>6.5560995370370376</v>
      </c>
      <c r="F392" s="133">
        <v>17.065999999999999</v>
      </c>
      <c r="G392" s="133">
        <v>-0.59599999999999997</v>
      </c>
      <c r="H392" s="128">
        <f t="shared" si="58"/>
        <v>5.3697337962962983</v>
      </c>
      <c r="I392" s="52">
        <f t="shared" si="59"/>
        <v>-10.710699306251671</v>
      </c>
      <c r="J392" s="52">
        <f t="shared" si="60"/>
        <v>13.286432040659371</v>
      </c>
      <c r="K392" s="130">
        <f t="shared" si="63"/>
        <v>3063220.7782364562</v>
      </c>
      <c r="L392" s="130">
        <f t="shared" si="64"/>
        <v>627081.55282686604</v>
      </c>
      <c r="M392" s="52">
        <f t="shared" si="65"/>
        <v>1323.5773333333334</v>
      </c>
      <c r="N392" s="132"/>
      <c r="P392" s="113"/>
      <c r="Q392" s="113"/>
      <c r="R392" s="113">
        <v>157</v>
      </c>
      <c r="S392" s="113">
        <v>20</v>
      </c>
      <c r="T392" s="113">
        <v>47</v>
      </c>
      <c r="U392" s="113"/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</row>
    <row r="393" spans="2:31" x14ac:dyDescent="0.25">
      <c r="B393" s="51"/>
      <c r="C393" s="145">
        <v>368</v>
      </c>
      <c r="D393" s="145">
        <v>1.5</v>
      </c>
      <c r="E393" s="152">
        <v>6.1047685185185188</v>
      </c>
      <c r="F393" s="133">
        <v>10.364000000000001</v>
      </c>
      <c r="G393" s="133">
        <v>-0.624</v>
      </c>
      <c r="H393" s="128">
        <f t="shared" si="58"/>
        <v>11.474502314814817</v>
      </c>
      <c r="I393" s="52">
        <f t="shared" si="59"/>
        <v>0.97318754492738613</v>
      </c>
      <c r="J393" s="52">
        <f t="shared" si="60"/>
        <v>-10.318207305651415</v>
      </c>
      <c r="K393" s="130">
        <f t="shared" si="63"/>
        <v>3063221.7514240011</v>
      </c>
      <c r="L393" s="130">
        <f t="shared" si="64"/>
        <v>627071.23461956042</v>
      </c>
      <c r="M393" s="52">
        <f t="shared" si="65"/>
        <v>1323.5493333333334</v>
      </c>
      <c r="N393" s="132"/>
      <c r="P393" s="113"/>
      <c r="Q393" s="113"/>
      <c r="R393" s="113">
        <v>145</v>
      </c>
      <c r="S393" s="113">
        <v>90</v>
      </c>
      <c r="T393" s="113">
        <v>52</v>
      </c>
      <c r="U393" s="113"/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</row>
    <row r="394" spans="2:31" x14ac:dyDescent="0.25">
      <c r="B394" s="51"/>
      <c r="C394" s="56">
        <v>369</v>
      </c>
      <c r="D394" s="145">
        <v>1.5</v>
      </c>
      <c r="E394" s="152">
        <v>8.0698263888888899</v>
      </c>
      <c r="F394" s="133">
        <v>3.4710000000000001</v>
      </c>
      <c r="G394" s="133">
        <v>-0.28699999999999998</v>
      </c>
      <c r="H394" s="128">
        <f t="shared" si="58"/>
        <v>4.5443287037037052</v>
      </c>
      <c r="I394" s="52">
        <f t="shared" si="59"/>
        <v>-1.1337059082649157</v>
      </c>
      <c r="J394" s="52">
        <f t="shared" si="60"/>
        <v>3.280632852601038</v>
      </c>
      <c r="K394" s="130">
        <f t="shared" si="63"/>
        <v>3063220.6177180926</v>
      </c>
      <c r="L394" s="130">
        <f t="shared" si="64"/>
        <v>627074.515252413</v>
      </c>
      <c r="M394" s="52">
        <f t="shared" si="65"/>
        <v>1323.8863333333334</v>
      </c>
      <c r="N394" s="132"/>
      <c r="P394" s="113"/>
      <c r="Q394" s="113"/>
      <c r="R394" s="113">
        <v>193</v>
      </c>
      <c r="S394" s="113">
        <v>40</v>
      </c>
      <c r="T394" s="113">
        <v>33</v>
      </c>
      <c r="U394" s="113"/>
      <c r="V394" s="113"/>
      <c r="W394" s="113"/>
      <c r="X394" s="113"/>
      <c r="Y394" s="113"/>
      <c r="Z394" s="113"/>
      <c r="AA394" s="113"/>
      <c r="AB394" s="113"/>
      <c r="AC394" s="113"/>
      <c r="AD394" s="113"/>
      <c r="AE394" s="113"/>
    </row>
    <row r="395" spans="2:31" x14ac:dyDescent="0.25">
      <c r="B395" s="51"/>
      <c r="C395" s="145">
        <v>370</v>
      </c>
      <c r="D395" s="145">
        <v>1.5</v>
      </c>
      <c r="E395" s="152">
        <v>9.5759722222222212</v>
      </c>
      <c r="F395" s="133">
        <v>14.903</v>
      </c>
      <c r="G395" s="133">
        <v>-0.32700000000000001</v>
      </c>
      <c r="H395" s="128">
        <f t="shared" si="58"/>
        <v>14.120300925925926</v>
      </c>
      <c r="I395" s="52">
        <f t="shared" si="59"/>
        <v>13.902609704842389</v>
      </c>
      <c r="J395" s="52">
        <f t="shared" si="60"/>
        <v>-5.3681330455589702</v>
      </c>
      <c r="K395" s="130">
        <f t="shared" si="63"/>
        <v>3063234.5203277976</v>
      </c>
      <c r="L395" s="130">
        <f t="shared" si="64"/>
        <v>627069.14711936738</v>
      </c>
      <c r="M395" s="52">
        <f t="shared" si="65"/>
        <v>1323.8463333333334</v>
      </c>
      <c r="N395" s="132"/>
      <c r="P395" s="113"/>
      <c r="Q395" s="113"/>
      <c r="R395" s="113">
        <v>229</v>
      </c>
      <c r="S395" s="113">
        <v>49</v>
      </c>
      <c r="T395" s="113">
        <v>24</v>
      </c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  <c r="AE395" s="113"/>
    </row>
    <row r="396" spans="2:31" x14ac:dyDescent="0.25">
      <c r="B396" s="51"/>
      <c r="C396" s="56">
        <v>371</v>
      </c>
      <c r="D396" s="145">
        <v>1.5</v>
      </c>
      <c r="E396" s="152">
        <v>8.4817708333333339</v>
      </c>
      <c r="F396" s="133">
        <v>4.5519999999999996</v>
      </c>
      <c r="G396" s="133">
        <v>-0.36</v>
      </c>
      <c r="H396" s="128">
        <f t="shared" si="58"/>
        <v>7.6020717592592604</v>
      </c>
      <c r="I396" s="52">
        <f t="shared" si="59"/>
        <v>-4.5478399886438652</v>
      </c>
      <c r="J396" s="52">
        <f t="shared" si="60"/>
        <v>-0.19456473907614294</v>
      </c>
      <c r="K396" s="130">
        <f t="shared" si="63"/>
        <v>3063229.9724878091</v>
      </c>
      <c r="L396" s="130">
        <f t="shared" si="64"/>
        <v>627068.95255462825</v>
      </c>
      <c r="M396" s="52">
        <f t="shared" si="65"/>
        <v>1323.8133333333335</v>
      </c>
      <c r="N396" s="132"/>
      <c r="P396" s="113"/>
      <c r="Q396" s="113"/>
      <c r="R396" s="113">
        <v>203</v>
      </c>
      <c r="S396" s="113">
        <v>33</v>
      </c>
      <c r="T396" s="113">
        <v>45</v>
      </c>
      <c r="U396" s="113"/>
      <c r="V396" s="113"/>
      <c r="W396" s="113"/>
      <c r="X396" s="113"/>
      <c r="Y396" s="113"/>
      <c r="Z396" s="113"/>
      <c r="AA396" s="113"/>
      <c r="AB396" s="113"/>
      <c r="AC396" s="113"/>
      <c r="AD396" s="113"/>
      <c r="AE396" s="113"/>
    </row>
    <row r="397" spans="2:31" x14ac:dyDescent="0.25">
      <c r="B397" s="51"/>
      <c r="C397" s="145">
        <v>372</v>
      </c>
      <c r="D397" s="145">
        <v>1.5</v>
      </c>
      <c r="E397" s="152">
        <v>4.9139930555555553</v>
      </c>
      <c r="F397" s="133">
        <v>4.1689999999999996</v>
      </c>
      <c r="G397" s="133">
        <v>-0.28100000000000003</v>
      </c>
      <c r="H397" s="128">
        <f t="shared" si="58"/>
        <v>12.516064814814815</v>
      </c>
      <c r="I397" s="52">
        <f t="shared" si="59"/>
        <v>2.108748178299475</v>
      </c>
      <c r="J397" s="52">
        <f t="shared" si="60"/>
        <v>-3.5963512231870012</v>
      </c>
      <c r="K397" s="130">
        <f t="shared" si="63"/>
        <v>3063232.0812359876</v>
      </c>
      <c r="L397" s="130">
        <f t="shared" si="64"/>
        <v>627065.35620340507</v>
      </c>
      <c r="M397" s="52">
        <f t="shared" si="65"/>
        <v>1323.8923333333335</v>
      </c>
      <c r="N397" s="132"/>
      <c r="P397" s="113"/>
      <c r="Q397" s="113"/>
      <c r="R397" s="113">
        <v>117</v>
      </c>
      <c r="S397" s="113">
        <v>56</v>
      </c>
      <c r="T397" s="113">
        <v>9</v>
      </c>
      <c r="U397" s="113"/>
      <c r="V397" s="113"/>
      <c r="W397" s="113"/>
      <c r="X397" s="113"/>
      <c r="Y397" s="113"/>
      <c r="Z397" s="113"/>
      <c r="AA397" s="113"/>
      <c r="AB397" s="113"/>
      <c r="AC397" s="113"/>
      <c r="AD397" s="113"/>
      <c r="AE397" s="113"/>
    </row>
    <row r="398" spans="2:31" x14ac:dyDescent="0.25">
      <c r="B398" s="51"/>
      <c r="C398" s="56">
        <v>373</v>
      </c>
      <c r="D398" s="145">
        <v>1.5</v>
      </c>
      <c r="E398" s="152">
        <v>4.2515393518518518</v>
      </c>
      <c r="F398" s="133">
        <v>4.7409999999999997</v>
      </c>
      <c r="G398" s="133">
        <v>-0.75900000000000001</v>
      </c>
      <c r="H398" s="128">
        <f t="shared" si="58"/>
        <v>1.7676041666666649</v>
      </c>
      <c r="I398" s="52">
        <f t="shared" si="59"/>
        <v>3.4997610930106888</v>
      </c>
      <c r="J398" s="52">
        <f t="shared" si="60"/>
        <v>3.1982422190710671</v>
      </c>
      <c r="K398" s="130">
        <f t="shared" si="63"/>
        <v>3063235.5809970805</v>
      </c>
      <c r="L398" s="130">
        <f t="shared" si="64"/>
        <v>627068.55444562412</v>
      </c>
      <c r="M398" s="52">
        <f t="shared" si="65"/>
        <v>1323.4143333333334</v>
      </c>
      <c r="N398" s="132"/>
      <c r="P398" s="113"/>
      <c r="Q398" s="113"/>
      <c r="R398" s="113">
        <v>102</v>
      </c>
      <c r="S398" s="113">
        <v>2</v>
      </c>
      <c r="T398" s="113">
        <v>13</v>
      </c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</row>
    <row r="399" spans="2:31" x14ac:dyDescent="0.25">
      <c r="B399" s="51"/>
      <c r="C399" s="145">
        <v>374</v>
      </c>
      <c r="D399" s="145">
        <v>1.5</v>
      </c>
      <c r="E399" s="152">
        <v>0.27650462962962963</v>
      </c>
      <c r="F399" s="133">
        <v>2.843</v>
      </c>
      <c r="G399" s="133">
        <v>-0.34</v>
      </c>
      <c r="H399" s="128">
        <f t="shared" si="58"/>
        <v>2.0441087962962943</v>
      </c>
      <c r="I399" s="52">
        <f t="shared" si="59"/>
        <v>1.8629799474111546</v>
      </c>
      <c r="J399" s="52">
        <f t="shared" si="60"/>
        <v>2.1475462080113505</v>
      </c>
      <c r="K399" s="130">
        <f t="shared" si="63"/>
        <v>3063237.4439770281</v>
      </c>
      <c r="L399" s="130">
        <f t="shared" si="64"/>
        <v>627070.70199183212</v>
      </c>
      <c r="M399" s="52">
        <f t="shared" si="65"/>
        <v>1323.8333333333335</v>
      </c>
      <c r="N399" s="132"/>
      <c r="P399" s="113"/>
      <c r="Q399" s="113"/>
      <c r="R399" s="113">
        <v>6</v>
      </c>
      <c r="S399" s="113">
        <v>38</v>
      </c>
      <c r="T399" s="113">
        <v>10</v>
      </c>
      <c r="U399" s="113"/>
      <c r="V399" s="113"/>
      <c r="W399" s="113"/>
      <c r="X399" s="113"/>
      <c r="Y399" s="113"/>
      <c r="Z399" s="113"/>
      <c r="AA399" s="113"/>
      <c r="AB399" s="113"/>
      <c r="AC399" s="113"/>
      <c r="AD399" s="113"/>
      <c r="AE399" s="113"/>
    </row>
    <row r="400" spans="2:31" x14ac:dyDescent="0.25">
      <c r="B400" s="51"/>
      <c r="C400" s="56">
        <v>375</v>
      </c>
      <c r="D400" s="145">
        <v>1.5</v>
      </c>
      <c r="E400" s="152">
        <v>3.2861805555555552</v>
      </c>
      <c r="F400" s="133">
        <v>3.4769999999999999</v>
      </c>
      <c r="G400" s="133">
        <v>-0.879</v>
      </c>
      <c r="H400" s="128">
        <f t="shared" si="58"/>
        <v>5.3302893518518495</v>
      </c>
      <c r="I400" s="52">
        <f t="shared" si="59"/>
        <v>-2.137159656623119</v>
      </c>
      <c r="J400" s="52">
        <f t="shared" si="60"/>
        <v>2.7426406257660796</v>
      </c>
      <c r="K400" s="130">
        <f t="shared" si="63"/>
        <v>3063235.3068173714</v>
      </c>
      <c r="L400" s="130">
        <f t="shared" si="64"/>
        <v>627073.44463245792</v>
      </c>
      <c r="M400" s="52">
        <f t="shared" si="65"/>
        <v>1323.2943333333335</v>
      </c>
      <c r="N400" s="132"/>
      <c r="P400" s="113"/>
      <c r="Q400" s="113"/>
      <c r="R400" s="113">
        <v>78</v>
      </c>
      <c r="S400" s="113">
        <v>52</v>
      </c>
      <c r="T400" s="113">
        <v>6</v>
      </c>
      <c r="U400" s="113"/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</row>
    <row r="401" spans="2:31" x14ac:dyDescent="0.25">
      <c r="B401" s="51"/>
      <c r="C401" s="145">
        <v>376</v>
      </c>
      <c r="D401" s="145">
        <v>1.5</v>
      </c>
      <c r="E401" s="152">
        <v>2.8153935185185186</v>
      </c>
      <c r="F401" s="133">
        <v>3.488</v>
      </c>
      <c r="G401" s="133">
        <v>-1.107</v>
      </c>
      <c r="H401" s="128">
        <f t="shared" si="58"/>
        <v>8.1456828703703685</v>
      </c>
      <c r="I401" s="52">
        <f t="shared" si="59"/>
        <v>-3.3612017621745927</v>
      </c>
      <c r="J401" s="52">
        <f t="shared" si="60"/>
        <v>-0.93191561525409239</v>
      </c>
      <c r="K401" s="130">
        <f t="shared" si="63"/>
        <v>3063231.9456156092</v>
      </c>
      <c r="L401" s="130">
        <f t="shared" si="64"/>
        <v>627072.5127168427</v>
      </c>
      <c r="M401" s="52">
        <f t="shared" si="65"/>
        <v>1323.0663333333334</v>
      </c>
      <c r="N401" s="132"/>
      <c r="P401" s="113"/>
      <c r="Q401" s="113"/>
      <c r="R401" s="113">
        <v>67</v>
      </c>
      <c r="S401" s="113">
        <v>34</v>
      </c>
      <c r="T401" s="113">
        <v>10</v>
      </c>
      <c r="U401" s="113"/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</row>
    <row r="402" spans="2:31" x14ac:dyDescent="0.25">
      <c r="B402" s="51"/>
      <c r="C402" s="56">
        <v>377</v>
      </c>
      <c r="D402" s="145">
        <v>1.5</v>
      </c>
      <c r="E402" s="152">
        <v>2.1675115740740742</v>
      </c>
      <c r="F402" s="133">
        <v>3.0659999999999998</v>
      </c>
      <c r="G402" s="133">
        <v>-1.083</v>
      </c>
      <c r="H402" s="128">
        <f t="shared" si="58"/>
        <v>10.313194444444443</v>
      </c>
      <c r="I402" s="52">
        <f t="shared" si="59"/>
        <v>-1.1724833798023127</v>
      </c>
      <c r="J402" s="52">
        <f t="shared" si="60"/>
        <v>-2.8329558281214595</v>
      </c>
      <c r="K402" s="130">
        <f t="shared" si="63"/>
        <v>3063230.7731322292</v>
      </c>
      <c r="L402" s="130">
        <f t="shared" si="64"/>
        <v>627069.67976101453</v>
      </c>
      <c r="M402" s="52">
        <f t="shared" si="65"/>
        <v>1323.0903333333333</v>
      </c>
      <c r="N402" s="132"/>
      <c r="P402" s="113"/>
      <c r="Q402" s="113"/>
      <c r="R402" s="113">
        <v>52</v>
      </c>
      <c r="S402" s="113">
        <v>1</v>
      </c>
      <c r="T402" s="113">
        <v>13</v>
      </c>
      <c r="U402" s="113"/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</row>
    <row r="403" spans="2:31" x14ac:dyDescent="0.25">
      <c r="B403" s="51"/>
      <c r="C403" s="145">
        <v>378</v>
      </c>
      <c r="D403" s="145">
        <v>1.5</v>
      </c>
      <c r="E403" s="152">
        <v>14.793877314814814</v>
      </c>
      <c r="F403" s="133">
        <v>2.42</v>
      </c>
      <c r="G403" s="133">
        <v>4.2000000000000003E-2</v>
      </c>
      <c r="H403" s="128">
        <f t="shared" si="58"/>
        <v>10.107071759259256</v>
      </c>
      <c r="I403" s="52">
        <f t="shared" si="59"/>
        <v>-1.1148186988063471</v>
      </c>
      <c r="J403" s="52">
        <f t="shared" si="60"/>
        <v>-2.1479244094687604</v>
      </c>
      <c r="K403" s="130">
        <f t="shared" si="63"/>
        <v>3063229.6583135305</v>
      </c>
      <c r="L403" s="130">
        <f t="shared" si="64"/>
        <v>627067.53183660505</v>
      </c>
      <c r="M403" s="52">
        <f t="shared" si="65"/>
        <v>1324.2153333333333</v>
      </c>
      <c r="N403" s="132"/>
      <c r="P403" s="113"/>
      <c r="Q403" s="113"/>
      <c r="R403" s="113">
        <v>355</v>
      </c>
      <c r="S403" s="113">
        <v>3</v>
      </c>
      <c r="T403" s="113">
        <v>11</v>
      </c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</row>
    <row r="404" spans="2:31" x14ac:dyDescent="0.25">
      <c r="B404" s="51"/>
      <c r="C404" s="56">
        <v>379</v>
      </c>
      <c r="D404" s="145">
        <v>1.5</v>
      </c>
      <c r="E404" s="152">
        <v>14.871296296296297</v>
      </c>
      <c r="F404" s="133">
        <v>13.108000000000001</v>
      </c>
      <c r="G404" s="133">
        <v>0.58599999999999997</v>
      </c>
      <c r="H404" s="128">
        <f t="shared" si="58"/>
        <v>9.9783680555555527</v>
      </c>
      <c r="I404" s="52">
        <f t="shared" si="59"/>
        <v>-6.656590653145547</v>
      </c>
      <c r="J404" s="52">
        <f t="shared" si="60"/>
        <v>-11.292008894632318</v>
      </c>
      <c r="K404" s="130">
        <f t="shared" si="63"/>
        <v>3063223.0017228774</v>
      </c>
      <c r="L404" s="130">
        <f t="shared" si="64"/>
        <v>627056.23982771044</v>
      </c>
      <c r="M404" s="52">
        <f t="shared" si="65"/>
        <v>1324.7593333333334</v>
      </c>
      <c r="N404" s="132"/>
      <c r="P404" s="113"/>
      <c r="Q404" s="113"/>
      <c r="R404" s="113">
        <v>356</v>
      </c>
      <c r="S404" s="113">
        <v>54</v>
      </c>
      <c r="T404" s="113">
        <v>40</v>
      </c>
      <c r="U404" s="113"/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</row>
    <row r="405" spans="2:31" x14ac:dyDescent="0.25">
      <c r="B405" s="51"/>
      <c r="C405" s="145">
        <v>380</v>
      </c>
      <c r="D405" s="145">
        <v>1.5</v>
      </c>
      <c r="E405" s="152">
        <v>14.986840277777778</v>
      </c>
      <c r="F405" s="133">
        <v>25.375</v>
      </c>
      <c r="G405" s="133">
        <v>1.123</v>
      </c>
      <c r="H405" s="128">
        <f t="shared" si="58"/>
        <v>9.9652083333333294</v>
      </c>
      <c r="I405" s="52">
        <f t="shared" si="59"/>
        <v>-13.006399755365575</v>
      </c>
      <c r="J405" s="52">
        <f t="shared" si="60"/>
        <v>-21.788166292821117</v>
      </c>
      <c r="K405" s="130">
        <f t="shared" si="63"/>
        <v>3063209.995323122</v>
      </c>
      <c r="L405" s="130">
        <f t="shared" si="64"/>
        <v>627034.45166141761</v>
      </c>
      <c r="M405" s="52">
        <f t="shared" si="65"/>
        <v>1325.2963333333335</v>
      </c>
      <c r="N405" s="132"/>
      <c r="P405" s="113"/>
      <c r="Q405" s="113"/>
      <c r="R405" s="113">
        <v>359</v>
      </c>
      <c r="S405" s="113">
        <v>41</v>
      </c>
      <c r="T405" s="113">
        <v>3</v>
      </c>
      <c r="U405" s="113"/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</row>
    <row r="406" spans="2:31" x14ac:dyDescent="0.25">
      <c r="B406" s="51"/>
      <c r="C406" s="56">
        <v>381</v>
      </c>
      <c r="D406" s="145">
        <v>1.5</v>
      </c>
      <c r="E406" s="152">
        <v>8.008101851851851E-2</v>
      </c>
      <c r="F406" s="133">
        <v>34.872999999999998</v>
      </c>
      <c r="G406" s="133">
        <v>1.54</v>
      </c>
      <c r="H406" s="128">
        <f t="shared" si="58"/>
        <v>10.045289351851848</v>
      </c>
      <c r="I406" s="52">
        <f t="shared" si="59"/>
        <v>-16.860462770619662</v>
      </c>
      <c r="J406" s="52">
        <f t="shared" si="60"/>
        <v>-30.52623337656561</v>
      </c>
      <c r="K406" s="130">
        <f t="shared" si="63"/>
        <v>3063193.1348603512</v>
      </c>
      <c r="L406" s="130">
        <f t="shared" si="64"/>
        <v>627003.92542804102</v>
      </c>
      <c r="M406" s="52">
        <f t="shared" si="65"/>
        <v>1325.7133333333334</v>
      </c>
      <c r="N406" s="132"/>
      <c r="P406" s="113"/>
      <c r="Q406" s="113"/>
      <c r="R406" s="113">
        <v>1</v>
      </c>
      <c r="S406" s="113">
        <v>55</v>
      </c>
      <c r="T406" s="113">
        <v>19</v>
      </c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</row>
    <row r="407" spans="2:31" x14ac:dyDescent="0.25">
      <c r="B407" s="51"/>
      <c r="C407" s="145">
        <v>382</v>
      </c>
      <c r="D407" s="145">
        <v>1.5</v>
      </c>
      <c r="E407" s="152">
        <v>0.1398263888888889</v>
      </c>
      <c r="F407" s="133">
        <v>40.688000000000002</v>
      </c>
      <c r="G407" s="133">
        <v>1.484</v>
      </c>
      <c r="H407" s="128">
        <f t="shared" si="58"/>
        <v>10.185115740740736</v>
      </c>
      <c r="I407" s="52">
        <f t="shared" si="59"/>
        <v>-17.553304007651985</v>
      </c>
      <c r="J407" s="52">
        <f t="shared" si="60"/>
        <v>-36.706877590104952</v>
      </c>
      <c r="K407" s="130">
        <f t="shared" si="63"/>
        <v>3063175.5815563435</v>
      </c>
      <c r="L407" s="130">
        <f t="shared" si="64"/>
        <v>626967.21855045087</v>
      </c>
      <c r="M407" s="52">
        <f t="shared" si="65"/>
        <v>1325.6573333333333</v>
      </c>
      <c r="N407" s="132"/>
      <c r="P407" s="113"/>
      <c r="Q407" s="113"/>
      <c r="R407" s="113">
        <v>3</v>
      </c>
      <c r="S407" s="113">
        <v>21</v>
      </c>
      <c r="T407" s="113">
        <v>21</v>
      </c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</row>
    <row r="408" spans="2:31" x14ac:dyDescent="0.25">
      <c r="B408" s="51"/>
      <c r="C408" s="56">
        <v>383</v>
      </c>
      <c r="D408" s="145">
        <v>1.5</v>
      </c>
      <c r="E408" s="152">
        <v>0.23428240740740741</v>
      </c>
      <c r="F408" s="133">
        <v>39.29</v>
      </c>
      <c r="G408" s="133">
        <v>1.4810000000000001</v>
      </c>
      <c r="H408" s="128">
        <f t="shared" si="58"/>
        <v>10.419398148148144</v>
      </c>
      <c r="I408" s="52">
        <f t="shared" si="59"/>
        <v>-13.395719648352339</v>
      </c>
      <c r="J408" s="52">
        <f t="shared" si="60"/>
        <v>-36.935874094202063</v>
      </c>
      <c r="K408" s="130">
        <f t="shared" si="63"/>
        <v>3063162.1858366951</v>
      </c>
      <c r="L408" s="130">
        <f t="shared" si="64"/>
        <v>626930.28267635661</v>
      </c>
      <c r="M408" s="52">
        <f t="shared" si="65"/>
        <v>1325.6543333333334</v>
      </c>
      <c r="N408" s="132"/>
      <c r="P408" s="113"/>
      <c r="Q408" s="113"/>
      <c r="R408" s="113">
        <v>5</v>
      </c>
      <c r="S408" s="113">
        <v>37</v>
      </c>
      <c r="T408" s="113">
        <v>22</v>
      </c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</row>
    <row r="409" spans="2:31" x14ac:dyDescent="0.25">
      <c r="B409" s="51"/>
      <c r="C409" s="145">
        <v>384</v>
      </c>
      <c r="D409" s="145">
        <v>1.5</v>
      </c>
      <c r="E409" s="152">
        <v>14.989479166666667</v>
      </c>
      <c r="F409" s="133">
        <v>43.94</v>
      </c>
      <c r="G409" s="133">
        <v>1.6120000000000001</v>
      </c>
      <c r="H409" s="128">
        <f t="shared" si="58"/>
        <v>10.408877314814809</v>
      </c>
      <c r="I409" s="52">
        <f t="shared" si="59"/>
        <v>-15.16300601979372</v>
      </c>
      <c r="J409" s="52">
        <f t="shared" si="60"/>
        <v>-41.240839570063308</v>
      </c>
      <c r="K409" s="130">
        <f t="shared" si="63"/>
        <v>3063147.0228306754</v>
      </c>
      <c r="L409" s="130">
        <f t="shared" si="64"/>
        <v>626889.04183678655</v>
      </c>
      <c r="M409" s="52">
        <f t="shared" si="65"/>
        <v>1325.7853333333335</v>
      </c>
      <c r="N409" s="132"/>
      <c r="P409" s="113"/>
      <c r="Q409" s="113"/>
      <c r="R409" s="113">
        <v>359</v>
      </c>
      <c r="S409" s="113">
        <v>44</v>
      </c>
      <c r="T409" s="113">
        <v>51</v>
      </c>
      <c r="U409" s="113"/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</row>
    <row r="410" spans="2:31" x14ac:dyDescent="0.25">
      <c r="B410" s="51"/>
      <c r="C410" s="56">
        <v>385</v>
      </c>
      <c r="D410" s="145">
        <v>1.5</v>
      </c>
      <c r="E410" s="152">
        <v>14.997974537037036</v>
      </c>
      <c r="F410" s="133">
        <v>38.085999999999999</v>
      </c>
      <c r="G410" s="133">
        <v>1.55</v>
      </c>
      <c r="H410" s="128">
        <f t="shared" si="58"/>
        <v>10.406851851851847</v>
      </c>
      <c r="I410" s="52">
        <f t="shared" si="59"/>
        <v>-13.173205679858031</v>
      </c>
      <c r="J410" s="52">
        <f t="shared" si="60"/>
        <v>-35.735277361679394</v>
      </c>
      <c r="K410" s="130">
        <f t="shared" si="63"/>
        <v>3063133.8496249956</v>
      </c>
      <c r="L410" s="130">
        <f t="shared" si="64"/>
        <v>626853.30655942485</v>
      </c>
      <c r="M410" s="52">
        <f t="shared" si="65"/>
        <v>1325.7233333333334</v>
      </c>
      <c r="N410" s="132"/>
      <c r="P410" s="113"/>
      <c r="Q410" s="113"/>
      <c r="R410" s="113">
        <v>359</v>
      </c>
      <c r="S410" s="113">
        <v>57</v>
      </c>
      <c r="T410" s="113">
        <v>5</v>
      </c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</row>
    <row r="411" spans="2:31" x14ac:dyDescent="0.25">
      <c r="B411" s="51"/>
      <c r="C411" s="145">
        <v>386</v>
      </c>
      <c r="D411" s="145">
        <v>1.5</v>
      </c>
      <c r="E411" s="152">
        <v>14.871932870370371</v>
      </c>
      <c r="F411" s="133">
        <v>22.271000000000001</v>
      </c>
      <c r="G411" s="133">
        <v>1.167</v>
      </c>
      <c r="H411" s="128">
        <f t="shared" si="58"/>
        <v>10.27878472222222</v>
      </c>
      <c r="I411" s="52">
        <f t="shared" si="59"/>
        <v>-8.8124662949945538</v>
      </c>
      <c r="J411" s="52">
        <f t="shared" si="60"/>
        <v>-20.453309727268714</v>
      </c>
      <c r="K411" s="130">
        <f t="shared" si="63"/>
        <v>3063125.0371587006</v>
      </c>
      <c r="L411" s="130">
        <f t="shared" si="64"/>
        <v>626832.8532496976</v>
      </c>
      <c r="M411" s="52">
        <f t="shared" si="65"/>
        <v>1325.3403333333333</v>
      </c>
      <c r="N411" s="132"/>
      <c r="P411" s="113"/>
      <c r="Q411" s="113"/>
      <c r="R411" s="113">
        <v>356</v>
      </c>
      <c r="S411" s="113">
        <v>55</v>
      </c>
      <c r="T411" s="113">
        <v>35</v>
      </c>
      <c r="U411" s="113"/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</row>
    <row r="412" spans="2:31" x14ac:dyDescent="0.25">
      <c r="B412" s="51"/>
      <c r="C412" s="56">
        <v>387</v>
      </c>
      <c r="D412" s="145">
        <v>1.5</v>
      </c>
      <c r="E412" s="152">
        <v>14.813055555555556</v>
      </c>
      <c r="F412" s="133">
        <v>19.204999999999998</v>
      </c>
      <c r="G412" s="133">
        <v>1.2889999999999999</v>
      </c>
      <c r="H412" s="128">
        <f t="shared" si="58"/>
        <v>10.091840277777777</v>
      </c>
      <c r="I412" s="52">
        <f t="shared" si="59"/>
        <v>-8.9557199743601359</v>
      </c>
      <c r="J412" s="52">
        <f t="shared" si="60"/>
        <v>-16.989028952263482</v>
      </c>
      <c r="K412" s="130">
        <f t="shared" si="63"/>
        <v>3063116.0814387263</v>
      </c>
      <c r="L412" s="130">
        <f t="shared" si="64"/>
        <v>626815.86422074528</v>
      </c>
      <c r="M412" s="52">
        <f t="shared" si="65"/>
        <v>1325.4623333333334</v>
      </c>
      <c r="N412" s="132"/>
      <c r="P412" s="113"/>
      <c r="Q412" s="113"/>
      <c r="R412" s="113">
        <v>355</v>
      </c>
      <c r="S412" s="113">
        <v>30</v>
      </c>
      <c r="T412" s="113">
        <v>48</v>
      </c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</row>
    <row r="413" spans="2:31" x14ac:dyDescent="0.25">
      <c r="B413" s="51"/>
      <c r="C413" s="145">
        <v>388</v>
      </c>
      <c r="D413" s="145">
        <v>1.5</v>
      </c>
      <c r="E413" s="152">
        <v>14.6384375</v>
      </c>
      <c r="F413" s="133">
        <v>17.661999999999999</v>
      </c>
      <c r="G413" s="133">
        <v>0.879</v>
      </c>
      <c r="H413" s="128">
        <f t="shared" si="58"/>
        <v>9.7302777777777791</v>
      </c>
      <c r="I413" s="52">
        <f t="shared" si="59"/>
        <v>-10.499151003097314</v>
      </c>
      <c r="J413" s="52">
        <f t="shared" si="60"/>
        <v>-14.202607937071299</v>
      </c>
      <c r="K413" s="130">
        <f t="shared" si="63"/>
        <v>3063105.5822877232</v>
      </c>
      <c r="L413" s="130">
        <f t="shared" si="64"/>
        <v>626801.66161280824</v>
      </c>
      <c r="M413" s="52">
        <f t="shared" si="65"/>
        <v>1325.0523333333333</v>
      </c>
      <c r="N413" s="132"/>
      <c r="P413" s="113"/>
      <c r="Q413" s="113"/>
      <c r="R413" s="113">
        <v>351</v>
      </c>
      <c r="S413" s="113">
        <v>19</v>
      </c>
      <c r="T413" s="113">
        <v>21</v>
      </c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</row>
    <row r="414" spans="2:31" x14ac:dyDescent="0.25">
      <c r="B414" s="51"/>
      <c r="C414" s="56">
        <v>389</v>
      </c>
      <c r="D414" s="145">
        <v>1.5</v>
      </c>
      <c r="E414" s="152">
        <v>14.753831018518518</v>
      </c>
      <c r="F414" s="133">
        <v>16.13</v>
      </c>
      <c r="G414" s="133">
        <v>1.103</v>
      </c>
      <c r="H414" s="128">
        <f t="shared" si="58"/>
        <v>9.4841087962962973</v>
      </c>
      <c r="I414" s="52">
        <f t="shared" si="59"/>
        <v>-10.87262785298037</v>
      </c>
      <c r="J414" s="52">
        <f t="shared" si="60"/>
        <v>-11.914816975958775</v>
      </c>
      <c r="K414" s="130">
        <f t="shared" si="63"/>
        <v>3063094.7096598702</v>
      </c>
      <c r="L414" s="130">
        <f t="shared" si="64"/>
        <v>626789.7467958323</v>
      </c>
      <c r="M414" s="52">
        <f t="shared" si="65"/>
        <v>1325.2763333333335</v>
      </c>
      <c r="N414" s="132"/>
      <c r="P414" s="113"/>
      <c r="Q414" s="113"/>
      <c r="R414" s="113">
        <v>354</v>
      </c>
      <c r="S414" s="113">
        <v>5</v>
      </c>
      <c r="T414" s="113">
        <v>31</v>
      </c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</row>
    <row r="415" spans="2:31" x14ac:dyDescent="0.25">
      <c r="B415" s="51"/>
      <c r="C415" s="145">
        <v>390</v>
      </c>
      <c r="D415" s="145">
        <v>2.15</v>
      </c>
      <c r="E415" s="152">
        <v>14.327604166666665</v>
      </c>
      <c r="F415" s="133">
        <v>15.635</v>
      </c>
      <c r="G415" s="133">
        <v>1.8340000000000001</v>
      </c>
      <c r="H415" s="128">
        <f t="shared" si="58"/>
        <v>8.8117129629629645</v>
      </c>
      <c r="I415" s="52">
        <f t="shared" si="59"/>
        <v>-13.333721433785884</v>
      </c>
      <c r="J415" s="52">
        <f t="shared" si="60"/>
        <v>-8.1648697311224083</v>
      </c>
      <c r="K415" s="130">
        <f t="shared" si="63"/>
        <v>3063081.3759384365</v>
      </c>
      <c r="L415" s="130">
        <f t="shared" si="64"/>
        <v>626781.58192610112</v>
      </c>
      <c r="M415" s="52">
        <f t="shared" si="65"/>
        <v>1325.3573333333334</v>
      </c>
      <c r="N415" s="132"/>
      <c r="P415" s="113"/>
      <c r="Q415" s="113"/>
      <c r="R415" s="113">
        <v>343</v>
      </c>
      <c r="S415" s="113">
        <v>51</v>
      </c>
      <c r="T415" s="113">
        <v>45</v>
      </c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</row>
    <row r="416" spans="2:31" x14ac:dyDescent="0.25">
      <c r="B416" s="51"/>
      <c r="C416" s="56">
        <v>391</v>
      </c>
      <c r="D416" s="145">
        <v>2.15</v>
      </c>
      <c r="E416" s="152">
        <v>14.587199074074073</v>
      </c>
      <c r="F416" s="133">
        <v>13.601000000000001</v>
      </c>
      <c r="G416" s="133">
        <v>1.6870000000000001</v>
      </c>
      <c r="H416" s="128">
        <f t="shared" si="58"/>
        <v>8.3989120370370358</v>
      </c>
      <c r="I416" s="52">
        <f t="shared" si="59"/>
        <v>-12.648170422809304</v>
      </c>
      <c r="J416" s="52">
        <f t="shared" si="60"/>
        <v>-5.0010984748924834</v>
      </c>
      <c r="K416" s="130">
        <f t="shared" si="63"/>
        <v>3063068.7277680137</v>
      </c>
      <c r="L416" s="130">
        <f t="shared" si="64"/>
        <v>626776.58082762628</v>
      </c>
      <c r="M416" s="52">
        <f t="shared" si="65"/>
        <v>1325.2103333333332</v>
      </c>
      <c r="N416" s="132"/>
      <c r="P416" s="113"/>
      <c r="Q416" s="113"/>
      <c r="R416" s="113">
        <v>350</v>
      </c>
      <c r="S416" s="113">
        <v>5</v>
      </c>
      <c r="T416" s="113">
        <v>34</v>
      </c>
      <c r="U416" s="113"/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</row>
    <row r="417" spans="2:31" x14ac:dyDescent="0.25">
      <c r="B417" s="51"/>
      <c r="C417" s="145">
        <v>392</v>
      </c>
      <c r="D417" s="145">
        <v>2.15</v>
      </c>
      <c r="E417" s="152">
        <v>14.513252314814814</v>
      </c>
      <c r="F417" s="133">
        <v>11.978999999999999</v>
      </c>
      <c r="G417" s="133">
        <v>1.9419999999999999</v>
      </c>
      <c r="H417" s="128">
        <f t="shared" si="58"/>
        <v>7.9121643518518496</v>
      </c>
      <c r="I417" s="52">
        <f t="shared" si="59"/>
        <v>-11.800914064209362</v>
      </c>
      <c r="J417" s="52">
        <f t="shared" si="60"/>
        <v>-2.0578795516612884</v>
      </c>
      <c r="K417" s="130">
        <f t="shared" si="63"/>
        <v>3063056.9268539497</v>
      </c>
      <c r="L417" s="130">
        <f t="shared" si="64"/>
        <v>626774.52294807462</v>
      </c>
      <c r="M417" s="52">
        <f t="shared" si="65"/>
        <v>1325.4653333333333</v>
      </c>
      <c r="N417" s="132"/>
      <c r="P417" s="113"/>
      <c r="Q417" s="113"/>
      <c r="R417" s="113">
        <v>348</v>
      </c>
      <c r="S417" s="113">
        <v>19</v>
      </c>
      <c r="T417" s="113">
        <v>5</v>
      </c>
      <c r="U417" s="113"/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</row>
    <row r="418" spans="2:31" x14ac:dyDescent="0.25">
      <c r="B418" s="51"/>
      <c r="C418" s="56">
        <v>393</v>
      </c>
      <c r="D418" s="145">
        <v>1.5</v>
      </c>
      <c r="E418" s="152">
        <v>14.360266203703704</v>
      </c>
      <c r="F418" s="133">
        <v>8.1850000000000005</v>
      </c>
      <c r="G418" s="133">
        <v>0.76900000000000002</v>
      </c>
      <c r="H418" s="128">
        <f t="shared" si="58"/>
        <v>7.2724305555555517</v>
      </c>
      <c r="I418" s="52">
        <f t="shared" si="59"/>
        <v>-8.1478409226079194</v>
      </c>
      <c r="J418" s="52">
        <f t="shared" si="60"/>
        <v>0.77904640418637916</v>
      </c>
      <c r="K418" s="130">
        <f t="shared" si="63"/>
        <v>3063048.779013027</v>
      </c>
      <c r="L418" s="130">
        <f t="shared" si="64"/>
        <v>626775.3019944788</v>
      </c>
      <c r="M418" s="52">
        <f t="shared" si="65"/>
        <v>1324.9423333333334</v>
      </c>
      <c r="N418" s="132"/>
      <c r="P418" s="113"/>
      <c r="Q418" s="113"/>
      <c r="R418" s="113">
        <v>344</v>
      </c>
      <c r="S418" s="113">
        <v>38</v>
      </c>
      <c r="T418" s="113">
        <v>47</v>
      </c>
      <c r="U418" s="113"/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</row>
    <row r="419" spans="2:31" x14ac:dyDescent="0.25">
      <c r="B419" s="51"/>
      <c r="C419" s="145">
        <v>394</v>
      </c>
      <c r="D419" s="145">
        <v>1.5</v>
      </c>
      <c r="E419" s="152">
        <v>13.671412037037037</v>
      </c>
      <c r="F419" s="133">
        <v>7.1059999999999999</v>
      </c>
      <c r="G419" s="133">
        <v>1.319</v>
      </c>
      <c r="H419" s="128">
        <f t="shared" si="58"/>
        <v>5.9438425925925884</v>
      </c>
      <c r="I419" s="52">
        <f t="shared" si="59"/>
        <v>-5.6490417767536236</v>
      </c>
      <c r="J419" s="52">
        <f t="shared" si="60"/>
        <v>4.310865690843575</v>
      </c>
      <c r="K419" s="130">
        <f t="shared" si="63"/>
        <v>3063043.1299712504</v>
      </c>
      <c r="L419" s="130">
        <f t="shared" si="64"/>
        <v>626779.61286016961</v>
      </c>
      <c r="M419" s="52">
        <f t="shared" si="65"/>
        <v>1325.4923333333334</v>
      </c>
      <c r="N419" s="132"/>
      <c r="P419" s="113"/>
      <c r="Q419" s="113"/>
      <c r="R419" s="113">
        <v>328</v>
      </c>
      <c r="S419" s="113">
        <v>6</v>
      </c>
      <c r="T419" s="113">
        <v>50</v>
      </c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</row>
    <row r="420" spans="2:31" x14ac:dyDescent="0.25">
      <c r="B420" s="51"/>
      <c r="C420" s="56">
        <v>395</v>
      </c>
      <c r="D420" s="145">
        <v>2.15</v>
      </c>
      <c r="E420" s="152">
        <v>12.103368055555556</v>
      </c>
      <c r="F420" s="133">
        <v>9.3689999999999998</v>
      </c>
      <c r="G420" s="133">
        <v>1.796</v>
      </c>
      <c r="H420" s="128">
        <f t="shared" si="58"/>
        <v>3.0472106481481447</v>
      </c>
      <c r="I420" s="52">
        <f t="shared" si="59"/>
        <v>2.7184165907692992</v>
      </c>
      <c r="J420" s="52">
        <f t="shared" si="60"/>
        <v>8.9659562925005503</v>
      </c>
      <c r="K420" s="130">
        <f t="shared" si="63"/>
        <v>3063045.8483878411</v>
      </c>
      <c r="L420" s="130">
        <f t="shared" si="64"/>
        <v>626788.57881646208</v>
      </c>
      <c r="M420" s="52">
        <f t="shared" si="65"/>
        <v>1325.3193333333334</v>
      </c>
      <c r="N420" s="132"/>
      <c r="P420" s="113"/>
      <c r="Q420" s="113"/>
      <c r="R420" s="113">
        <v>290</v>
      </c>
      <c r="S420" s="113">
        <v>28</v>
      </c>
      <c r="T420" s="113">
        <v>51</v>
      </c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</row>
    <row r="421" spans="2:31" x14ac:dyDescent="0.25">
      <c r="B421" s="51"/>
      <c r="C421" s="145">
        <v>396</v>
      </c>
      <c r="D421" s="145">
        <v>2.15</v>
      </c>
      <c r="E421" s="152">
        <v>11.916886574074073</v>
      </c>
      <c r="F421" s="133">
        <v>8.9339999999999993</v>
      </c>
      <c r="G421" s="133">
        <v>1.159</v>
      </c>
      <c r="H421" s="128">
        <f t="shared" si="58"/>
        <v>14.964097222222218</v>
      </c>
      <c r="I421" s="52">
        <f t="shared" si="59"/>
        <v>8.9329897215535699</v>
      </c>
      <c r="J421" s="52">
        <f t="shared" si="60"/>
        <v>-0.13435265020934675</v>
      </c>
      <c r="K421" s="130">
        <f t="shared" si="63"/>
        <v>3063054.7813775628</v>
      </c>
      <c r="L421" s="130">
        <f t="shared" si="64"/>
        <v>626788.44446381181</v>
      </c>
      <c r="M421" s="52">
        <f t="shared" si="65"/>
        <v>1324.6823333333334</v>
      </c>
      <c r="N421" s="132"/>
      <c r="P421" s="113"/>
      <c r="Q421" s="113"/>
      <c r="R421" s="113">
        <v>286</v>
      </c>
      <c r="S421" s="113">
        <v>0</v>
      </c>
      <c r="T421" s="113">
        <v>19</v>
      </c>
      <c r="U421" s="113"/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</row>
    <row r="422" spans="2:31" x14ac:dyDescent="0.25">
      <c r="B422" s="51"/>
      <c r="C422" s="56">
        <v>397</v>
      </c>
      <c r="D422" s="145">
        <v>1.5</v>
      </c>
      <c r="E422" s="152">
        <v>2.5544097222222222</v>
      </c>
      <c r="F422" s="133">
        <v>2.3740000000000001</v>
      </c>
      <c r="G422" s="133">
        <v>-0.61399999999999999</v>
      </c>
      <c r="H422" s="128">
        <f t="shared" si="58"/>
        <v>2.5185069444444395</v>
      </c>
      <c r="I422" s="52">
        <f t="shared" si="59"/>
        <v>1.1710264613928196</v>
      </c>
      <c r="J422" s="52">
        <f t="shared" si="60"/>
        <v>2.065084266251092</v>
      </c>
      <c r="K422" s="130">
        <f t="shared" si="63"/>
        <v>3063055.9524040241</v>
      </c>
      <c r="L422" s="130">
        <f t="shared" si="64"/>
        <v>626790.50954807806</v>
      </c>
      <c r="M422" s="52">
        <f t="shared" si="65"/>
        <v>1323.5593333333334</v>
      </c>
      <c r="N422" s="132"/>
      <c r="P422" s="113"/>
      <c r="Q422" s="113"/>
      <c r="R422" s="113">
        <v>61</v>
      </c>
      <c r="S422" s="113">
        <v>18</v>
      </c>
      <c r="T422" s="113">
        <v>21</v>
      </c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</row>
    <row r="423" spans="2:31" x14ac:dyDescent="0.25">
      <c r="B423" s="51"/>
      <c r="C423" s="145">
        <v>398</v>
      </c>
      <c r="D423" s="145">
        <v>1.5</v>
      </c>
      <c r="E423" s="152">
        <v>1.4260416666666669</v>
      </c>
      <c r="F423" s="133">
        <v>2.3239999999999998</v>
      </c>
      <c r="G423" s="133">
        <v>-0.33600000000000002</v>
      </c>
      <c r="H423" s="128">
        <f t="shared" si="58"/>
        <v>3.9445486111111063</v>
      </c>
      <c r="I423" s="52">
        <f t="shared" si="59"/>
        <v>-0.18917862721323395</v>
      </c>
      <c r="J423" s="52">
        <f t="shared" si="60"/>
        <v>2.3162874275455789</v>
      </c>
      <c r="K423" s="130">
        <f t="shared" si="63"/>
        <v>3063055.7632253971</v>
      </c>
      <c r="L423" s="130">
        <f t="shared" si="64"/>
        <v>626792.82583550562</v>
      </c>
      <c r="M423" s="52">
        <f t="shared" si="65"/>
        <v>1323.8373333333334</v>
      </c>
      <c r="N423" s="132"/>
      <c r="P423" s="113"/>
      <c r="Q423" s="113"/>
      <c r="R423" s="113">
        <v>34</v>
      </c>
      <c r="S423" s="113">
        <v>13</v>
      </c>
      <c r="T423" s="113">
        <v>30</v>
      </c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</row>
    <row r="424" spans="2:31" x14ac:dyDescent="0.25">
      <c r="B424" s="51"/>
      <c r="C424" s="56">
        <v>399</v>
      </c>
      <c r="D424" s="145">
        <v>1.5</v>
      </c>
      <c r="E424" s="152">
        <v>0.56524305555555554</v>
      </c>
      <c r="F424" s="133">
        <v>3.5779999999999998</v>
      </c>
      <c r="G424" s="133">
        <v>-0.36799999999999999</v>
      </c>
      <c r="H424" s="128">
        <f t="shared" si="58"/>
        <v>4.5097916666666622</v>
      </c>
      <c r="I424" s="52">
        <f t="shared" si="59"/>
        <v>-1.1196104607449762</v>
      </c>
      <c r="J424" s="52">
        <f t="shared" si="60"/>
        <v>3.3983167033386428</v>
      </c>
      <c r="K424" s="130">
        <f t="shared" si="63"/>
        <v>3063054.6436149362</v>
      </c>
      <c r="L424" s="130">
        <f t="shared" si="64"/>
        <v>626796.224152209</v>
      </c>
      <c r="M424" s="52">
        <f t="shared" si="65"/>
        <v>1323.8053333333335</v>
      </c>
      <c r="N424" s="132"/>
      <c r="P424" s="113"/>
      <c r="Q424" s="113"/>
      <c r="R424" s="113">
        <v>12</v>
      </c>
      <c r="S424" s="113">
        <v>93</v>
      </c>
      <c r="T424" s="113">
        <v>57</v>
      </c>
      <c r="U424" s="113"/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</row>
    <row r="425" spans="2:31" x14ac:dyDescent="0.25">
      <c r="B425" s="51"/>
      <c r="C425" s="145">
        <v>400</v>
      </c>
      <c r="D425" s="145">
        <v>1.5</v>
      </c>
      <c r="E425" s="152">
        <v>0.6313657407407407</v>
      </c>
      <c r="F425" s="133">
        <v>4.3220000000000001</v>
      </c>
      <c r="G425" s="133">
        <v>-0.75900000000000001</v>
      </c>
      <c r="H425" s="128">
        <f t="shared" si="58"/>
        <v>5.1411574074074027</v>
      </c>
      <c r="I425" s="52">
        <f t="shared" si="59"/>
        <v>-2.378408007783789</v>
      </c>
      <c r="J425" s="52">
        <f t="shared" si="60"/>
        <v>3.6087199044134679</v>
      </c>
      <c r="K425" s="130">
        <f t="shared" si="63"/>
        <v>3063052.2652069284</v>
      </c>
      <c r="L425" s="130">
        <f t="shared" si="64"/>
        <v>626799.83287211345</v>
      </c>
      <c r="M425" s="52">
        <f t="shared" si="65"/>
        <v>1323.4143333333334</v>
      </c>
      <c r="N425" s="132"/>
      <c r="P425" s="113"/>
      <c r="Q425" s="113"/>
      <c r="R425" s="113">
        <v>15</v>
      </c>
      <c r="S425" s="113">
        <v>9</v>
      </c>
      <c r="T425" s="113">
        <v>10</v>
      </c>
      <c r="U425" s="113"/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</row>
    <row r="426" spans="2:31" x14ac:dyDescent="0.25">
      <c r="B426" s="51"/>
      <c r="C426" s="56">
        <v>401</v>
      </c>
      <c r="D426" s="145">
        <v>1.5</v>
      </c>
      <c r="E426" s="152">
        <v>0.23596064814814816</v>
      </c>
      <c r="F426" s="133">
        <v>6.3869999999999996</v>
      </c>
      <c r="G426" s="133">
        <v>-0.35599999999999998</v>
      </c>
      <c r="H426" s="128">
        <f t="shared" si="58"/>
        <v>5.3771180555555507</v>
      </c>
      <c r="I426" s="52">
        <f t="shared" si="59"/>
        <v>-4.0238715336190563</v>
      </c>
      <c r="J426" s="52">
        <f t="shared" si="60"/>
        <v>4.9600631932396002</v>
      </c>
      <c r="K426" s="130">
        <f t="shared" si="63"/>
        <v>3063048.2413353948</v>
      </c>
      <c r="L426" s="130">
        <f t="shared" si="64"/>
        <v>626804.79293530667</v>
      </c>
      <c r="M426" s="52">
        <f t="shared" si="65"/>
        <v>1323.8173333333334</v>
      </c>
      <c r="N426" s="132"/>
      <c r="P426" s="113"/>
      <c r="Q426" s="113"/>
      <c r="R426" s="113">
        <v>5</v>
      </c>
      <c r="S426" s="113">
        <v>39</v>
      </c>
      <c r="T426" s="113">
        <v>47</v>
      </c>
      <c r="U426" s="113"/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</row>
    <row r="427" spans="2:31" x14ac:dyDescent="0.25">
      <c r="B427" s="51"/>
      <c r="C427" s="145">
        <v>402</v>
      </c>
      <c r="D427" s="145">
        <v>1.5</v>
      </c>
      <c r="E427" s="152">
        <v>0.39265046296296297</v>
      </c>
      <c r="F427" s="133">
        <v>6.5860000000000003</v>
      </c>
      <c r="G427" s="133">
        <v>-0.74</v>
      </c>
      <c r="H427" s="128">
        <f t="shared" si="58"/>
        <v>5.7697685185185135</v>
      </c>
      <c r="I427" s="52">
        <f t="shared" si="59"/>
        <v>-4.9306754108024524</v>
      </c>
      <c r="J427" s="52">
        <f t="shared" si="60"/>
        <v>4.3662152939712069</v>
      </c>
      <c r="K427" s="130">
        <f t="shared" si="63"/>
        <v>3063043.3106599841</v>
      </c>
      <c r="L427" s="130">
        <f t="shared" si="64"/>
        <v>626809.15915060067</v>
      </c>
      <c r="M427" s="52">
        <f t="shared" si="65"/>
        <v>1323.4333333333334</v>
      </c>
      <c r="N427" s="132"/>
      <c r="P427" s="113"/>
      <c r="Q427" s="113"/>
      <c r="R427" s="113">
        <v>9</v>
      </c>
      <c r="S427" s="113">
        <v>25</v>
      </c>
      <c r="T427" s="113">
        <v>25</v>
      </c>
      <c r="U427" s="113"/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</row>
    <row r="428" spans="2:31" x14ac:dyDescent="0.25">
      <c r="B428" s="51"/>
      <c r="C428" s="56">
        <v>403</v>
      </c>
      <c r="D428" s="145">
        <v>1.5</v>
      </c>
      <c r="E428" s="152">
        <v>6.445601851851851E-2</v>
      </c>
      <c r="F428" s="133">
        <v>9.6590000000000007</v>
      </c>
      <c r="G428" s="133">
        <v>5.8999999999999997E-2</v>
      </c>
      <c r="H428" s="128">
        <f t="shared" si="58"/>
        <v>5.8342245370370316</v>
      </c>
      <c r="I428" s="52">
        <f t="shared" si="59"/>
        <v>-7.4015405033384667</v>
      </c>
      <c r="J428" s="52">
        <f t="shared" si="60"/>
        <v>6.2059229110133307</v>
      </c>
      <c r="K428" s="130">
        <f t="shared" si="63"/>
        <v>3063035.9091194808</v>
      </c>
      <c r="L428" s="130">
        <f t="shared" si="64"/>
        <v>626815.36507351173</v>
      </c>
      <c r="M428" s="52">
        <f t="shared" si="65"/>
        <v>1324.2323333333334</v>
      </c>
      <c r="N428" s="132"/>
      <c r="P428" s="113"/>
      <c r="Q428" s="113"/>
      <c r="R428" s="113">
        <v>1</v>
      </c>
      <c r="S428" s="113">
        <v>32</v>
      </c>
      <c r="T428" s="113">
        <v>49</v>
      </c>
      <c r="U428" s="113"/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</row>
    <row r="429" spans="2:31" x14ac:dyDescent="0.25">
      <c r="B429" s="51"/>
      <c r="C429" s="145">
        <v>404</v>
      </c>
      <c r="D429" s="145">
        <v>1.5</v>
      </c>
      <c r="E429" s="152">
        <v>0.2366435185185185</v>
      </c>
      <c r="F429" s="133">
        <v>9.5410000000000004</v>
      </c>
      <c r="G429" s="133">
        <v>-0.58599999999999997</v>
      </c>
      <c r="H429" s="128">
        <f t="shared" si="58"/>
        <v>6.0708680555555503</v>
      </c>
      <c r="I429" s="52">
        <f t="shared" si="59"/>
        <v>-7.881882026457113</v>
      </c>
      <c r="J429" s="52">
        <f t="shared" si="60"/>
        <v>5.3764873961548831</v>
      </c>
      <c r="K429" s="130">
        <f t="shared" si="63"/>
        <v>3063028.0272374544</v>
      </c>
      <c r="L429" s="130">
        <f t="shared" si="64"/>
        <v>626820.74156090792</v>
      </c>
      <c r="M429" s="52">
        <f t="shared" si="65"/>
        <v>1323.5873333333334</v>
      </c>
      <c r="N429" s="132"/>
      <c r="P429" s="113"/>
      <c r="Q429" s="113"/>
      <c r="R429" s="113">
        <v>5</v>
      </c>
      <c r="S429" s="113">
        <v>40</v>
      </c>
      <c r="T429" s="113">
        <v>46</v>
      </c>
      <c r="U429" s="113"/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</row>
    <row r="430" spans="2:31" x14ac:dyDescent="0.25">
      <c r="B430" s="51"/>
      <c r="C430" s="56">
        <v>405</v>
      </c>
      <c r="D430" s="145">
        <v>1.3</v>
      </c>
      <c r="E430" s="152">
        <v>6.0390046296296296</v>
      </c>
      <c r="F430" s="133">
        <v>7.5640000000000001</v>
      </c>
      <c r="G430" s="133">
        <v>-0.42399999999999999</v>
      </c>
      <c r="H430" s="128">
        <f t="shared" si="58"/>
        <v>12.109872685185181</v>
      </c>
      <c r="I430" s="52">
        <f t="shared" si="59"/>
        <v>2.6658951029848326</v>
      </c>
      <c r="J430" s="52">
        <f t="shared" si="60"/>
        <v>-7.0786368249742475</v>
      </c>
      <c r="K430" s="130">
        <f t="shared" si="63"/>
        <v>3063030.6931325574</v>
      </c>
      <c r="L430" s="130">
        <f t="shared" si="64"/>
        <v>626813.66292408295</v>
      </c>
      <c r="M430" s="52">
        <f t="shared" si="65"/>
        <v>1323.9493333333335</v>
      </c>
      <c r="N430" s="132"/>
      <c r="P430" s="113"/>
      <c r="Q430" s="113"/>
      <c r="R430" s="113">
        <v>144</v>
      </c>
      <c r="S430" s="113">
        <v>56</v>
      </c>
      <c r="T430" s="113">
        <v>10</v>
      </c>
      <c r="U430" s="113"/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</row>
    <row r="431" spans="2:31" x14ac:dyDescent="0.25">
      <c r="B431" s="51"/>
      <c r="C431" s="145">
        <v>406</v>
      </c>
      <c r="D431" s="145">
        <v>1.5</v>
      </c>
      <c r="E431" s="152">
        <v>5.2459837962962954</v>
      </c>
      <c r="F431" s="133">
        <v>6.085</v>
      </c>
      <c r="G431" s="133">
        <v>-0.26500000000000001</v>
      </c>
      <c r="H431" s="128">
        <f t="shared" si="58"/>
        <v>2.3558564814814744</v>
      </c>
      <c r="I431" s="52">
        <f t="shared" si="59"/>
        <v>3.3549440572465703</v>
      </c>
      <c r="J431" s="52">
        <f t="shared" si="60"/>
        <v>5.0765712220696679</v>
      </c>
      <c r="K431" s="130">
        <f t="shared" si="63"/>
        <v>3063034.0480766147</v>
      </c>
      <c r="L431" s="130">
        <f t="shared" si="64"/>
        <v>626818.739495305</v>
      </c>
      <c r="M431" s="52">
        <f t="shared" si="65"/>
        <v>1323.9083333333333</v>
      </c>
      <c r="N431" s="132"/>
      <c r="P431" s="113"/>
      <c r="Q431" s="113"/>
      <c r="R431" s="113">
        <v>125</v>
      </c>
      <c r="S431" s="113">
        <v>54</v>
      </c>
      <c r="T431" s="113">
        <v>13</v>
      </c>
      <c r="U431" s="113"/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</row>
    <row r="432" spans="2:31" x14ac:dyDescent="0.25">
      <c r="B432" s="51"/>
      <c r="C432" s="145"/>
      <c r="D432" s="145"/>
      <c r="E432" s="152"/>
      <c r="F432" s="133"/>
      <c r="G432" s="133"/>
      <c r="H432" s="132"/>
      <c r="I432" s="133"/>
      <c r="J432" s="132"/>
      <c r="K432" s="132"/>
      <c r="L432" s="133"/>
      <c r="M432" s="132"/>
      <c r="N432" s="132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</row>
    <row r="433" spans="2:31" x14ac:dyDescent="0.25">
      <c r="B433" s="51"/>
      <c r="C433" s="145"/>
      <c r="D433" s="145"/>
      <c r="E433" s="152"/>
      <c r="F433" s="133"/>
      <c r="G433" s="133"/>
      <c r="H433" s="132"/>
      <c r="I433" s="133"/>
      <c r="J433" s="132"/>
      <c r="K433" s="132"/>
      <c r="L433" s="133"/>
      <c r="M433" s="132"/>
      <c r="N433" s="132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</row>
    <row r="434" spans="2:31" x14ac:dyDescent="0.25">
      <c r="B434" s="51" t="s">
        <v>49</v>
      </c>
      <c r="C434" s="145" t="s">
        <v>48</v>
      </c>
      <c r="D434" s="145"/>
      <c r="E434" s="152">
        <v>0</v>
      </c>
      <c r="F434" s="133"/>
      <c r="G434" s="133">
        <v>0</v>
      </c>
      <c r="H434" s="131">
        <f>IF('Gales Table Minor Traverse'!V11&lt;(180/24), 'Gales Table Minor Traverse'!V11+(180/24), 'Gales Table Minor Traverse'!V11-(180/24))</f>
        <v>8.2997453703703705</v>
      </c>
      <c r="I434" s="130"/>
      <c r="J434" s="131"/>
      <c r="K434" s="51">
        <f>'Gales Table Minor Traverse'!S11</f>
        <v>3063293.7235494326</v>
      </c>
      <c r="L434" s="51">
        <f>'Gales Table Minor Traverse'!T11</f>
        <v>627042.36634101917</v>
      </c>
      <c r="M434" s="133">
        <f>'Level Transfer Minor Traverse'!I33</f>
        <v>1325.9437222222223</v>
      </c>
      <c r="N434" s="132"/>
      <c r="P434" s="113"/>
      <c r="Q434" s="113"/>
      <c r="R434" s="113">
        <v>0</v>
      </c>
      <c r="S434" s="113">
        <v>0</v>
      </c>
      <c r="T434" s="113">
        <v>0</v>
      </c>
      <c r="U434" s="113"/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</row>
    <row r="435" spans="2:31" x14ac:dyDescent="0.25">
      <c r="B435" s="51">
        <v>1.39</v>
      </c>
      <c r="C435" s="145">
        <v>407</v>
      </c>
      <c r="D435" s="145">
        <v>1.5</v>
      </c>
      <c r="E435" s="152">
        <v>6.7970601851851855</v>
      </c>
      <c r="F435" s="133">
        <v>17.934000000000001</v>
      </c>
      <c r="G435" s="133">
        <v>-0.251</v>
      </c>
      <c r="H435" s="128">
        <f t="shared" ref="H435:H497" si="66">IF(H434+E435&lt;360/24,H434+E435,H434+E435-360/24)</f>
        <v>9.6805555555555145E-2</v>
      </c>
      <c r="I435" s="52">
        <f t="shared" ref="I435:I497" si="67">F435*COS(RADIANS(H435*24))</f>
        <v>17.91925769329735</v>
      </c>
      <c r="J435" s="52">
        <f t="shared" ref="J435:J497" si="68">F435*SIN(RADIANS(H435*24))</f>
        <v>0.72702112844387412</v>
      </c>
      <c r="K435" s="130">
        <f t="shared" ref="K435" si="69">K434+I435</f>
        <v>3063311.642807126</v>
      </c>
      <c r="L435" s="130">
        <f t="shared" ref="L435" si="70">L434+J435</f>
        <v>627043.09336214757</v>
      </c>
      <c r="M435" s="133">
        <f>$M$434+$B$435+G435-D435</f>
        <v>1325.5827222222224</v>
      </c>
      <c r="N435" s="132"/>
      <c r="P435" s="113"/>
      <c r="Q435" s="113"/>
      <c r="R435" s="113">
        <v>163</v>
      </c>
      <c r="S435" s="113">
        <v>7</v>
      </c>
      <c r="T435" s="113">
        <v>46</v>
      </c>
      <c r="U435" s="113"/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</row>
    <row r="436" spans="2:31" x14ac:dyDescent="0.25">
      <c r="B436" s="51"/>
      <c r="C436" s="145">
        <v>408</v>
      </c>
      <c r="D436" s="145">
        <v>1.5</v>
      </c>
      <c r="E436" s="152">
        <v>7.2942245370370369</v>
      </c>
      <c r="F436" s="133">
        <v>17.231999999999999</v>
      </c>
      <c r="G436" s="133">
        <v>-0.28199999999999997</v>
      </c>
      <c r="H436" s="128">
        <f t="shared" si="66"/>
        <v>7.391030092592592</v>
      </c>
      <c r="I436" s="52">
        <f t="shared" si="67"/>
        <v>-17.214051809621527</v>
      </c>
      <c r="J436" s="52">
        <f t="shared" si="68"/>
        <v>0.78628512364525383</v>
      </c>
      <c r="K436" s="130">
        <f t="shared" ref="K436:K497" si="71">K435+I436</f>
        <v>3063294.4287553164</v>
      </c>
      <c r="L436" s="130">
        <f t="shared" ref="L436:L497" si="72">L435+J436</f>
        <v>627043.87964727124</v>
      </c>
      <c r="M436" s="133">
        <f t="shared" ref="M436:M497" si="73">$M$434+$B$435+G436-D436</f>
        <v>1325.5517222222225</v>
      </c>
      <c r="N436" s="132"/>
      <c r="P436" s="113"/>
      <c r="Q436" s="113"/>
      <c r="R436" s="113">
        <v>175</v>
      </c>
      <c r="S436" s="113">
        <v>3</v>
      </c>
      <c r="T436" s="113">
        <v>41</v>
      </c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</row>
    <row r="437" spans="2:31" x14ac:dyDescent="0.25">
      <c r="B437" s="51"/>
      <c r="C437" s="145">
        <v>409</v>
      </c>
      <c r="D437" s="145">
        <v>1.5</v>
      </c>
      <c r="E437" s="152">
        <v>13.568148148148147</v>
      </c>
      <c r="F437" s="133">
        <v>2.86</v>
      </c>
      <c r="G437" s="133">
        <v>-5.8000000000000003E-2</v>
      </c>
      <c r="H437" s="128">
        <f t="shared" si="66"/>
        <v>5.9591782407407408</v>
      </c>
      <c r="I437" s="52">
        <f t="shared" si="67"/>
        <v>-2.2847065692326995</v>
      </c>
      <c r="J437" s="52">
        <f t="shared" si="68"/>
        <v>1.7203824843635638</v>
      </c>
      <c r="K437" s="130">
        <f t="shared" si="71"/>
        <v>3063292.1440487471</v>
      </c>
      <c r="L437" s="130">
        <f t="shared" si="72"/>
        <v>627045.60002975562</v>
      </c>
      <c r="M437" s="133">
        <f t="shared" si="73"/>
        <v>1325.7757222222224</v>
      </c>
      <c r="N437" s="132"/>
      <c r="P437" s="113"/>
      <c r="Q437" s="113"/>
      <c r="R437" s="113">
        <v>325</v>
      </c>
      <c r="S437" s="113">
        <v>38</v>
      </c>
      <c r="T437" s="113">
        <v>8</v>
      </c>
      <c r="U437" s="113"/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</row>
    <row r="438" spans="2:31" x14ac:dyDescent="0.25">
      <c r="B438" s="51"/>
      <c r="C438" s="145">
        <v>410</v>
      </c>
      <c r="D438" s="145">
        <v>1.5</v>
      </c>
      <c r="E438" s="152">
        <v>0.13285879629629629</v>
      </c>
      <c r="F438" s="133">
        <v>26.367999999999999</v>
      </c>
      <c r="G438" s="133">
        <v>0.23599999999999999</v>
      </c>
      <c r="H438" s="128">
        <f t="shared" si="66"/>
        <v>6.0920370370370369</v>
      </c>
      <c r="I438" s="52">
        <f t="shared" si="67"/>
        <v>-21.913673883681462</v>
      </c>
      <c r="J438" s="52">
        <f t="shared" si="68"/>
        <v>14.665003270359572</v>
      </c>
      <c r="K438" s="130">
        <f t="shared" si="71"/>
        <v>3063270.2303748634</v>
      </c>
      <c r="L438" s="130">
        <f t="shared" si="72"/>
        <v>627060.26503302599</v>
      </c>
      <c r="M438" s="133">
        <f t="shared" si="73"/>
        <v>1326.0697222222225</v>
      </c>
      <c r="N438" s="132"/>
      <c r="P438" s="113"/>
      <c r="Q438" s="113"/>
      <c r="R438" s="113">
        <v>3</v>
      </c>
      <c r="S438" s="113">
        <v>11</v>
      </c>
      <c r="T438" s="113">
        <v>19</v>
      </c>
      <c r="U438" s="113"/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</row>
    <row r="439" spans="2:31" x14ac:dyDescent="0.25">
      <c r="B439" s="51"/>
      <c r="C439" s="145">
        <v>411</v>
      </c>
      <c r="D439" s="145">
        <v>1.5</v>
      </c>
      <c r="E439" s="152">
        <v>14.820405092592592</v>
      </c>
      <c r="F439" s="133">
        <v>18.375</v>
      </c>
      <c r="G439" s="133">
        <v>6.5000000000000002E-2</v>
      </c>
      <c r="H439" s="128">
        <f t="shared" si="66"/>
        <v>5.9124421296296283</v>
      </c>
      <c r="I439" s="52">
        <f t="shared" si="67"/>
        <v>-14.459656182586198</v>
      </c>
      <c r="J439" s="52">
        <f t="shared" si="68"/>
        <v>11.338384720999581</v>
      </c>
      <c r="K439" s="130">
        <f t="shared" si="71"/>
        <v>3063255.7707186807</v>
      </c>
      <c r="L439" s="130">
        <f t="shared" si="72"/>
        <v>627071.60341774696</v>
      </c>
      <c r="M439" s="133">
        <f t="shared" si="73"/>
        <v>1325.8987222222224</v>
      </c>
      <c r="N439" s="132"/>
      <c r="P439" s="113"/>
      <c r="Q439" s="113"/>
      <c r="R439" s="113">
        <v>355</v>
      </c>
      <c r="S439" s="113">
        <v>41</v>
      </c>
      <c r="T439" s="113">
        <v>23</v>
      </c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</row>
    <row r="440" spans="2:31" x14ac:dyDescent="0.25">
      <c r="B440" s="51"/>
      <c r="C440" s="145">
        <v>412</v>
      </c>
      <c r="D440" s="145">
        <v>1.5</v>
      </c>
      <c r="E440" s="152">
        <v>0.43850694444444444</v>
      </c>
      <c r="F440" s="133">
        <v>26.718</v>
      </c>
      <c r="G440" s="133">
        <v>0.25</v>
      </c>
      <c r="H440" s="128">
        <f t="shared" si="66"/>
        <v>6.3509490740740731</v>
      </c>
      <c r="I440" s="52">
        <f t="shared" si="67"/>
        <v>-23.682506334736967</v>
      </c>
      <c r="J440" s="52">
        <f t="shared" si="68"/>
        <v>12.368929529476002</v>
      </c>
      <c r="K440" s="130">
        <f t="shared" si="71"/>
        <v>3063232.0882123457</v>
      </c>
      <c r="L440" s="130">
        <f t="shared" si="72"/>
        <v>627083.9723472764</v>
      </c>
      <c r="M440" s="133">
        <f t="shared" si="73"/>
        <v>1326.0837222222224</v>
      </c>
      <c r="N440" s="132"/>
      <c r="P440" s="113"/>
      <c r="Q440" s="113"/>
      <c r="R440" s="113">
        <v>10</v>
      </c>
      <c r="S440" s="113">
        <v>31</v>
      </c>
      <c r="T440" s="113">
        <v>27</v>
      </c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</row>
    <row r="441" spans="2:31" x14ac:dyDescent="0.25">
      <c r="B441" s="51"/>
      <c r="C441" s="145">
        <v>413</v>
      </c>
      <c r="D441" s="145">
        <v>1.5</v>
      </c>
      <c r="E441" s="152">
        <v>14.891643518518519</v>
      </c>
      <c r="F441" s="133">
        <v>44.427</v>
      </c>
      <c r="G441" s="133">
        <v>0.32300000000000001</v>
      </c>
      <c r="H441" s="128">
        <f t="shared" si="66"/>
        <v>6.2425925925925938</v>
      </c>
      <c r="I441" s="52">
        <f t="shared" si="67"/>
        <v>-38.405801301998423</v>
      </c>
      <c r="J441" s="52">
        <f t="shared" si="68"/>
        <v>22.33277312273189</v>
      </c>
      <c r="K441" s="130">
        <f t="shared" si="71"/>
        <v>3063193.6824110439</v>
      </c>
      <c r="L441" s="130">
        <f t="shared" si="72"/>
        <v>627106.30512039911</v>
      </c>
      <c r="M441" s="133">
        <f t="shared" si="73"/>
        <v>1326.1567222222225</v>
      </c>
      <c r="N441" s="132"/>
      <c r="P441" s="113"/>
      <c r="Q441" s="113"/>
      <c r="R441" s="113">
        <v>357</v>
      </c>
      <c r="S441" s="113">
        <v>23</v>
      </c>
      <c r="T441" s="113">
        <v>58</v>
      </c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</row>
    <row r="442" spans="2:31" x14ac:dyDescent="0.25">
      <c r="B442" s="51"/>
      <c r="C442" s="145">
        <v>414</v>
      </c>
      <c r="D442" s="145">
        <v>1.5</v>
      </c>
      <c r="E442" s="152">
        <v>0.34361111111111109</v>
      </c>
      <c r="F442" s="133">
        <v>36.082999999999998</v>
      </c>
      <c r="G442" s="133">
        <v>0.36399999999999999</v>
      </c>
      <c r="H442" s="128">
        <f t="shared" si="66"/>
        <v>6.5862037037037044</v>
      </c>
      <c r="I442" s="52">
        <f t="shared" si="67"/>
        <v>-33.471802755731353</v>
      </c>
      <c r="J442" s="52">
        <f t="shared" si="68"/>
        <v>13.476695042977529</v>
      </c>
      <c r="K442" s="130">
        <f t="shared" si="71"/>
        <v>3063160.2106082882</v>
      </c>
      <c r="L442" s="130">
        <f t="shared" si="72"/>
        <v>627119.78181544214</v>
      </c>
      <c r="M442" s="133">
        <f t="shared" si="73"/>
        <v>1326.1977222222224</v>
      </c>
      <c r="N442" s="132"/>
      <c r="P442" s="113"/>
      <c r="Q442" s="113"/>
      <c r="R442" s="113">
        <v>8</v>
      </c>
      <c r="S442" s="113">
        <v>14</v>
      </c>
      <c r="T442" s="113">
        <v>48</v>
      </c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</row>
    <row r="443" spans="2:31" x14ac:dyDescent="0.25">
      <c r="B443" s="51"/>
      <c r="C443" s="145">
        <v>415</v>
      </c>
      <c r="D443" s="145">
        <v>1.5</v>
      </c>
      <c r="E443" s="152">
        <v>13.131446759259259</v>
      </c>
      <c r="F443" s="133">
        <v>6.5750000000000002</v>
      </c>
      <c r="G443" s="133">
        <v>-0.42499999999999999</v>
      </c>
      <c r="H443" s="128">
        <f t="shared" si="66"/>
        <v>4.7176504629629648</v>
      </c>
      <c r="I443" s="52">
        <f t="shared" si="67"/>
        <v>-2.5926582350225509</v>
      </c>
      <c r="J443" s="52">
        <f t="shared" si="68"/>
        <v>6.0422469559237442</v>
      </c>
      <c r="K443" s="130">
        <f t="shared" si="71"/>
        <v>3063157.617950053</v>
      </c>
      <c r="L443" s="130">
        <f t="shared" si="72"/>
        <v>627125.82406239805</v>
      </c>
      <c r="M443" s="133">
        <f t="shared" si="73"/>
        <v>1325.4087222222224</v>
      </c>
      <c r="N443" s="132"/>
      <c r="P443" s="113"/>
      <c r="Q443" s="113"/>
      <c r="R443" s="113">
        <v>315</v>
      </c>
      <c r="S443" s="113">
        <v>9</v>
      </c>
      <c r="T443" s="113">
        <v>17</v>
      </c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</row>
    <row r="444" spans="2:31" x14ac:dyDescent="0.25">
      <c r="B444" s="51"/>
      <c r="C444" s="145">
        <v>416</v>
      </c>
      <c r="D444" s="145">
        <v>1.5</v>
      </c>
      <c r="E444" s="152">
        <v>13.73925925925926</v>
      </c>
      <c r="F444" s="133">
        <v>5.7110000000000003</v>
      </c>
      <c r="G444" s="133">
        <v>-0.30299999999999999</v>
      </c>
      <c r="H444" s="128">
        <f t="shared" si="66"/>
        <v>3.4569097222222247</v>
      </c>
      <c r="I444" s="52">
        <f t="shared" si="67"/>
        <v>0.69937589974791403</v>
      </c>
      <c r="J444" s="52">
        <f t="shared" si="68"/>
        <v>5.6680150274017267</v>
      </c>
      <c r="K444" s="130">
        <f t="shared" si="71"/>
        <v>3063158.3173259529</v>
      </c>
      <c r="L444" s="130">
        <f t="shared" si="72"/>
        <v>627131.49207742547</v>
      </c>
      <c r="M444" s="133">
        <f t="shared" si="73"/>
        <v>1325.5307222222223</v>
      </c>
      <c r="N444" s="132"/>
      <c r="P444" s="113"/>
      <c r="Q444" s="113"/>
      <c r="R444" s="113">
        <v>329</v>
      </c>
      <c r="S444" s="113">
        <v>44</v>
      </c>
      <c r="T444" s="113">
        <v>32</v>
      </c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</row>
    <row r="445" spans="2:31" x14ac:dyDescent="0.25">
      <c r="B445" s="51"/>
      <c r="C445" s="145">
        <v>417</v>
      </c>
      <c r="D445" s="145">
        <v>1.5</v>
      </c>
      <c r="E445" s="152">
        <v>0.61571759259259262</v>
      </c>
      <c r="F445" s="133">
        <v>38.869999999999997</v>
      </c>
      <c r="G445" s="133">
        <v>-0.497</v>
      </c>
      <c r="H445" s="128">
        <f t="shared" si="66"/>
        <v>4.0726273148148175</v>
      </c>
      <c r="I445" s="52">
        <f t="shared" si="67"/>
        <v>-5.2369874766779008</v>
      </c>
      <c r="J445" s="52">
        <f t="shared" si="68"/>
        <v>38.515592455122878</v>
      </c>
      <c r="K445" s="130">
        <f t="shared" si="71"/>
        <v>3063153.0803384762</v>
      </c>
      <c r="L445" s="130">
        <f t="shared" si="72"/>
        <v>627170.00766988064</v>
      </c>
      <c r="M445" s="133">
        <f t="shared" si="73"/>
        <v>1325.3367222222223</v>
      </c>
      <c r="N445" s="132"/>
      <c r="P445" s="113"/>
      <c r="Q445" s="113"/>
      <c r="R445" s="113">
        <v>14</v>
      </c>
      <c r="S445" s="113">
        <v>46</v>
      </c>
      <c r="T445" s="113">
        <v>38</v>
      </c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</row>
    <row r="446" spans="2:31" x14ac:dyDescent="0.25">
      <c r="B446" s="51"/>
      <c r="C446" s="145">
        <v>418</v>
      </c>
      <c r="D446" s="145">
        <v>2</v>
      </c>
      <c r="E446" s="152">
        <v>14.730821759259261</v>
      </c>
      <c r="F446" s="133">
        <v>29.811</v>
      </c>
      <c r="G446" s="133">
        <v>0.16900000000000001</v>
      </c>
      <c r="H446" s="128">
        <f t="shared" si="66"/>
        <v>3.8034490740740772</v>
      </c>
      <c r="I446" s="52">
        <f t="shared" si="67"/>
        <v>-0.66737365312480601</v>
      </c>
      <c r="J446" s="52">
        <f t="shared" si="68"/>
        <v>29.803528875069727</v>
      </c>
      <c r="K446" s="130">
        <f t="shared" si="71"/>
        <v>3063152.4129648232</v>
      </c>
      <c r="L446" s="130">
        <f t="shared" si="72"/>
        <v>627199.81119875575</v>
      </c>
      <c r="M446" s="133">
        <f t="shared" si="73"/>
        <v>1325.5027222222225</v>
      </c>
      <c r="N446" s="132"/>
      <c r="P446" s="113"/>
      <c r="Q446" s="113"/>
      <c r="R446" s="113">
        <v>353</v>
      </c>
      <c r="S446" s="113">
        <v>32</v>
      </c>
      <c r="T446" s="113">
        <v>23</v>
      </c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</row>
    <row r="447" spans="2:31" x14ac:dyDescent="0.25">
      <c r="B447" s="51"/>
      <c r="C447" s="145">
        <v>419</v>
      </c>
      <c r="D447" s="145">
        <v>1.8</v>
      </c>
      <c r="E447" s="152">
        <v>0.52386574074074077</v>
      </c>
      <c r="F447" s="133">
        <v>45.305</v>
      </c>
      <c r="G447" s="133">
        <v>0.78900000000000003</v>
      </c>
      <c r="H447" s="128">
        <f t="shared" si="66"/>
        <v>4.3273148148148177</v>
      </c>
      <c r="I447" s="52">
        <f t="shared" si="67"/>
        <v>-10.849414135140682</v>
      </c>
      <c r="J447" s="52">
        <f t="shared" si="68"/>
        <v>43.986739341808565</v>
      </c>
      <c r="K447" s="130">
        <f t="shared" si="71"/>
        <v>3063141.5635506879</v>
      </c>
      <c r="L447" s="130">
        <f t="shared" si="72"/>
        <v>627243.7979380975</v>
      </c>
      <c r="M447" s="133">
        <f t="shared" si="73"/>
        <v>1326.3227222222224</v>
      </c>
      <c r="N447" s="132"/>
      <c r="P447" s="113"/>
      <c r="Q447" s="113"/>
      <c r="R447" s="113">
        <v>12</v>
      </c>
      <c r="S447" s="113">
        <v>34</v>
      </c>
      <c r="T447" s="113">
        <v>22</v>
      </c>
      <c r="U447" s="113"/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</row>
    <row r="448" spans="2:31" x14ac:dyDescent="0.25">
      <c r="B448" s="51"/>
      <c r="C448" s="145">
        <v>420</v>
      </c>
      <c r="D448" s="145">
        <v>0.12</v>
      </c>
      <c r="E448" s="152">
        <v>2.9401967592592593</v>
      </c>
      <c r="F448" s="133">
        <v>29.574000000000002</v>
      </c>
      <c r="G448" s="133">
        <v>0.88200000000000001</v>
      </c>
      <c r="H448" s="128">
        <f t="shared" si="66"/>
        <v>7.267511574074077</v>
      </c>
      <c r="I448" s="52">
        <f t="shared" si="67"/>
        <v>-29.433874650011703</v>
      </c>
      <c r="J448" s="52">
        <f t="shared" si="68"/>
        <v>2.8754997978436165</v>
      </c>
      <c r="K448" s="130">
        <f t="shared" si="71"/>
        <v>3063112.1296760379</v>
      </c>
      <c r="L448" s="130">
        <f t="shared" si="72"/>
        <v>627246.67343789537</v>
      </c>
      <c r="M448" s="133">
        <f t="shared" si="73"/>
        <v>1328.0957222222225</v>
      </c>
      <c r="N448" s="132"/>
      <c r="P448" s="113"/>
      <c r="Q448" s="113"/>
      <c r="R448" s="113">
        <v>70</v>
      </c>
      <c r="S448" s="113">
        <v>33</v>
      </c>
      <c r="T448" s="113">
        <v>53</v>
      </c>
      <c r="U448" s="113"/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</row>
    <row r="449" spans="2:31" x14ac:dyDescent="0.25">
      <c r="B449" s="51"/>
      <c r="C449" s="145">
        <v>421</v>
      </c>
      <c r="D449" s="145">
        <v>1.5</v>
      </c>
      <c r="E449" s="152">
        <v>0.59869212962962959</v>
      </c>
      <c r="F449" s="133">
        <v>45.722000000000001</v>
      </c>
      <c r="G449" s="133">
        <v>1.4850000000000001</v>
      </c>
      <c r="H449" s="128">
        <f t="shared" si="66"/>
        <v>7.8662037037037065</v>
      </c>
      <c r="I449" s="52">
        <f t="shared" si="67"/>
        <v>-45.18513368033976</v>
      </c>
      <c r="J449" s="52">
        <f t="shared" si="68"/>
        <v>-6.9860559895999677</v>
      </c>
      <c r="K449" s="130">
        <f t="shared" si="71"/>
        <v>3063066.9445423577</v>
      </c>
      <c r="L449" s="130">
        <f t="shared" si="72"/>
        <v>627239.68738190574</v>
      </c>
      <c r="M449" s="133">
        <f t="shared" si="73"/>
        <v>1327.3187222222223</v>
      </c>
      <c r="N449" s="132"/>
      <c r="P449" s="113"/>
      <c r="Q449" s="113"/>
      <c r="R449" s="113">
        <v>14</v>
      </c>
      <c r="S449" s="113">
        <v>22</v>
      </c>
      <c r="T449" s="113">
        <v>7</v>
      </c>
      <c r="U449" s="113"/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</row>
    <row r="450" spans="2:31" x14ac:dyDescent="0.25">
      <c r="B450" s="51"/>
      <c r="C450" s="145">
        <v>422</v>
      </c>
      <c r="D450" s="145">
        <v>1.5</v>
      </c>
      <c r="E450" s="152">
        <v>3.4707986111111113</v>
      </c>
      <c r="F450" s="133">
        <v>33.28</v>
      </c>
      <c r="G450" s="133">
        <v>2.2480000000000002</v>
      </c>
      <c r="H450" s="128">
        <f t="shared" si="66"/>
        <v>11.337002314814818</v>
      </c>
      <c r="I450" s="52">
        <f t="shared" si="67"/>
        <v>1.2125693811245166</v>
      </c>
      <c r="J450" s="52">
        <f t="shared" si="68"/>
        <v>-33.257902451837808</v>
      </c>
      <c r="K450" s="130">
        <f t="shared" si="71"/>
        <v>3063068.1571117388</v>
      </c>
      <c r="L450" s="130">
        <f t="shared" si="72"/>
        <v>627206.42947945395</v>
      </c>
      <c r="M450" s="133">
        <f t="shared" si="73"/>
        <v>1328.0817222222224</v>
      </c>
      <c r="N450" s="132"/>
      <c r="P450" s="113"/>
      <c r="Q450" s="113"/>
      <c r="R450" s="113">
        <v>83</v>
      </c>
      <c r="S450" s="113">
        <v>17</v>
      </c>
      <c r="T450" s="113">
        <v>57</v>
      </c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</row>
    <row r="451" spans="2:31" x14ac:dyDescent="0.25">
      <c r="B451" s="51"/>
      <c r="C451" s="145">
        <v>423</v>
      </c>
      <c r="D451" s="145">
        <v>1.5</v>
      </c>
      <c r="E451" s="152">
        <v>0.73081018518518526</v>
      </c>
      <c r="F451" s="133">
        <v>36.392000000000003</v>
      </c>
      <c r="G451" s="133">
        <v>1.486</v>
      </c>
      <c r="H451" s="128">
        <f t="shared" si="66"/>
        <v>12.067812500000002</v>
      </c>
      <c r="I451" s="52">
        <f t="shared" si="67"/>
        <v>12.224206948645676</v>
      </c>
      <c r="J451" s="52">
        <f t="shared" si="68"/>
        <v>-34.277491572118912</v>
      </c>
      <c r="K451" s="130">
        <f t="shared" si="71"/>
        <v>3063080.3813186875</v>
      </c>
      <c r="L451" s="130">
        <f t="shared" si="72"/>
        <v>627172.15198788187</v>
      </c>
      <c r="M451" s="133">
        <f t="shared" si="73"/>
        <v>1327.3197222222225</v>
      </c>
      <c r="N451" s="132"/>
      <c r="P451" s="113"/>
      <c r="Q451" s="113"/>
      <c r="R451" s="113">
        <v>17</v>
      </c>
      <c r="S451" s="113">
        <v>32</v>
      </c>
      <c r="T451" s="113">
        <v>22</v>
      </c>
      <c r="U451" s="113"/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</row>
    <row r="452" spans="2:31" x14ac:dyDescent="0.25">
      <c r="B452" s="51"/>
      <c r="C452" s="145">
        <v>424</v>
      </c>
      <c r="D452" s="145">
        <v>1.5</v>
      </c>
      <c r="E452" s="152">
        <v>3.5459027777777776</v>
      </c>
      <c r="F452" s="133">
        <v>48.655999999999999</v>
      </c>
      <c r="G452" s="133">
        <v>2.2280000000000002</v>
      </c>
      <c r="H452" s="128">
        <f t="shared" si="66"/>
        <v>0.61371527777778034</v>
      </c>
      <c r="I452" s="52">
        <f t="shared" si="67"/>
        <v>47.057088465285311</v>
      </c>
      <c r="J452" s="52">
        <f t="shared" si="68"/>
        <v>12.370802769841262</v>
      </c>
      <c r="K452" s="130">
        <f t="shared" si="71"/>
        <v>3063127.4384071529</v>
      </c>
      <c r="L452" s="130">
        <f t="shared" si="72"/>
        <v>627184.52279065165</v>
      </c>
      <c r="M452" s="133">
        <f t="shared" si="73"/>
        <v>1328.0617222222224</v>
      </c>
      <c r="N452" s="132"/>
      <c r="P452" s="113"/>
      <c r="Q452" s="113"/>
      <c r="R452" s="113">
        <v>85</v>
      </c>
      <c r="S452" s="113">
        <v>6</v>
      </c>
      <c r="T452" s="113">
        <v>6</v>
      </c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</row>
    <row r="453" spans="2:31" x14ac:dyDescent="0.25">
      <c r="B453" s="51"/>
      <c r="C453" s="145">
        <v>425</v>
      </c>
      <c r="D453" s="145">
        <v>1.5</v>
      </c>
      <c r="E453" s="152">
        <v>2.3915972222222219</v>
      </c>
      <c r="F453" s="133">
        <v>25.111000000000001</v>
      </c>
      <c r="G453" s="133">
        <v>0.59099999999999997</v>
      </c>
      <c r="H453" s="128">
        <f t="shared" si="66"/>
        <v>3.0053125000000023</v>
      </c>
      <c r="I453" s="52">
        <f t="shared" si="67"/>
        <v>7.7065621305610286</v>
      </c>
      <c r="J453" s="52">
        <f t="shared" si="68"/>
        <v>23.899188712753467</v>
      </c>
      <c r="K453" s="130">
        <f t="shared" si="71"/>
        <v>3063135.1449692836</v>
      </c>
      <c r="L453" s="130">
        <f t="shared" si="72"/>
        <v>627208.42197936436</v>
      </c>
      <c r="M453" s="133">
        <f t="shared" si="73"/>
        <v>1326.4247222222223</v>
      </c>
      <c r="N453" s="132"/>
      <c r="P453" s="113"/>
      <c r="Q453" s="113"/>
      <c r="R453" s="113">
        <v>57</v>
      </c>
      <c r="S453" s="113">
        <v>23</v>
      </c>
      <c r="T453" s="113">
        <v>54</v>
      </c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</row>
    <row r="454" spans="2:31" x14ac:dyDescent="0.25">
      <c r="B454" s="51"/>
      <c r="C454" s="145">
        <v>426</v>
      </c>
      <c r="D454" s="145">
        <v>1.45</v>
      </c>
      <c r="E454" s="152">
        <v>1.2722800925925926</v>
      </c>
      <c r="F454" s="133">
        <v>39.68</v>
      </c>
      <c r="G454" s="133">
        <v>1.496</v>
      </c>
      <c r="H454" s="128">
        <f t="shared" si="66"/>
        <v>4.2775925925925948</v>
      </c>
      <c r="I454" s="52">
        <f t="shared" si="67"/>
        <v>-8.6979727076418847</v>
      </c>
      <c r="J454" s="52">
        <f t="shared" si="68"/>
        <v>38.714954097572125</v>
      </c>
      <c r="K454" s="130">
        <f t="shared" si="71"/>
        <v>3063126.4469965762</v>
      </c>
      <c r="L454" s="130">
        <f t="shared" si="72"/>
        <v>627247.13693346188</v>
      </c>
      <c r="M454" s="133">
        <f t="shared" si="73"/>
        <v>1327.3797222222224</v>
      </c>
      <c r="N454" s="132"/>
      <c r="P454" s="113"/>
      <c r="Q454" s="113"/>
      <c r="R454" s="113">
        <v>30</v>
      </c>
      <c r="S454" s="113">
        <v>32</v>
      </c>
      <c r="T454" s="113">
        <v>5</v>
      </c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</row>
    <row r="455" spans="2:31" x14ac:dyDescent="0.25">
      <c r="B455" s="51"/>
      <c r="C455" s="145">
        <v>427</v>
      </c>
      <c r="D455" s="145">
        <v>1.45</v>
      </c>
      <c r="E455" s="152">
        <v>2.3015972222222221</v>
      </c>
      <c r="F455" s="133">
        <v>25.675999999999998</v>
      </c>
      <c r="G455" s="133">
        <v>1.847</v>
      </c>
      <c r="H455" s="128">
        <f t="shared" si="66"/>
        <v>6.5791898148148169</v>
      </c>
      <c r="I455" s="52">
        <f t="shared" si="67"/>
        <v>-23.789642790511966</v>
      </c>
      <c r="J455" s="52">
        <f t="shared" si="68"/>
        <v>9.6597035099345536</v>
      </c>
      <c r="K455" s="130">
        <f t="shared" si="71"/>
        <v>3063102.6573537858</v>
      </c>
      <c r="L455" s="130">
        <f t="shared" si="72"/>
        <v>627256.79663697176</v>
      </c>
      <c r="M455" s="133">
        <f t="shared" si="73"/>
        <v>1327.7307222222223</v>
      </c>
      <c r="N455" s="132"/>
      <c r="P455" s="113"/>
      <c r="Q455" s="113"/>
      <c r="R455" s="113">
        <v>55</v>
      </c>
      <c r="S455" s="113">
        <v>14</v>
      </c>
      <c r="T455" s="113">
        <v>18</v>
      </c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</row>
    <row r="456" spans="2:31" x14ac:dyDescent="0.25">
      <c r="B456" s="51"/>
      <c r="C456" s="145">
        <v>428</v>
      </c>
      <c r="D456" s="145">
        <v>2.15</v>
      </c>
      <c r="E456" s="152">
        <v>6.5043055555555549</v>
      </c>
      <c r="F456" s="133">
        <v>17.959</v>
      </c>
      <c r="G456" s="133">
        <v>-0.10100000000000001</v>
      </c>
      <c r="H456" s="128">
        <f t="shared" si="66"/>
        <v>13.083495370370372</v>
      </c>
      <c r="I456" s="52">
        <f t="shared" si="67"/>
        <v>12.476246483892471</v>
      </c>
      <c r="J456" s="52">
        <f t="shared" si="68"/>
        <v>-12.917776692339931</v>
      </c>
      <c r="K456" s="130">
        <f t="shared" si="71"/>
        <v>3063115.1336002699</v>
      </c>
      <c r="L456" s="130">
        <f t="shared" si="72"/>
        <v>627243.87886027945</v>
      </c>
      <c r="M456" s="133">
        <f t="shared" si="73"/>
        <v>1325.0827222222222</v>
      </c>
      <c r="N456" s="132"/>
      <c r="P456" s="113"/>
      <c r="Q456" s="113"/>
      <c r="R456" s="113">
        <v>156</v>
      </c>
      <c r="S456" s="113">
        <v>6</v>
      </c>
      <c r="T456" s="113">
        <v>12</v>
      </c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</row>
    <row r="457" spans="2:31" x14ac:dyDescent="0.25">
      <c r="B457" s="51"/>
      <c r="C457" s="145">
        <v>429</v>
      </c>
      <c r="D457" s="145">
        <v>2.1</v>
      </c>
      <c r="E457" s="152">
        <v>1.5974189814814814</v>
      </c>
      <c r="F457" s="133">
        <v>43.73</v>
      </c>
      <c r="G457" s="133">
        <v>2.1019999999999999</v>
      </c>
      <c r="H457" s="128">
        <f t="shared" si="66"/>
        <v>14.680914351851854</v>
      </c>
      <c r="I457" s="52">
        <f t="shared" si="67"/>
        <v>43.339973059131403</v>
      </c>
      <c r="J457" s="52">
        <f t="shared" si="68"/>
        <v>-5.8274896167872772</v>
      </c>
      <c r="K457" s="130">
        <f t="shared" si="71"/>
        <v>3063158.4735733289</v>
      </c>
      <c r="L457" s="130">
        <f t="shared" si="72"/>
        <v>627238.05137066264</v>
      </c>
      <c r="M457" s="133">
        <f t="shared" si="73"/>
        <v>1327.3357222222226</v>
      </c>
      <c r="N457" s="132"/>
      <c r="P457" s="113"/>
      <c r="Q457" s="113"/>
      <c r="R457" s="113">
        <v>38</v>
      </c>
      <c r="S457" s="113">
        <v>20</v>
      </c>
      <c r="T457" s="113">
        <v>17</v>
      </c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</row>
    <row r="458" spans="2:31" x14ac:dyDescent="0.25">
      <c r="B458" s="51"/>
      <c r="C458" s="145">
        <v>430</v>
      </c>
      <c r="D458" s="145">
        <v>0.12</v>
      </c>
      <c r="E458" s="152">
        <v>3.3301620370370371</v>
      </c>
      <c r="F458" s="133">
        <v>28.425999999999998</v>
      </c>
      <c r="G458" s="133">
        <v>0.88400000000000001</v>
      </c>
      <c r="H458" s="128">
        <f t="shared" si="66"/>
        <v>3.0110763888888918</v>
      </c>
      <c r="I458" s="52">
        <f t="shared" si="67"/>
        <v>8.6585908321592289</v>
      </c>
      <c r="J458" s="52">
        <f t="shared" si="68"/>
        <v>27.075196782318095</v>
      </c>
      <c r="K458" s="130">
        <f t="shared" si="71"/>
        <v>3063167.1321641612</v>
      </c>
      <c r="L458" s="130">
        <f t="shared" si="72"/>
        <v>627265.126567445</v>
      </c>
      <c r="M458" s="133">
        <f t="shared" si="73"/>
        <v>1328.0977222222225</v>
      </c>
      <c r="N458" s="132"/>
      <c r="P458" s="113"/>
      <c r="Q458" s="113"/>
      <c r="R458" s="113">
        <v>79</v>
      </c>
      <c r="S458" s="113">
        <v>55</v>
      </c>
      <c r="T458" s="113">
        <v>26</v>
      </c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13"/>
      <c r="AE458" s="113"/>
    </row>
    <row r="459" spans="2:31" x14ac:dyDescent="0.25">
      <c r="B459" s="51"/>
      <c r="C459" s="145">
        <v>431</v>
      </c>
      <c r="D459" s="145">
        <v>1.5</v>
      </c>
      <c r="E459" s="152">
        <v>5.6969560185185184</v>
      </c>
      <c r="F459" s="133">
        <v>18.184999999999999</v>
      </c>
      <c r="G459" s="133">
        <v>8.5999999999999993E-2</v>
      </c>
      <c r="H459" s="128">
        <f t="shared" si="66"/>
        <v>8.7080324074074102</v>
      </c>
      <c r="I459" s="52">
        <f t="shared" si="67"/>
        <v>-15.906070551641861</v>
      </c>
      <c r="J459" s="52">
        <f t="shared" si="68"/>
        <v>-8.8142580292496291</v>
      </c>
      <c r="K459" s="130">
        <f t="shared" si="71"/>
        <v>3063151.2260936094</v>
      </c>
      <c r="L459" s="130">
        <f t="shared" si="72"/>
        <v>627256.31230941578</v>
      </c>
      <c r="M459" s="133">
        <f t="shared" si="73"/>
        <v>1325.9197222222224</v>
      </c>
      <c r="N459" s="132"/>
      <c r="P459" s="113"/>
      <c r="Q459" s="113"/>
      <c r="R459" s="113">
        <v>136</v>
      </c>
      <c r="S459" s="113">
        <v>43</v>
      </c>
      <c r="T459" s="113">
        <v>37</v>
      </c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</row>
    <row r="460" spans="2:31" x14ac:dyDescent="0.25">
      <c r="B460" s="51"/>
      <c r="C460" s="145">
        <v>432</v>
      </c>
      <c r="D460" s="145">
        <v>1.5</v>
      </c>
      <c r="E460" s="152">
        <v>6.0755324074074073</v>
      </c>
      <c r="F460" s="133">
        <v>18.036000000000001</v>
      </c>
      <c r="G460" s="133">
        <v>-0.36699999999999999</v>
      </c>
      <c r="H460" s="128">
        <f t="shared" si="66"/>
        <v>14.783564814814817</v>
      </c>
      <c r="I460" s="52">
        <f t="shared" si="67"/>
        <v>17.961929429061943</v>
      </c>
      <c r="J460" s="52">
        <f t="shared" si="68"/>
        <v>-1.6329075863007279</v>
      </c>
      <c r="K460" s="130">
        <f t="shared" si="71"/>
        <v>3063169.1880230382</v>
      </c>
      <c r="L460" s="130">
        <f t="shared" si="72"/>
        <v>627254.67940182949</v>
      </c>
      <c r="M460" s="133">
        <f t="shared" si="73"/>
        <v>1325.4667222222224</v>
      </c>
      <c r="N460" s="132"/>
      <c r="P460" s="113"/>
      <c r="Q460" s="113"/>
      <c r="R460" s="113">
        <v>145</v>
      </c>
      <c r="S460" s="113">
        <v>48</v>
      </c>
      <c r="T460" s="113">
        <v>46</v>
      </c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</row>
    <row r="461" spans="2:31" x14ac:dyDescent="0.25">
      <c r="B461" s="51"/>
      <c r="C461" s="145">
        <v>433</v>
      </c>
      <c r="D461" s="145">
        <v>2</v>
      </c>
      <c r="E461" s="152">
        <v>6.2855555555555549</v>
      </c>
      <c r="F461" s="133">
        <v>18.326000000000001</v>
      </c>
      <c r="G461" s="133">
        <v>-0.222</v>
      </c>
      <c r="H461" s="128">
        <f t="shared" si="66"/>
        <v>6.0691203703703707</v>
      </c>
      <c r="I461" s="52">
        <f t="shared" si="67"/>
        <v>-15.131663447559793</v>
      </c>
      <c r="J461" s="52">
        <f t="shared" si="68"/>
        <v>10.338038368558268</v>
      </c>
      <c r="K461" s="130">
        <f t="shared" si="71"/>
        <v>3063154.0563595905</v>
      </c>
      <c r="L461" s="130">
        <f t="shared" si="72"/>
        <v>627265.01744019811</v>
      </c>
      <c r="M461" s="133">
        <f t="shared" si="73"/>
        <v>1325.1117222222224</v>
      </c>
      <c r="N461" s="132"/>
      <c r="P461" s="113"/>
      <c r="Q461" s="113"/>
      <c r="R461" s="113">
        <v>150</v>
      </c>
      <c r="S461" s="113">
        <v>51</v>
      </c>
      <c r="T461" s="113">
        <v>12</v>
      </c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</row>
    <row r="462" spans="2:31" x14ac:dyDescent="0.25">
      <c r="B462" s="51"/>
      <c r="C462" s="145">
        <v>434</v>
      </c>
      <c r="D462" s="145">
        <v>2</v>
      </c>
      <c r="E462" s="152">
        <v>6.3744791666666663</v>
      </c>
      <c r="F462" s="133">
        <v>16.614000000000001</v>
      </c>
      <c r="G462" s="133">
        <v>-0.20200000000000001</v>
      </c>
      <c r="H462" s="128">
        <f t="shared" si="66"/>
        <v>12.443599537037038</v>
      </c>
      <c r="I462" s="52">
        <f t="shared" si="67"/>
        <v>7.9647939672351447</v>
      </c>
      <c r="J462" s="52">
        <f t="shared" si="68"/>
        <v>-14.58036532668145</v>
      </c>
      <c r="K462" s="130">
        <f t="shared" si="71"/>
        <v>3063162.0211535576</v>
      </c>
      <c r="L462" s="130">
        <f t="shared" si="72"/>
        <v>627250.43707487138</v>
      </c>
      <c r="M462" s="133">
        <f t="shared" si="73"/>
        <v>1325.1317222222224</v>
      </c>
      <c r="N462" s="132"/>
      <c r="P462" s="113"/>
      <c r="Q462" s="113"/>
      <c r="R462" s="113">
        <v>152</v>
      </c>
      <c r="S462" s="113">
        <v>59</v>
      </c>
      <c r="T462" s="113">
        <v>15</v>
      </c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</row>
    <row r="463" spans="2:31" x14ac:dyDescent="0.25">
      <c r="B463" s="51"/>
      <c r="C463" s="145">
        <v>435</v>
      </c>
      <c r="D463" s="145">
        <v>2</v>
      </c>
      <c r="E463" s="152">
        <v>6.0112615740740738</v>
      </c>
      <c r="F463" s="133">
        <v>17</v>
      </c>
      <c r="G463" s="133">
        <v>0.11</v>
      </c>
      <c r="H463" s="128">
        <f t="shared" si="66"/>
        <v>3.4548611111111107</v>
      </c>
      <c r="I463" s="52">
        <f t="shared" si="67"/>
        <v>2.0963178355421794</v>
      </c>
      <c r="J463" s="52">
        <f t="shared" si="68"/>
        <v>16.870253451930939</v>
      </c>
      <c r="K463" s="130">
        <f t="shared" si="71"/>
        <v>3063164.1174713932</v>
      </c>
      <c r="L463" s="130">
        <f t="shared" si="72"/>
        <v>627267.30732832337</v>
      </c>
      <c r="M463" s="133">
        <f t="shared" si="73"/>
        <v>1325.4437222222223</v>
      </c>
      <c r="N463" s="132"/>
      <c r="P463" s="113"/>
      <c r="Q463" s="113"/>
      <c r="R463" s="113">
        <v>144</v>
      </c>
      <c r="S463" s="113">
        <v>16</v>
      </c>
      <c r="T463" s="113">
        <v>13</v>
      </c>
      <c r="U463" s="113"/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</row>
    <row r="464" spans="2:31" x14ac:dyDescent="0.25">
      <c r="B464" s="51"/>
      <c r="C464" s="145">
        <v>436</v>
      </c>
      <c r="D464" s="145">
        <v>2</v>
      </c>
      <c r="E464" s="152">
        <v>5.9286921296296295</v>
      </c>
      <c r="F464" s="133">
        <v>13.446</v>
      </c>
      <c r="G464" s="133">
        <v>-0.498</v>
      </c>
      <c r="H464" s="128">
        <f t="shared" si="66"/>
        <v>9.3835532407407403</v>
      </c>
      <c r="I464" s="52">
        <f t="shared" si="67"/>
        <v>-9.4736326918881328</v>
      </c>
      <c r="J464" s="52">
        <f t="shared" si="68"/>
        <v>-9.5417608238306002</v>
      </c>
      <c r="K464" s="130">
        <f t="shared" si="71"/>
        <v>3063154.6438387013</v>
      </c>
      <c r="L464" s="130">
        <f t="shared" si="72"/>
        <v>627257.76556749956</v>
      </c>
      <c r="M464" s="133">
        <f t="shared" si="73"/>
        <v>1324.8357222222223</v>
      </c>
      <c r="N464" s="132"/>
      <c r="P464" s="113"/>
      <c r="Q464" s="113"/>
      <c r="R464" s="113">
        <v>142</v>
      </c>
      <c r="S464" s="113">
        <v>17</v>
      </c>
      <c r="T464" s="113">
        <v>19</v>
      </c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</row>
    <row r="465" spans="2:31" x14ac:dyDescent="0.25">
      <c r="B465" s="51"/>
      <c r="C465" s="145">
        <v>437</v>
      </c>
      <c r="D465" s="145">
        <v>1.5</v>
      </c>
      <c r="E465" s="152">
        <v>3.6212615740740741</v>
      </c>
      <c r="F465" s="133">
        <v>43.09</v>
      </c>
      <c r="G465" s="133">
        <v>2.472</v>
      </c>
      <c r="H465" s="128">
        <f t="shared" si="66"/>
        <v>13.004814814814814</v>
      </c>
      <c r="I465" s="52">
        <f t="shared" si="67"/>
        <v>28.897362134560378</v>
      </c>
      <c r="J465" s="52">
        <f t="shared" si="68"/>
        <v>-31.963894657317283</v>
      </c>
      <c r="K465" s="130">
        <f t="shared" si="71"/>
        <v>3063183.5412008357</v>
      </c>
      <c r="L465" s="130">
        <f t="shared" si="72"/>
        <v>627225.80167284224</v>
      </c>
      <c r="M465" s="133">
        <f t="shared" si="73"/>
        <v>1328.3057222222224</v>
      </c>
      <c r="N465" s="132"/>
      <c r="P465" s="113"/>
      <c r="Q465" s="113"/>
      <c r="R465" s="113">
        <v>86</v>
      </c>
      <c r="S465" s="113">
        <v>54</v>
      </c>
      <c r="T465" s="113">
        <v>37</v>
      </c>
      <c r="U465" s="113"/>
      <c r="V465" s="113"/>
      <c r="W465" s="113"/>
      <c r="X465" s="113"/>
      <c r="Y465" s="113"/>
      <c r="Z465" s="113"/>
      <c r="AA465" s="113"/>
      <c r="AB465" s="113"/>
      <c r="AC465" s="113"/>
      <c r="AD465" s="113"/>
      <c r="AE465" s="113"/>
    </row>
    <row r="466" spans="2:31" x14ac:dyDescent="0.25">
      <c r="B466" s="51"/>
      <c r="C466" s="145">
        <v>438</v>
      </c>
      <c r="D466" s="145">
        <v>1.5</v>
      </c>
      <c r="E466" s="152">
        <v>5.441736111111112</v>
      </c>
      <c r="F466" s="133">
        <v>13.278</v>
      </c>
      <c r="G466" s="133">
        <v>-0.185</v>
      </c>
      <c r="H466" s="128">
        <f t="shared" si="66"/>
        <v>3.4465509259259264</v>
      </c>
      <c r="I466" s="52">
        <f t="shared" si="67"/>
        <v>1.6832049866766645</v>
      </c>
      <c r="J466" s="52">
        <f t="shared" si="68"/>
        <v>13.170880949003633</v>
      </c>
      <c r="K466" s="130">
        <f t="shared" si="71"/>
        <v>3063185.2244058223</v>
      </c>
      <c r="L466" s="130">
        <f t="shared" si="72"/>
        <v>627238.97255379125</v>
      </c>
      <c r="M466" s="133">
        <f t="shared" si="73"/>
        <v>1325.6487222222224</v>
      </c>
      <c r="N466" s="132"/>
      <c r="P466" s="113"/>
      <c r="Q466" s="113"/>
      <c r="R466" s="113">
        <v>130</v>
      </c>
      <c r="S466" s="113">
        <v>36</v>
      </c>
      <c r="T466" s="113">
        <v>6</v>
      </c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</row>
    <row r="467" spans="2:31" x14ac:dyDescent="0.25">
      <c r="B467" s="51"/>
      <c r="C467" s="145">
        <v>439</v>
      </c>
      <c r="D467" s="145">
        <v>1.5</v>
      </c>
      <c r="E467" s="152">
        <v>3.7062152777777775</v>
      </c>
      <c r="F467" s="133">
        <v>38.386000000000003</v>
      </c>
      <c r="G467" s="133">
        <v>2.5449999999999999</v>
      </c>
      <c r="H467" s="128">
        <f t="shared" si="66"/>
        <v>7.1527662037037043</v>
      </c>
      <c r="I467" s="52">
        <f t="shared" si="67"/>
        <v>-37.980679766218756</v>
      </c>
      <c r="J467" s="52">
        <f t="shared" si="68"/>
        <v>5.5635384869650348</v>
      </c>
      <c r="K467" s="130">
        <f t="shared" si="71"/>
        <v>3063147.2437260561</v>
      </c>
      <c r="L467" s="130">
        <f t="shared" si="72"/>
        <v>627244.5360922782</v>
      </c>
      <c r="M467" s="133">
        <f t="shared" si="73"/>
        <v>1328.3787222222225</v>
      </c>
      <c r="N467" s="132"/>
      <c r="P467" s="113"/>
      <c r="Q467" s="113"/>
      <c r="R467" s="113">
        <v>88</v>
      </c>
      <c r="S467" s="113">
        <v>56</v>
      </c>
      <c r="T467" s="113">
        <v>57</v>
      </c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</row>
    <row r="468" spans="2:31" x14ac:dyDescent="0.25">
      <c r="B468" s="51"/>
      <c r="C468" s="145">
        <v>440</v>
      </c>
      <c r="D468" s="145">
        <v>1.5</v>
      </c>
      <c r="E468" s="152">
        <v>5.7798726851851852</v>
      </c>
      <c r="F468" s="133">
        <v>10.039</v>
      </c>
      <c r="G468" s="133">
        <v>-0.23699999999999999</v>
      </c>
      <c r="H468" s="128">
        <f t="shared" si="66"/>
        <v>12.932638888888889</v>
      </c>
      <c r="I468" s="52">
        <f t="shared" si="67"/>
        <v>6.5042515470091757</v>
      </c>
      <c r="J468" s="52">
        <f t="shared" si="68"/>
        <v>-7.6469754029438812</v>
      </c>
      <c r="K468" s="130">
        <f t="shared" si="71"/>
        <v>3063153.7479776032</v>
      </c>
      <c r="L468" s="130">
        <f t="shared" si="72"/>
        <v>627236.88911687525</v>
      </c>
      <c r="M468" s="133">
        <f t="shared" si="73"/>
        <v>1325.5967222222223</v>
      </c>
      <c r="N468" s="132"/>
      <c r="P468" s="113"/>
      <c r="Q468" s="113"/>
      <c r="R468" s="113">
        <v>138</v>
      </c>
      <c r="S468" s="113">
        <v>43</v>
      </c>
      <c r="T468" s="113">
        <v>1</v>
      </c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</row>
    <row r="469" spans="2:31" x14ac:dyDescent="0.25">
      <c r="B469" s="51"/>
      <c r="C469" s="145">
        <v>441</v>
      </c>
      <c r="D469" s="145">
        <v>1.5</v>
      </c>
      <c r="E469" s="152">
        <v>3.3164583333333328</v>
      </c>
      <c r="F469" s="133">
        <v>26.832000000000001</v>
      </c>
      <c r="G469" s="133">
        <v>2.2080000000000002</v>
      </c>
      <c r="H469" s="128">
        <f t="shared" si="66"/>
        <v>1.2490972222222219</v>
      </c>
      <c r="I469" s="52">
        <f t="shared" si="67"/>
        <v>23.242265295822417</v>
      </c>
      <c r="J469" s="52">
        <f t="shared" si="68"/>
        <v>13.407211787639103</v>
      </c>
      <c r="K469" s="130">
        <f t="shared" si="71"/>
        <v>3063176.9902428989</v>
      </c>
      <c r="L469" s="130">
        <f t="shared" si="72"/>
        <v>627250.29632866289</v>
      </c>
      <c r="M469" s="133">
        <f t="shared" si="73"/>
        <v>1328.0417222222225</v>
      </c>
      <c r="N469" s="132"/>
      <c r="P469" s="113"/>
      <c r="Q469" s="113"/>
      <c r="R469" s="113">
        <v>79</v>
      </c>
      <c r="S469" s="113">
        <v>35</v>
      </c>
      <c r="T469" s="113">
        <v>42</v>
      </c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</row>
    <row r="470" spans="2:31" x14ac:dyDescent="0.25">
      <c r="B470" s="51"/>
      <c r="C470" s="145">
        <v>442</v>
      </c>
      <c r="D470" s="145">
        <v>1.5</v>
      </c>
      <c r="E470" s="152">
        <v>4.9632754629629634</v>
      </c>
      <c r="F470" s="133">
        <v>12.058999999999999</v>
      </c>
      <c r="G470" s="133">
        <v>0.41899999999999998</v>
      </c>
      <c r="H470" s="128">
        <f t="shared" si="66"/>
        <v>6.2123726851851853</v>
      </c>
      <c r="I470" s="52">
        <f t="shared" si="67"/>
        <v>-10.347074424771494</v>
      </c>
      <c r="J470" s="52">
        <f t="shared" si="68"/>
        <v>6.1933457717327265</v>
      </c>
      <c r="K470" s="130">
        <f t="shared" si="71"/>
        <v>3063166.6431684741</v>
      </c>
      <c r="L470" s="130">
        <f t="shared" si="72"/>
        <v>627256.48967443465</v>
      </c>
      <c r="M470" s="133">
        <f t="shared" si="73"/>
        <v>1326.2527222222225</v>
      </c>
      <c r="N470" s="132"/>
      <c r="P470" s="113"/>
      <c r="Q470" s="113"/>
      <c r="R470" s="113">
        <v>119</v>
      </c>
      <c r="S470" s="113">
        <v>7</v>
      </c>
      <c r="T470" s="113">
        <v>7</v>
      </c>
      <c r="U470" s="113"/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</row>
    <row r="471" spans="2:31" x14ac:dyDescent="0.25">
      <c r="B471" s="51"/>
      <c r="C471" s="145">
        <v>443</v>
      </c>
      <c r="D471" s="145">
        <v>1.5</v>
      </c>
      <c r="E471" s="152">
        <v>4.2672916666666669</v>
      </c>
      <c r="F471" s="133">
        <v>10.340999999999999</v>
      </c>
      <c r="G471" s="133">
        <v>0.14699999999999999</v>
      </c>
      <c r="H471" s="128">
        <f t="shared" si="66"/>
        <v>10.479664351851852</v>
      </c>
      <c r="I471" s="52">
        <f t="shared" si="67"/>
        <v>-3.2792029967353895</v>
      </c>
      <c r="J471" s="52">
        <f t="shared" si="68"/>
        <v>-9.8072987466581054</v>
      </c>
      <c r="K471" s="130">
        <f t="shared" si="71"/>
        <v>3063163.3639654773</v>
      </c>
      <c r="L471" s="130">
        <f t="shared" si="72"/>
        <v>627246.68237568799</v>
      </c>
      <c r="M471" s="133">
        <f t="shared" si="73"/>
        <v>1325.9807222222223</v>
      </c>
      <c r="N471" s="132"/>
      <c r="P471" s="113"/>
      <c r="Q471" s="113"/>
      <c r="R471" s="113">
        <v>102</v>
      </c>
      <c r="S471" s="113">
        <v>24</v>
      </c>
      <c r="T471" s="113">
        <v>54</v>
      </c>
      <c r="U471" s="113"/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</row>
    <row r="472" spans="2:31" x14ac:dyDescent="0.25">
      <c r="B472" s="51"/>
      <c r="C472" s="145">
        <v>444</v>
      </c>
      <c r="D472" s="145">
        <v>1.5</v>
      </c>
      <c r="E472" s="152">
        <v>3.2925925925925927</v>
      </c>
      <c r="F472" s="133">
        <v>22.422999999999998</v>
      </c>
      <c r="G472" s="133">
        <v>1.859</v>
      </c>
      <c r="H472" s="128">
        <f t="shared" si="66"/>
        <v>13.772256944444445</v>
      </c>
      <c r="I472" s="52">
        <f t="shared" si="67"/>
        <v>19.522566643837465</v>
      </c>
      <c r="J472" s="52">
        <f t="shared" si="68"/>
        <v>-11.029973736910021</v>
      </c>
      <c r="K472" s="130">
        <f t="shared" si="71"/>
        <v>3063182.8865321213</v>
      </c>
      <c r="L472" s="130">
        <f t="shared" si="72"/>
        <v>627235.65240195103</v>
      </c>
      <c r="M472" s="133">
        <f t="shared" si="73"/>
        <v>1327.6927222222223</v>
      </c>
      <c r="N472" s="132"/>
      <c r="P472" s="113"/>
      <c r="Q472" s="113"/>
      <c r="R472" s="113">
        <v>79</v>
      </c>
      <c r="S472" s="113">
        <v>1</v>
      </c>
      <c r="T472" s="113">
        <v>20</v>
      </c>
      <c r="U472" s="113"/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</row>
    <row r="473" spans="2:31" x14ac:dyDescent="0.25">
      <c r="B473" s="51"/>
      <c r="C473" s="145">
        <v>445</v>
      </c>
      <c r="D473" s="145">
        <v>1.5</v>
      </c>
      <c r="E473" s="152">
        <v>4.0658912037037043</v>
      </c>
      <c r="F473" s="133">
        <v>8.2319999999999993</v>
      </c>
      <c r="G473" s="133">
        <v>-0.74299999999999999</v>
      </c>
      <c r="H473" s="128">
        <f t="shared" si="66"/>
        <v>2.8381481481481501</v>
      </c>
      <c r="I473" s="52">
        <f t="shared" si="67"/>
        <v>3.0683616432732022</v>
      </c>
      <c r="J473" s="52">
        <f t="shared" si="68"/>
        <v>7.6387813704863792</v>
      </c>
      <c r="K473" s="130">
        <f t="shared" si="71"/>
        <v>3063185.9548937646</v>
      </c>
      <c r="L473" s="130">
        <f t="shared" si="72"/>
        <v>627243.2911833215</v>
      </c>
      <c r="M473" s="133">
        <f t="shared" si="73"/>
        <v>1325.0907222222224</v>
      </c>
      <c r="N473" s="132"/>
      <c r="P473" s="113"/>
      <c r="Q473" s="113"/>
      <c r="R473" s="113">
        <v>97</v>
      </c>
      <c r="S473" s="113">
        <v>34</v>
      </c>
      <c r="T473" s="113">
        <v>53</v>
      </c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</row>
    <row r="474" spans="2:31" x14ac:dyDescent="0.25">
      <c r="B474" s="51"/>
      <c r="C474" s="145">
        <v>446</v>
      </c>
      <c r="D474" s="145">
        <v>1.5</v>
      </c>
      <c r="E474" s="152">
        <v>2.659039351851852</v>
      </c>
      <c r="F474" s="133">
        <v>23.931000000000001</v>
      </c>
      <c r="G474" s="133">
        <v>1.96</v>
      </c>
      <c r="H474" s="128">
        <f t="shared" si="66"/>
        <v>5.4971875000000026</v>
      </c>
      <c r="I474" s="52">
        <f t="shared" si="67"/>
        <v>-15.992001917685528</v>
      </c>
      <c r="J474" s="52">
        <f t="shared" si="68"/>
        <v>17.803051302087024</v>
      </c>
      <c r="K474" s="130">
        <f t="shared" si="71"/>
        <v>3063169.9628918469</v>
      </c>
      <c r="L474" s="130">
        <f t="shared" si="72"/>
        <v>627261.0942346236</v>
      </c>
      <c r="M474" s="133">
        <f t="shared" si="73"/>
        <v>1327.7937222222224</v>
      </c>
      <c r="N474" s="132"/>
      <c r="P474" s="113"/>
      <c r="Q474" s="113"/>
      <c r="R474" s="113">
        <v>63</v>
      </c>
      <c r="S474" s="113">
        <v>49</v>
      </c>
      <c r="T474" s="113">
        <v>1</v>
      </c>
      <c r="U474" s="113"/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</row>
    <row r="475" spans="2:31" x14ac:dyDescent="0.25">
      <c r="B475" s="51"/>
      <c r="C475" s="145">
        <v>447</v>
      </c>
      <c r="D475" s="145">
        <v>1.5</v>
      </c>
      <c r="E475" s="152">
        <v>3.0260532407407408</v>
      </c>
      <c r="F475" s="133">
        <v>7.4409999999999998</v>
      </c>
      <c r="G475" s="133">
        <v>-0.216</v>
      </c>
      <c r="H475" s="128">
        <f t="shared" si="66"/>
        <v>8.5232407407407429</v>
      </c>
      <c r="I475" s="52">
        <f t="shared" si="67"/>
        <v>-6.767906683399608</v>
      </c>
      <c r="J475" s="52">
        <f t="shared" si="68"/>
        <v>-3.0925588312584944</v>
      </c>
      <c r="K475" s="130">
        <f t="shared" si="71"/>
        <v>3063163.1949851634</v>
      </c>
      <c r="L475" s="130">
        <f t="shared" si="72"/>
        <v>627258.00167579239</v>
      </c>
      <c r="M475" s="133">
        <f t="shared" si="73"/>
        <v>1325.6177222222225</v>
      </c>
      <c r="N475" s="132"/>
      <c r="P475" s="113"/>
      <c r="Q475" s="113"/>
      <c r="R475" s="113">
        <v>72</v>
      </c>
      <c r="S475" s="113">
        <v>37</v>
      </c>
      <c r="T475" s="113">
        <v>31</v>
      </c>
      <c r="U475" s="113"/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</row>
    <row r="476" spans="2:31" x14ac:dyDescent="0.25">
      <c r="B476" s="51"/>
      <c r="C476" s="145">
        <v>448</v>
      </c>
      <c r="D476" s="145">
        <v>1.3</v>
      </c>
      <c r="E476" s="152">
        <v>2.9565509259259257</v>
      </c>
      <c r="F476" s="133">
        <v>25.683</v>
      </c>
      <c r="G476" s="133">
        <v>1.96</v>
      </c>
      <c r="H476" s="128">
        <f t="shared" si="66"/>
        <v>11.479791666666669</v>
      </c>
      <c r="I476" s="52">
        <f t="shared" si="67"/>
        <v>2.468299216207086</v>
      </c>
      <c r="J476" s="52">
        <f t="shared" si="68"/>
        <v>-25.564115239516337</v>
      </c>
      <c r="K476" s="130">
        <f t="shared" si="71"/>
        <v>3063165.6632843795</v>
      </c>
      <c r="L476" s="130">
        <f t="shared" si="72"/>
        <v>627232.43756055285</v>
      </c>
      <c r="M476" s="133">
        <f t="shared" si="73"/>
        <v>1327.9937222222225</v>
      </c>
      <c r="N476" s="132"/>
      <c r="P476" s="113"/>
      <c r="Q476" s="113"/>
      <c r="R476" s="113">
        <v>70</v>
      </c>
      <c r="S476" s="113">
        <v>57</v>
      </c>
      <c r="T476" s="113">
        <v>26</v>
      </c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</row>
    <row r="477" spans="2:31" x14ac:dyDescent="0.25">
      <c r="B477" s="51"/>
      <c r="C477" s="145">
        <v>449</v>
      </c>
      <c r="D477" s="145">
        <v>1.5</v>
      </c>
      <c r="E477" s="152">
        <v>3.0944907407407407</v>
      </c>
      <c r="F477" s="133">
        <v>9.82</v>
      </c>
      <c r="G477" s="133">
        <v>0.185</v>
      </c>
      <c r="H477" s="128">
        <f t="shared" si="66"/>
        <v>14.574282407407409</v>
      </c>
      <c r="I477" s="52">
        <f t="shared" si="67"/>
        <v>9.6642777256100665</v>
      </c>
      <c r="J477" s="52">
        <f t="shared" si="68"/>
        <v>-1.741877160501597</v>
      </c>
      <c r="K477" s="130">
        <f t="shared" si="71"/>
        <v>3063175.3275621049</v>
      </c>
      <c r="L477" s="130">
        <f t="shared" si="72"/>
        <v>627230.69568339235</v>
      </c>
      <c r="M477" s="133">
        <f t="shared" si="73"/>
        <v>1326.0187222222223</v>
      </c>
      <c r="N477" s="132"/>
      <c r="P477" s="113"/>
      <c r="Q477" s="113"/>
      <c r="R477" s="113">
        <v>74</v>
      </c>
      <c r="S477" s="113">
        <v>16</v>
      </c>
      <c r="T477" s="113">
        <v>4</v>
      </c>
      <c r="U477" s="113"/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</row>
    <row r="478" spans="2:31" x14ac:dyDescent="0.25">
      <c r="B478" s="51"/>
      <c r="C478" s="145">
        <v>450</v>
      </c>
      <c r="D478" s="145">
        <v>1.5</v>
      </c>
      <c r="E478" s="152">
        <v>3.6187615740740746</v>
      </c>
      <c r="F478" s="133">
        <v>11.170999999999999</v>
      </c>
      <c r="G478" s="133">
        <v>-0.98199999999999998</v>
      </c>
      <c r="H478" s="128">
        <f t="shared" si="66"/>
        <v>3.1930439814814839</v>
      </c>
      <c r="I478" s="52">
        <f t="shared" si="67"/>
        <v>2.5825859894259202</v>
      </c>
      <c r="J478" s="52">
        <f t="shared" si="68"/>
        <v>10.868371111036875</v>
      </c>
      <c r="K478" s="130">
        <f t="shared" si="71"/>
        <v>3063177.9101480944</v>
      </c>
      <c r="L478" s="130">
        <f t="shared" si="72"/>
        <v>627241.56405450334</v>
      </c>
      <c r="M478" s="133">
        <f t="shared" si="73"/>
        <v>1324.8517222222224</v>
      </c>
      <c r="N478" s="132"/>
      <c r="P478" s="113"/>
      <c r="Q478" s="113"/>
      <c r="R478" s="113">
        <v>86</v>
      </c>
      <c r="S478" s="113">
        <v>51</v>
      </c>
      <c r="T478" s="113">
        <v>1</v>
      </c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</row>
    <row r="479" spans="2:31" x14ac:dyDescent="0.25">
      <c r="B479" s="51"/>
      <c r="C479" s="145">
        <v>451</v>
      </c>
      <c r="D479" s="145">
        <v>1.5</v>
      </c>
      <c r="E479" s="152">
        <v>4.3934027777777782</v>
      </c>
      <c r="F479" s="133">
        <v>13.196999999999999</v>
      </c>
      <c r="G479" s="133">
        <v>0.82699999999999996</v>
      </c>
      <c r="H479" s="128">
        <f t="shared" si="66"/>
        <v>7.5864467592592622</v>
      </c>
      <c r="I479" s="52">
        <f t="shared" si="67"/>
        <v>-13.188348878359985</v>
      </c>
      <c r="J479" s="52">
        <f t="shared" si="68"/>
        <v>-0.4777686287952802</v>
      </c>
      <c r="K479" s="130">
        <f t="shared" si="71"/>
        <v>3063164.7217992162</v>
      </c>
      <c r="L479" s="130">
        <f t="shared" si="72"/>
        <v>627241.0862858746</v>
      </c>
      <c r="M479" s="133">
        <f t="shared" si="73"/>
        <v>1326.6607222222224</v>
      </c>
      <c r="N479" s="132"/>
      <c r="P479" s="113"/>
      <c r="Q479" s="113"/>
      <c r="R479" s="113">
        <v>105</v>
      </c>
      <c r="S479" s="113">
        <v>26</v>
      </c>
      <c r="T479" s="113">
        <v>30</v>
      </c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</row>
    <row r="480" spans="2:31" x14ac:dyDescent="0.25">
      <c r="B480" s="51"/>
      <c r="C480" s="145">
        <v>452</v>
      </c>
      <c r="D480" s="145">
        <v>1.5</v>
      </c>
      <c r="E480" s="152">
        <v>2.0435532407407409</v>
      </c>
      <c r="F480" s="133">
        <v>33.091999999999999</v>
      </c>
      <c r="G480" s="133">
        <v>2.335</v>
      </c>
      <c r="H480" s="128">
        <f t="shared" si="66"/>
        <v>9.6300000000000026</v>
      </c>
      <c r="I480" s="52">
        <f t="shared" si="67"/>
        <v>-20.771562527831829</v>
      </c>
      <c r="J480" s="52">
        <f t="shared" si="68"/>
        <v>-25.760874483455961</v>
      </c>
      <c r="K480" s="130">
        <f t="shared" si="71"/>
        <v>3063143.9502366884</v>
      </c>
      <c r="L480" s="130">
        <f t="shared" si="72"/>
        <v>627215.3254113911</v>
      </c>
      <c r="M480" s="133">
        <f t="shared" si="73"/>
        <v>1328.1687222222224</v>
      </c>
      <c r="N480" s="132"/>
      <c r="P480" s="113"/>
      <c r="Q480" s="113"/>
      <c r="R480" s="113">
        <v>49</v>
      </c>
      <c r="S480" s="113">
        <v>2</v>
      </c>
      <c r="T480" s="113">
        <v>43</v>
      </c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</row>
    <row r="481" spans="2:31" x14ac:dyDescent="0.25">
      <c r="B481" s="51"/>
      <c r="C481" s="145">
        <v>453</v>
      </c>
      <c r="D481" s="145">
        <v>1.5</v>
      </c>
      <c r="E481" s="152">
        <v>3.8630208333333336</v>
      </c>
      <c r="F481" s="133">
        <v>14.826000000000001</v>
      </c>
      <c r="G481" s="133">
        <v>1.087</v>
      </c>
      <c r="H481" s="128">
        <f t="shared" si="66"/>
        <v>13.493020833333336</v>
      </c>
      <c r="I481" s="52">
        <f t="shared" si="67"/>
        <v>11.968958527613108</v>
      </c>
      <c r="J481" s="52">
        <f t="shared" si="68"/>
        <v>-8.7495318597212677</v>
      </c>
      <c r="K481" s="130">
        <f t="shared" si="71"/>
        <v>3063155.9191952161</v>
      </c>
      <c r="L481" s="130">
        <f t="shared" si="72"/>
        <v>627206.57587953133</v>
      </c>
      <c r="M481" s="133">
        <f t="shared" si="73"/>
        <v>1326.9207222222224</v>
      </c>
      <c r="N481" s="132"/>
      <c r="P481" s="113"/>
      <c r="Q481" s="113"/>
      <c r="R481" s="113">
        <v>92</v>
      </c>
      <c r="S481" s="113">
        <v>42</v>
      </c>
      <c r="T481" s="113">
        <v>45</v>
      </c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</row>
    <row r="482" spans="2:31" x14ac:dyDescent="0.25">
      <c r="B482" s="51"/>
      <c r="C482" s="145">
        <v>454</v>
      </c>
      <c r="D482" s="145">
        <v>1.5</v>
      </c>
      <c r="E482" s="152">
        <v>1.7102430555555554</v>
      </c>
      <c r="F482" s="133">
        <v>14.826000000000001</v>
      </c>
      <c r="G482" s="133">
        <v>1.0569999999999999</v>
      </c>
      <c r="H482" s="128">
        <f t="shared" si="66"/>
        <v>0.20326388888889113</v>
      </c>
      <c r="I482" s="52">
        <f t="shared" si="67"/>
        <v>14.772293196909787</v>
      </c>
      <c r="J482" s="52">
        <f t="shared" si="68"/>
        <v>1.2608051810382206</v>
      </c>
      <c r="K482" s="130">
        <f t="shared" si="71"/>
        <v>3063170.6914884131</v>
      </c>
      <c r="L482" s="130">
        <f t="shared" si="72"/>
        <v>627207.83668471233</v>
      </c>
      <c r="M482" s="133">
        <f t="shared" si="73"/>
        <v>1326.8907222222224</v>
      </c>
      <c r="N482" s="132"/>
      <c r="P482" s="113"/>
      <c r="Q482" s="113"/>
      <c r="R482" s="113">
        <v>41</v>
      </c>
      <c r="S482" s="113">
        <v>2</v>
      </c>
      <c r="T482" s="113">
        <v>45</v>
      </c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</row>
    <row r="483" spans="2:31" x14ac:dyDescent="0.25">
      <c r="B483" s="51"/>
      <c r="C483" s="145">
        <v>455</v>
      </c>
      <c r="D483" s="145">
        <v>1.5</v>
      </c>
      <c r="E483" s="152">
        <v>4.311770833333334</v>
      </c>
      <c r="F483" s="133">
        <v>16.335000000000001</v>
      </c>
      <c r="G483" s="133">
        <v>1.0409999999999999</v>
      </c>
      <c r="H483" s="128">
        <f t="shared" si="66"/>
        <v>4.5150347222222251</v>
      </c>
      <c r="I483" s="52">
        <f t="shared" si="67"/>
        <v>-5.1455302870818675</v>
      </c>
      <c r="J483" s="52">
        <f t="shared" si="68"/>
        <v>15.503410691351862</v>
      </c>
      <c r="K483" s="130">
        <f t="shared" si="71"/>
        <v>3063165.545958126</v>
      </c>
      <c r="L483" s="130">
        <f t="shared" si="72"/>
        <v>627223.34009540372</v>
      </c>
      <c r="M483" s="133">
        <f t="shared" si="73"/>
        <v>1326.8747222222223</v>
      </c>
      <c r="N483" s="132"/>
      <c r="P483" s="113"/>
      <c r="Q483" s="113"/>
      <c r="R483" s="113">
        <v>103</v>
      </c>
      <c r="S483" s="113">
        <v>28</v>
      </c>
      <c r="T483" s="113">
        <v>57</v>
      </c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</row>
    <row r="484" spans="2:31" x14ac:dyDescent="0.25">
      <c r="B484" s="51"/>
      <c r="C484" s="145">
        <v>456</v>
      </c>
      <c r="D484" s="145">
        <v>1.5</v>
      </c>
      <c r="E484" s="152">
        <v>2.3267708333333332</v>
      </c>
      <c r="F484" s="133">
        <v>17.474</v>
      </c>
      <c r="G484" s="133">
        <v>1.2549999999999999</v>
      </c>
      <c r="H484" s="128">
        <f t="shared" si="66"/>
        <v>6.8418055555555579</v>
      </c>
      <c r="I484" s="52">
        <f t="shared" si="67"/>
        <v>-16.81407398951669</v>
      </c>
      <c r="J484" s="52">
        <f t="shared" si="68"/>
        <v>4.7568468416649985</v>
      </c>
      <c r="K484" s="130">
        <f t="shared" si="71"/>
        <v>3063148.7318841363</v>
      </c>
      <c r="L484" s="130">
        <f t="shared" si="72"/>
        <v>627228.09694224538</v>
      </c>
      <c r="M484" s="133">
        <f t="shared" si="73"/>
        <v>1327.0887222222225</v>
      </c>
      <c r="N484" s="132"/>
      <c r="P484" s="113"/>
      <c r="Q484" s="113"/>
      <c r="R484" s="113">
        <v>55</v>
      </c>
      <c r="S484" s="113">
        <v>50</v>
      </c>
      <c r="T484" s="113">
        <v>33</v>
      </c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</row>
    <row r="485" spans="2:31" x14ac:dyDescent="0.25">
      <c r="B485" s="51"/>
      <c r="C485" s="145">
        <v>457</v>
      </c>
      <c r="D485" s="145">
        <v>1.5</v>
      </c>
      <c r="E485" s="152">
        <v>5.5672916666666676</v>
      </c>
      <c r="F485" s="133">
        <v>16.922999999999998</v>
      </c>
      <c r="G485" s="133">
        <v>0.60399999999999998</v>
      </c>
      <c r="H485" s="128">
        <f t="shared" si="66"/>
        <v>12.409097222222226</v>
      </c>
      <c r="I485" s="52">
        <f t="shared" si="67"/>
        <v>7.8974506909114801</v>
      </c>
      <c r="J485" s="52">
        <f t="shared" si="68"/>
        <v>-14.967237607007572</v>
      </c>
      <c r="K485" s="130">
        <f t="shared" si="71"/>
        <v>3063156.6293348274</v>
      </c>
      <c r="L485" s="130">
        <f t="shared" si="72"/>
        <v>627213.12970463838</v>
      </c>
      <c r="M485" s="133">
        <f t="shared" si="73"/>
        <v>1326.4377222222224</v>
      </c>
      <c r="N485" s="132"/>
      <c r="P485" s="113"/>
      <c r="Q485" s="113"/>
      <c r="R485" s="113">
        <v>133</v>
      </c>
      <c r="S485" s="113">
        <v>36</v>
      </c>
      <c r="T485" s="113">
        <v>54</v>
      </c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</row>
    <row r="486" spans="2:31" x14ac:dyDescent="0.25">
      <c r="B486" s="51"/>
      <c r="C486" s="145">
        <v>458</v>
      </c>
      <c r="D486" s="145">
        <v>1.5</v>
      </c>
      <c r="E486" s="152">
        <v>2.2135185185185184</v>
      </c>
      <c r="F486" s="133">
        <v>23.634</v>
      </c>
      <c r="G486" s="133">
        <v>1.464</v>
      </c>
      <c r="H486" s="128">
        <f t="shared" si="66"/>
        <v>14.622615740740745</v>
      </c>
      <c r="I486" s="52">
        <f t="shared" si="67"/>
        <v>23.339322175021476</v>
      </c>
      <c r="J486" s="52">
        <f t="shared" si="68"/>
        <v>-3.7204833571124638</v>
      </c>
      <c r="K486" s="130">
        <f t="shared" si="71"/>
        <v>3063179.9686570023</v>
      </c>
      <c r="L486" s="130">
        <f t="shared" si="72"/>
        <v>627209.4092212813</v>
      </c>
      <c r="M486" s="133">
        <f t="shared" si="73"/>
        <v>1327.2977222222223</v>
      </c>
      <c r="N486" s="132"/>
      <c r="P486" s="113"/>
      <c r="Q486" s="113"/>
      <c r="R486" s="113">
        <v>53</v>
      </c>
      <c r="S486" s="113">
        <v>7</v>
      </c>
      <c r="T486" s="113">
        <v>28</v>
      </c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</row>
    <row r="487" spans="2:31" x14ac:dyDescent="0.25">
      <c r="B487" s="51"/>
      <c r="C487" s="145">
        <v>459</v>
      </c>
      <c r="D487" s="145">
        <v>1.5</v>
      </c>
      <c r="E487" s="152">
        <v>4.3149652777777776</v>
      </c>
      <c r="F487" s="133">
        <v>22.465</v>
      </c>
      <c r="G487" s="133">
        <v>0.90400000000000003</v>
      </c>
      <c r="H487" s="128">
        <f t="shared" si="66"/>
        <v>3.9375810185185216</v>
      </c>
      <c r="I487" s="52">
        <f t="shared" si="67"/>
        <v>-1.7633436280596397</v>
      </c>
      <c r="J487" s="52">
        <f t="shared" si="68"/>
        <v>22.3956880726934</v>
      </c>
      <c r="K487" s="130">
        <f t="shared" si="71"/>
        <v>3063178.2053133743</v>
      </c>
      <c r="L487" s="130">
        <f t="shared" si="72"/>
        <v>627231.80490935396</v>
      </c>
      <c r="M487" s="133">
        <f t="shared" si="73"/>
        <v>1326.7377222222224</v>
      </c>
      <c r="N487" s="132"/>
      <c r="P487" s="113"/>
      <c r="Q487" s="113"/>
      <c r="R487" s="113">
        <v>103</v>
      </c>
      <c r="S487" s="113">
        <v>33</v>
      </c>
      <c r="T487" s="113">
        <v>33</v>
      </c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</row>
    <row r="488" spans="2:31" x14ac:dyDescent="0.25">
      <c r="B488" s="51"/>
      <c r="C488" s="145">
        <v>460</v>
      </c>
      <c r="D488" s="145">
        <v>1.5</v>
      </c>
      <c r="E488" s="152">
        <v>1.4503125000000001</v>
      </c>
      <c r="F488" s="133">
        <v>26.547999999999998</v>
      </c>
      <c r="G488" s="133">
        <v>1.542</v>
      </c>
      <c r="H488" s="128">
        <f t="shared" si="66"/>
        <v>5.3878935185185215</v>
      </c>
      <c r="I488" s="52">
        <f t="shared" si="67"/>
        <v>-16.818381567375962</v>
      </c>
      <c r="J488" s="52">
        <f t="shared" si="68"/>
        <v>20.541137881192185</v>
      </c>
      <c r="K488" s="130">
        <f t="shared" si="71"/>
        <v>3063161.3869318068</v>
      </c>
      <c r="L488" s="130">
        <f t="shared" si="72"/>
        <v>627252.34604723519</v>
      </c>
      <c r="M488" s="133">
        <f t="shared" si="73"/>
        <v>1327.3757222222223</v>
      </c>
      <c r="N488" s="132"/>
      <c r="P488" s="113"/>
      <c r="Q488" s="113"/>
      <c r="R488" s="113">
        <v>34</v>
      </c>
      <c r="S488" s="113">
        <v>48</v>
      </c>
      <c r="T488" s="113">
        <v>27</v>
      </c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</row>
    <row r="489" spans="2:31" x14ac:dyDescent="0.25">
      <c r="B489" s="51"/>
      <c r="C489" s="145">
        <v>461</v>
      </c>
      <c r="D489" s="145">
        <v>1.5</v>
      </c>
      <c r="E489" s="152">
        <v>4.0979976851851854</v>
      </c>
      <c r="F489" s="133">
        <v>24.614999999999998</v>
      </c>
      <c r="G489" s="133">
        <v>1.3080000000000001</v>
      </c>
      <c r="H489" s="128">
        <f t="shared" si="66"/>
        <v>9.4858912037037069</v>
      </c>
      <c r="I489" s="52">
        <f t="shared" si="67"/>
        <v>-16.578468130443376</v>
      </c>
      <c r="J489" s="52">
        <f t="shared" si="68"/>
        <v>-18.19485145440526</v>
      </c>
      <c r="K489" s="130">
        <f t="shared" si="71"/>
        <v>3063144.8084636764</v>
      </c>
      <c r="L489" s="130">
        <f t="shared" si="72"/>
        <v>627234.15119578084</v>
      </c>
      <c r="M489" s="133">
        <f t="shared" si="73"/>
        <v>1327.1417222222224</v>
      </c>
      <c r="N489" s="132"/>
      <c r="P489" s="113"/>
      <c r="Q489" s="113"/>
      <c r="R489" s="113">
        <v>98</v>
      </c>
      <c r="S489" s="113">
        <v>21</v>
      </c>
      <c r="T489" s="113">
        <v>7</v>
      </c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</row>
    <row r="490" spans="2:31" x14ac:dyDescent="0.25">
      <c r="B490" s="51"/>
      <c r="C490" s="145">
        <v>462</v>
      </c>
      <c r="D490" s="145">
        <v>1.5</v>
      </c>
      <c r="E490" s="152">
        <v>1.5756712962962964</v>
      </c>
      <c r="F490" s="133">
        <v>36.646999999999998</v>
      </c>
      <c r="G490" s="133">
        <v>1.595</v>
      </c>
      <c r="H490" s="128">
        <f t="shared" si="66"/>
        <v>11.061562500000003</v>
      </c>
      <c r="I490" s="52">
        <f t="shared" si="67"/>
        <v>-2.8896371389135083</v>
      </c>
      <c r="J490" s="52">
        <f t="shared" si="68"/>
        <v>-36.532897588412169</v>
      </c>
      <c r="K490" s="130">
        <f t="shared" si="71"/>
        <v>3063141.9188265377</v>
      </c>
      <c r="L490" s="130">
        <f t="shared" si="72"/>
        <v>627197.61829819239</v>
      </c>
      <c r="M490" s="133">
        <f t="shared" si="73"/>
        <v>1327.4287222222224</v>
      </c>
      <c r="N490" s="132"/>
      <c r="P490" s="113"/>
      <c r="Q490" s="113"/>
      <c r="R490" s="113">
        <v>37</v>
      </c>
      <c r="S490" s="113">
        <v>48</v>
      </c>
      <c r="T490" s="113">
        <v>58</v>
      </c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</row>
    <row r="491" spans="2:31" x14ac:dyDescent="0.25">
      <c r="B491" s="51"/>
      <c r="C491" s="145">
        <v>463</v>
      </c>
      <c r="D491" s="145">
        <v>1.5</v>
      </c>
      <c r="E491" s="152">
        <v>4.455810185185185</v>
      </c>
      <c r="F491" s="133">
        <v>31.734000000000002</v>
      </c>
      <c r="G491" s="133">
        <v>1.0669999999999999</v>
      </c>
      <c r="H491" s="128">
        <f t="shared" si="66"/>
        <v>0.51737268518518675</v>
      </c>
      <c r="I491" s="52">
        <f t="shared" si="67"/>
        <v>30.991701456362836</v>
      </c>
      <c r="J491" s="52">
        <f t="shared" si="68"/>
        <v>6.8235765431097688</v>
      </c>
      <c r="K491" s="130">
        <f t="shared" si="71"/>
        <v>3063172.9105279939</v>
      </c>
      <c r="L491" s="130">
        <f t="shared" si="72"/>
        <v>627204.44187473552</v>
      </c>
      <c r="M491" s="133">
        <f t="shared" si="73"/>
        <v>1326.9007222222224</v>
      </c>
      <c r="N491" s="132"/>
      <c r="P491" s="113"/>
      <c r="Q491" s="113"/>
      <c r="R491" s="113">
        <v>106</v>
      </c>
      <c r="S491" s="113">
        <v>56</v>
      </c>
      <c r="T491" s="113">
        <v>22</v>
      </c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</row>
    <row r="492" spans="2:31" x14ac:dyDescent="0.25">
      <c r="B492" s="51"/>
      <c r="C492" s="145">
        <v>464</v>
      </c>
      <c r="D492" s="145">
        <v>1.5</v>
      </c>
      <c r="E492" s="152">
        <v>4.7890509259259257</v>
      </c>
      <c r="F492" s="133">
        <v>33.048000000000002</v>
      </c>
      <c r="G492" s="133">
        <v>0.34</v>
      </c>
      <c r="H492" s="128">
        <f t="shared" si="66"/>
        <v>5.3064236111111125</v>
      </c>
      <c r="I492" s="52">
        <f t="shared" si="67"/>
        <v>-20.051548787271766</v>
      </c>
      <c r="J492" s="52">
        <f t="shared" si="68"/>
        <v>26.269862870438825</v>
      </c>
      <c r="K492" s="130">
        <f t="shared" si="71"/>
        <v>3063152.8589792065</v>
      </c>
      <c r="L492" s="130">
        <f t="shared" si="72"/>
        <v>627230.71173760598</v>
      </c>
      <c r="M492" s="133">
        <f t="shared" si="73"/>
        <v>1326.1737222222223</v>
      </c>
      <c r="N492" s="132"/>
      <c r="P492" s="113"/>
      <c r="Q492" s="113"/>
      <c r="R492" s="113">
        <v>114</v>
      </c>
      <c r="S492" s="113">
        <v>56</v>
      </c>
      <c r="T492" s="113">
        <v>14</v>
      </c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</row>
    <row r="493" spans="2:31" x14ac:dyDescent="0.25">
      <c r="B493" s="51"/>
      <c r="C493" s="145">
        <v>465</v>
      </c>
      <c r="D493" s="145">
        <v>1.5</v>
      </c>
      <c r="E493" s="152">
        <v>0.80660879629629623</v>
      </c>
      <c r="F493" s="133">
        <v>38.273000000000003</v>
      </c>
      <c r="G493" s="133">
        <v>1.3819999999999999</v>
      </c>
      <c r="H493" s="128">
        <f t="shared" si="66"/>
        <v>6.1130324074074087</v>
      </c>
      <c r="I493" s="52">
        <f t="shared" si="67"/>
        <v>-31.99354048978174</v>
      </c>
      <c r="J493" s="52">
        <f t="shared" si="68"/>
        <v>21.005615818839896</v>
      </c>
      <c r="K493" s="130">
        <f t="shared" si="71"/>
        <v>3063120.865438717</v>
      </c>
      <c r="L493" s="130">
        <f t="shared" si="72"/>
        <v>627251.71735342487</v>
      </c>
      <c r="M493" s="133">
        <f t="shared" si="73"/>
        <v>1327.2157222222224</v>
      </c>
      <c r="N493" s="132"/>
      <c r="P493" s="113"/>
      <c r="Q493" s="113"/>
      <c r="R493" s="113">
        <v>19</v>
      </c>
      <c r="S493" s="113">
        <v>21</v>
      </c>
      <c r="T493" s="113">
        <v>31</v>
      </c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</row>
    <row r="494" spans="2:31" x14ac:dyDescent="0.25">
      <c r="B494" s="51"/>
      <c r="C494" s="145">
        <v>466</v>
      </c>
      <c r="D494" s="145">
        <v>1.5</v>
      </c>
      <c r="E494" s="152">
        <v>4.6319675925925932</v>
      </c>
      <c r="F494" s="133">
        <v>35.494</v>
      </c>
      <c r="G494" s="133">
        <v>0.90800000000000003</v>
      </c>
      <c r="H494" s="128">
        <f t="shared" si="66"/>
        <v>10.745000000000001</v>
      </c>
      <c r="I494" s="52">
        <f t="shared" si="67"/>
        <v>-7.4523153014799375</v>
      </c>
      <c r="J494" s="52">
        <f t="shared" si="68"/>
        <v>-34.702838971002471</v>
      </c>
      <c r="K494" s="130">
        <f t="shared" si="71"/>
        <v>3063113.4131234153</v>
      </c>
      <c r="L494" s="130">
        <f t="shared" si="72"/>
        <v>627217.01451445383</v>
      </c>
      <c r="M494" s="133">
        <f t="shared" si="73"/>
        <v>1326.7417222222223</v>
      </c>
      <c r="N494" s="132"/>
      <c r="P494" s="113"/>
      <c r="Q494" s="113"/>
      <c r="R494" s="113">
        <v>111</v>
      </c>
      <c r="S494" s="113">
        <v>10</v>
      </c>
      <c r="T494" s="113">
        <v>2</v>
      </c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</row>
    <row r="495" spans="2:31" x14ac:dyDescent="0.25">
      <c r="B495" s="51"/>
      <c r="C495" s="145">
        <v>467</v>
      </c>
      <c r="D495" s="145">
        <v>1.5</v>
      </c>
      <c r="E495" s="152">
        <v>0.81202546296296296</v>
      </c>
      <c r="F495" s="133">
        <v>32.713000000000001</v>
      </c>
      <c r="G495" s="133">
        <v>0.73299999999999998</v>
      </c>
      <c r="H495" s="128">
        <f t="shared" si="66"/>
        <v>11.557025462962963</v>
      </c>
      <c r="I495" s="52">
        <f t="shared" si="67"/>
        <v>4.1955175122559965</v>
      </c>
      <c r="J495" s="52">
        <f t="shared" si="68"/>
        <v>-32.44284207347367</v>
      </c>
      <c r="K495" s="130">
        <f t="shared" si="71"/>
        <v>3063117.6086409274</v>
      </c>
      <c r="L495" s="130">
        <f t="shared" si="72"/>
        <v>627184.57167238032</v>
      </c>
      <c r="M495" s="133">
        <f t="shared" si="73"/>
        <v>1326.5667222222223</v>
      </c>
      <c r="N495" s="132"/>
      <c r="P495" s="113"/>
      <c r="Q495" s="113"/>
      <c r="R495" s="113">
        <v>19</v>
      </c>
      <c r="S495" s="113">
        <v>29</v>
      </c>
      <c r="T495" s="113">
        <v>19</v>
      </c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</row>
    <row r="496" spans="2:31" x14ac:dyDescent="0.25">
      <c r="B496" s="51"/>
      <c r="C496" s="145">
        <v>468</v>
      </c>
      <c r="D496" s="145">
        <v>1.5</v>
      </c>
      <c r="E496" s="152">
        <v>3.988321759259259</v>
      </c>
      <c r="F496" s="133">
        <v>35.299999999999997</v>
      </c>
      <c r="G496" s="133">
        <v>1.635</v>
      </c>
      <c r="H496" s="128">
        <f t="shared" si="66"/>
        <v>0.54534722222222243</v>
      </c>
      <c r="I496" s="52">
        <f t="shared" si="67"/>
        <v>34.382980067247018</v>
      </c>
      <c r="J496" s="52">
        <f t="shared" si="68"/>
        <v>7.9937901958516466</v>
      </c>
      <c r="K496" s="130">
        <f t="shared" si="71"/>
        <v>3063151.9916209946</v>
      </c>
      <c r="L496" s="130">
        <f t="shared" si="72"/>
        <v>627192.56546257623</v>
      </c>
      <c r="M496" s="133">
        <f t="shared" si="73"/>
        <v>1327.4687222222224</v>
      </c>
      <c r="N496" s="132"/>
      <c r="P496" s="113"/>
      <c r="Q496" s="113"/>
      <c r="R496" s="113">
        <v>95</v>
      </c>
      <c r="S496" s="113">
        <v>43</v>
      </c>
      <c r="T496" s="113">
        <v>11</v>
      </c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</row>
    <row r="497" spans="2:31" x14ac:dyDescent="0.25">
      <c r="B497" s="51"/>
      <c r="C497" s="145">
        <v>469</v>
      </c>
      <c r="D497" s="145">
        <v>1.5</v>
      </c>
      <c r="E497" s="152">
        <v>0.98494212962962968</v>
      </c>
      <c r="F497" s="133">
        <v>22.84</v>
      </c>
      <c r="G497" s="133">
        <v>0.106</v>
      </c>
      <c r="H497" s="128">
        <f t="shared" si="66"/>
        <v>1.5302893518518521</v>
      </c>
      <c r="I497" s="52">
        <f t="shared" si="67"/>
        <v>18.306134627916531</v>
      </c>
      <c r="J497" s="52">
        <f t="shared" si="68"/>
        <v>13.658368679479818</v>
      </c>
      <c r="K497" s="130">
        <f t="shared" si="71"/>
        <v>3063170.2977556228</v>
      </c>
      <c r="L497" s="130">
        <f t="shared" si="72"/>
        <v>627206.22383125569</v>
      </c>
      <c r="M497" s="133">
        <f t="shared" si="73"/>
        <v>1325.9397222222224</v>
      </c>
      <c r="N497" s="132"/>
      <c r="P497" s="113"/>
      <c r="Q497" s="113"/>
      <c r="R497" s="113">
        <v>23</v>
      </c>
      <c r="S497" s="113">
        <v>38</v>
      </c>
      <c r="T497" s="113">
        <v>19</v>
      </c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</row>
    <row r="498" spans="2:31" x14ac:dyDescent="0.25">
      <c r="B498" s="51"/>
      <c r="C498" s="145"/>
      <c r="D498" s="145"/>
      <c r="E498" s="152"/>
      <c r="F498" s="133"/>
      <c r="G498" s="133"/>
      <c r="H498" s="132"/>
      <c r="I498" s="133"/>
      <c r="J498" s="132"/>
      <c r="K498" s="132"/>
      <c r="L498" s="133"/>
      <c r="M498" s="132"/>
      <c r="N498" s="132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</row>
    <row r="499" spans="2:31" x14ac:dyDescent="0.25">
      <c r="B499" s="51"/>
      <c r="C499" s="145"/>
      <c r="D499" s="145"/>
      <c r="E499" s="152"/>
      <c r="F499" s="133"/>
      <c r="G499" s="133"/>
      <c r="H499" s="132"/>
      <c r="I499" s="133"/>
      <c r="J499" s="132"/>
      <c r="K499" s="132"/>
      <c r="L499" s="133"/>
      <c r="M499" s="132"/>
      <c r="N499" s="132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</row>
    <row r="500" spans="2:31" x14ac:dyDescent="0.25">
      <c r="B500" s="51" t="s">
        <v>48</v>
      </c>
      <c r="C500" s="145" t="s">
        <v>47</v>
      </c>
      <c r="D500" s="145"/>
      <c r="E500" s="152">
        <v>0</v>
      </c>
      <c r="F500" s="133"/>
      <c r="G500" s="133"/>
      <c r="H500" s="131">
        <f>IF('Gales Table Minor Traverse'!V10&lt;(180/24), 'Gales Table Minor Traverse'!V10+(180/24), 'Gales Table Minor Traverse'!V10-(180/24))</f>
        <v>11.472384259259259</v>
      </c>
      <c r="I500" s="130"/>
      <c r="J500" s="131"/>
      <c r="K500" s="51">
        <f>'Gales Table Minor Traverse'!S10</f>
        <v>3063212.1129176714</v>
      </c>
      <c r="L500" s="51">
        <f>'Gales Table Minor Traverse'!T10</f>
        <v>627013.9558949311</v>
      </c>
      <c r="M500" s="133">
        <f>'Level Transfer Minor Traverse'!I36</f>
        <v>1327.569888888889</v>
      </c>
      <c r="N500" s="132"/>
      <c r="P500" s="113"/>
      <c r="Q500" s="113"/>
      <c r="R500" s="113">
        <v>0</v>
      </c>
      <c r="S500" s="113">
        <v>0</v>
      </c>
      <c r="T500" s="113">
        <v>0</v>
      </c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</row>
    <row r="501" spans="2:31" x14ac:dyDescent="0.25">
      <c r="B501" s="51">
        <v>1.31</v>
      </c>
      <c r="C501" s="145">
        <v>470</v>
      </c>
      <c r="D501" s="145">
        <v>1.3</v>
      </c>
      <c r="E501" s="152">
        <v>1.7575115740740741</v>
      </c>
      <c r="F501" s="133">
        <v>29.311</v>
      </c>
      <c r="G501" s="133">
        <v>0.62</v>
      </c>
      <c r="H501" s="128">
        <f t="shared" ref="H501:H564" si="74">IF(H500+E501&lt;360/24,H500+E501,H500+E501-360/24)</f>
        <v>13.229895833333334</v>
      </c>
      <c r="I501" s="52">
        <f t="shared" ref="I501:I564" si="75">F501*COS(RADIANS(H501*24))</f>
        <v>21.616383256459343</v>
      </c>
      <c r="J501" s="52">
        <f t="shared" ref="J501:J564" si="76">F501*SIN(RADIANS(H501*24))</f>
        <v>-19.795623150329572</v>
      </c>
      <c r="K501" s="130">
        <f t="shared" ref="K501" si="77">K500+I501</f>
        <v>3063233.7293009278</v>
      </c>
      <c r="L501" s="130">
        <f t="shared" ref="L501" si="78">L500+J501</f>
        <v>626994.1602717808</v>
      </c>
      <c r="M501" s="133">
        <f>$M$500+$B$501+G501-D501</f>
        <v>1328.1998888888888</v>
      </c>
      <c r="N501" s="132"/>
      <c r="P501" s="113"/>
      <c r="Q501" s="113"/>
      <c r="R501" s="113">
        <v>42</v>
      </c>
      <c r="S501" s="113">
        <v>10</v>
      </c>
      <c r="T501" s="113">
        <v>49</v>
      </c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</row>
    <row r="502" spans="2:31" x14ac:dyDescent="0.25">
      <c r="B502" s="51"/>
      <c r="C502" s="145">
        <v>471</v>
      </c>
      <c r="D502" s="145">
        <v>1.3</v>
      </c>
      <c r="E502" s="152">
        <v>1.1484953703703704</v>
      </c>
      <c r="F502" s="133">
        <v>37.781999999999996</v>
      </c>
      <c r="G502" s="133">
        <v>0.61299999999999999</v>
      </c>
      <c r="H502" s="128">
        <f t="shared" si="74"/>
        <v>14.378391203703703</v>
      </c>
      <c r="I502" s="52">
        <f t="shared" si="75"/>
        <v>36.508463429148421</v>
      </c>
      <c r="J502" s="52">
        <f t="shared" si="76"/>
        <v>-9.7268505716152518</v>
      </c>
      <c r="K502" s="130">
        <f t="shared" ref="K502:K565" si="79">K501+I502</f>
        <v>3063270.2377643571</v>
      </c>
      <c r="L502" s="130">
        <f t="shared" ref="L502:L565" si="80">L501+J502</f>
        <v>626984.43342120922</v>
      </c>
      <c r="M502" s="133">
        <f t="shared" ref="M502:M565" si="81">$M$500+$B$501+G502-D502</f>
        <v>1328.192888888889</v>
      </c>
      <c r="N502" s="132"/>
      <c r="P502" s="113"/>
      <c r="Q502" s="113"/>
      <c r="R502" s="113">
        <v>27</v>
      </c>
      <c r="S502" s="113">
        <v>33</v>
      </c>
      <c r="T502" s="113">
        <v>50</v>
      </c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</row>
    <row r="503" spans="2:31" x14ac:dyDescent="0.25">
      <c r="B503" s="51"/>
      <c r="C503" s="145">
        <v>472</v>
      </c>
      <c r="D503" s="145">
        <v>1.3</v>
      </c>
      <c r="E503" s="152">
        <v>14.649560185185186</v>
      </c>
      <c r="F503" s="133">
        <v>16.774000000000001</v>
      </c>
      <c r="G503" s="133">
        <v>0.255</v>
      </c>
      <c r="H503" s="128">
        <f t="shared" si="74"/>
        <v>14.027951388888887</v>
      </c>
      <c r="I503" s="52">
        <f t="shared" si="75"/>
        <v>15.402640089906344</v>
      </c>
      <c r="J503" s="52">
        <f t="shared" si="76"/>
        <v>-6.6427219015107006</v>
      </c>
      <c r="K503" s="130">
        <f t="shared" si="79"/>
        <v>3063285.640404447</v>
      </c>
      <c r="L503" s="130">
        <f t="shared" si="80"/>
        <v>626977.79069930769</v>
      </c>
      <c r="M503" s="133">
        <f t="shared" si="81"/>
        <v>1327.8348888888891</v>
      </c>
      <c r="N503" s="132"/>
      <c r="P503" s="113"/>
      <c r="Q503" s="113"/>
      <c r="R503" s="113">
        <v>351</v>
      </c>
      <c r="S503" s="113">
        <v>35</v>
      </c>
      <c r="T503" s="113">
        <v>22</v>
      </c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</row>
    <row r="504" spans="2:31" x14ac:dyDescent="0.25">
      <c r="B504" s="51"/>
      <c r="C504" s="145">
        <v>473</v>
      </c>
      <c r="D504" s="145">
        <v>1.3</v>
      </c>
      <c r="E504" s="152">
        <v>6.0000810185185189</v>
      </c>
      <c r="F504" s="133">
        <v>35.436999999999998</v>
      </c>
      <c r="G504" s="133">
        <v>1.046</v>
      </c>
      <c r="H504" s="128">
        <f t="shared" si="74"/>
        <v>5.0280324074074052</v>
      </c>
      <c r="I504" s="52">
        <f t="shared" si="75"/>
        <v>-18.077630235227666</v>
      </c>
      <c r="J504" s="52">
        <f t="shared" si="76"/>
        <v>30.47917738519828</v>
      </c>
      <c r="K504" s="130">
        <f t="shared" si="79"/>
        <v>3063267.5627742116</v>
      </c>
      <c r="L504" s="130">
        <f t="shared" si="80"/>
        <v>627008.26987669291</v>
      </c>
      <c r="M504" s="133">
        <f t="shared" si="81"/>
        <v>1328.625888888889</v>
      </c>
      <c r="N504" s="132"/>
      <c r="P504" s="113"/>
      <c r="Q504" s="113"/>
      <c r="R504" s="113">
        <v>144</v>
      </c>
      <c r="S504" s="113">
        <v>0</v>
      </c>
      <c r="T504" s="113">
        <v>7</v>
      </c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</row>
    <row r="505" spans="2:31" x14ac:dyDescent="0.25">
      <c r="B505" s="51"/>
      <c r="C505" s="145">
        <v>474</v>
      </c>
      <c r="D505" s="145">
        <v>1.3</v>
      </c>
      <c r="E505" s="152">
        <v>14.237060185185186</v>
      </c>
      <c r="F505" s="133">
        <v>18.850000000000001</v>
      </c>
      <c r="G505" s="133">
        <v>0.28499999999999998</v>
      </c>
      <c r="H505" s="128">
        <f t="shared" si="74"/>
        <v>4.2650925925925911</v>
      </c>
      <c r="I505" s="52">
        <f t="shared" si="75"/>
        <v>-4.0356212874621669</v>
      </c>
      <c r="J505" s="52">
        <f t="shared" si="76"/>
        <v>18.41293732200765</v>
      </c>
      <c r="K505" s="130">
        <f t="shared" si="79"/>
        <v>3063263.5271529243</v>
      </c>
      <c r="L505" s="130">
        <f t="shared" si="80"/>
        <v>627026.68281401496</v>
      </c>
      <c r="M505" s="133">
        <f t="shared" si="81"/>
        <v>1327.864888888889</v>
      </c>
      <c r="N505" s="132"/>
      <c r="P505" s="113"/>
      <c r="Q505" s="113"/>
      <c r="R505" s="113">
        <v>341</v>
      </c>
      <c r="S505" s="113">
        <v>41</v>
      </c>
      <c r="T505" s="113">
        <v>22</v>
      </c>
      <c r="U505" s="113"/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</row>
    <row r="506" spans="2:31" x14ac:dyDescent="0.25">
      <c r="B506" s="51"/>
      <c r="C506" s="145">
        <v>475</v>
      </c>
      <c r="D506" s="145">
        <v>1.3</v>
      </c>
      <c r="E506" s="152">
        <v>14.83048611111111</v>
      </c>
      <c r="F506" s="133">
        <v>37.74</v>
      </c>
      <c r="G506" s="133">
        <v>0.99199999999999999</v>
      </c>
      <c r="H506" s="128">
        <f t="shared" si="74"/>
        <v>4.0955787037037013</v>
      </c>
      <c r="I506" s="52">
        <f t="shared" si="75"/>
        <v>-5.4440198457209021</v>
      </c>
      <c r="J506" s="52">
        <f t="shared" si="76"/>
        <v>37.345284145650801</v>
      </c>
      <c r="K506" s="130">
        <f t="shared" si="79"/>
        <v>3063258.0831330786</v>
      </c>
      <c r="L506" s="130">
        <f t="shared" si="80"/>
        <v>627064.02809816063</v>
      </c>
      <c r="M506" s="133">
        <f t="shared" si="81"/>
        <v>1328.5718888888889</v>
      </c>
      <c r="N506" s="132"/>
      <c r="P506" s="113"/>
      <c r="Q506" s="113"/>
      <c r="R506" s="113">
        <v>355</v>
      </c>
      <c r="S506" s="113">
        <v>55</v>
      </c>
      <c r="T506" s="113">
        <v>54</v>
      </c>
      <c r="U506" s="113"/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</row>
    <row r="507" spans="2:31" x14ac:dyDescent="0.25">
      <c r="B507" s="51"/>
      <c r="C507" s="145">
        <v>476</v>
      </c>
      <c r="D507" s="145">
        <v>1.3</v>
      </c>
      <c r="E507" s="152">
        <v>3.0096990740740743</v>
      </c>
      <c r="F507" s="133">
        <v>8.9369999999999994</v>
      </c>
      <c r="G507" s="133">
        <v>-0.42799999999999999</v>
      </c>
      <c r="H507" s="128">
        <f t="shared" si="74"/>
        <v>7.1052777777777756</v>
      </c>
      <c r="I507" s="52">
        <f t="shared" si="75"/>
        <v>-8.8151199765822277</v>
      </c>
      <c r="J507" s="52">
        <f t="shared" si="76"/>
        <v>1.4709278699042099</v>
      </c>
      <c r="K507" s="130">
        <f t="shared" si="79"/>
        <v>3063249.268013102</v>
      </c>
      <c r="L507" s="130">
        <f t="shared" si="80"/>
        <v>627065.49902603053</v>
      </c>
      <c r="M507" s="133">
        <f t="shared" si="81"/>
        <v>1327.1518888888888</v>
      </c>
      <c r="N507" s="132"/>
      <c r="P507" s="113"/>
      <c r="Q507" s="113"/>
      <c r="R507" s="113">
        <v>72</v>
      </c>
      <c r="S507" s="113">
        <v>13</v>
      </c>
      <c r="T507" s="113">
        <v>58</v>
      </c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</row>
    <row r="508" spans="2:31" x14ac:dyDescent="0.25">
      <c r="B508" s="51"/>
      <c r="C508" s="145">
        <v>477</v>
      </c>
      <c r="D508" s="145">
        <v>2</v>
      </c>
      <c r="E508" s="152">
        <v>4.0118402777777771</v>
      </c>
      <c r="F508" s="133">
        <v>38.540999999999997</v>
      </c>
      <c r="G508" s="133">
        <v>-0.5</v>
      </c>
      <c r="H508" s="128">
        <f t="shared" si="74"/>
        <v>11.117118055555553</v>
      </c>
      <c r="I508" s="52">
        <f t="shared" si="75"/>
        <v>-2.1441407184448655</v>
      </c>
      <c r="J508" s="52">
        <f t="shared" si="76"/>
        <v>-38.48131158860761</v>
      </c>
      <c r="K508" s="130">
        <f t="shared" si="79"/>
        <v>3063247.1238723835</v>
      </c>
      <c r="L508" s="130">
        <f t="shared" si="80"/>
        <v>627027.01771444187</v>
      </c>
      <c r="M508" s="133">
        <f t="shared" si="81"/>
        <v>1326.3798888888889</v>
      </c>
      <c r="N508" s="132"/>
      <c r="P508" s="113"/>
      <c r="Q508" s="113"/>
      <c r="R508" s="113">
        <v>96</v>
      </c>
      <c r="S508" s="113">
        <v>17</v>
      </c>
      <c r="T508" s="113">
        <v>3</v>
      </c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</row>
    <row r="509" spans="2:31" x14ac:dyDescent="0.25">
      <c r="B509" s="51"/>
      <c r="C509" s="145">
        <v>478</v>
      </c>
      <c r="D509" s="145">
        <v>1.3</v>
      </c>
      <c r="E509" s="152">
        <v>4.2975810185185184</v>
      </c>
      <c r="F509" s="133">
        <v>33.613</v>
      </c>
      <c r="G509" s="133">
        <v>-1.165</v>
      </c>
      <c r="H509" s="128">
        <f t="shared" si="74"/>
        <v>0.41469907407407192</v>
      </c>
      <c r="I509" s="52">
        <f t="shared" si="75"/>
        <v>33.107142381279687</v>
      </c>
      <c r="J509" s="52">
        <f t="shared" si="76"/>
        <v>5.809551819690947</v>
      </c>
      <c r="K509" s="130">
        <f t="shared" si="79"/>
        <v>3063280.2310147649</v>
      </c>
      <c r="L509" s="130">
        <f t="shared" si="80"/>
        <v>627032.82726626156</v>
      </c>
      <c r="M509" s="133">
        <f t="shared" si="81"/>
        <v>1326.414888888889</v>
      </c>
      <c r="N509" s="132"/>
      <c r="P509" s="113"/>
      <c r="Q509" s="113"/>
      <c r="R509" s="113">
        <v>103</v>
      </c>
      <c r="S509" s="113">
        <v>8</v>
      </c>
      <c r="T509" s="113">
        <v>31</v>
      </c>
      <c r="U509" s="113"/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</row>
    <row r="510" spans="2:31" x14ac:dyDescent="0.25">
      <c r="B510" s="51"/>
      <c r="C510" s="145">
        <v>479</v>
      </c>
      <c r="D510" s="145">
        <v>1.3</v>
      </c>
      <c r="E510" s="152">
        <v>4.2179861111111112</v>
      </c>
      <c r="F510" s="133">
        <v>8.3879999999999999</v>
      </c>
      <c r="G510" s="133">
        <v>-0.47399999999999998</v>
      </c>
      <c r="H510" s="128">
        <f t="shared" si="74"/>
        <v>4.6326851851851831</v>
      </c>
      <c r="I510" s="52">
        <f t="shared" si="75"/>
        <v>-3.0311835958613202</v>
      </c>
      <c r="J510" s="52">
        <f t="shared" si="76"/>
        <v>7.8211552860291196</v>
      </c>
      <c r="K510" s="130">
        <f t="shared" si="79"/>
        <v>3063277.1998311691</v>
      </c>
      <c r="L510" s="130">
        <f t="shared" si="80"/>
        <v>627040.64842154761</v>
      </c>
      <c r="M510" s="133">
        <f t="shared" si="81"/>
        <v>1327.105888888889</v>
      </c>
      <c r="N510" s="132"/>
      <c r="P510" s="113"/>
      <c r="Q510" s="113"/>
      <c r="R510" s="113">
        <v>101</v>
      </c>
      <c r="S510" s="113">
        <v>13</v>
      </c>
      <c r="T510" s="113">
        <v>54</v>
      </c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</row>
    <row r="511" spans="2:31" x14ac:dyDescent="0.25">
      <c r="B511" s="51"/>
      <c r="C511" s="145">
        <v>480</v>
      </c>
      <c r="D511" s="145">
        <v>1.3</v>
      </c>
      <c r="E511" s="152">
        <v>12.703877314814815</v>
      </c>
      <c r="F511" s="133">
        <v>5.2809999999999997</v>
      </c>
      <c r="G511" s="133">
        <v>-0.01</v>
      </c>
      <c r="H511" s="128">
        <f t="shared" si="74"/>
        <v>2.3365624999999994</v>
      </c>
      <c r="I511" s="52">
        <f t="shared" si="75"/>
        <v>2.9471730092378965</v>
      </c>
      <c r="J511" s="52">
        <f t="shared" si="76"/>
        <v>4.3821378633744095</v>
      </c>
      <c r="K511" s="130">
        <f t="shared" si="79"/>
        <v>3063280.1470041783</v>
      </c>
      <c r="L511" s="130">
        <f t="shared" si="80"/>
        <v>627045.03055941104</v>
      </c>
      <c r="M511" s="133">
        <f t="shared" si="81"/>
        <v>1327.569888888889</v>
      </c>
      <c r="N511" s="132"/>
      <c r="P511" s="113"/>
      <c r="Q511" s="113"/>
      <c r="R511" s="113">
        <v>304</v>
      </c>
      <c r="S511" s="113">
        <v>53</v>
      </c>
      <c r="T511" s="113">
        <v>35</v>
      </c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</row>
    <row r="512" spans="2:31" x14ac:dyDescent="0.25">
      <c r="B512" s="51"/>
      <c r="C512" s="145">
        <v>481</v>
      </c>
      <c r="D512" s="145">
        <v>1.3</v>
      </c>
      <c r="E512" s="152">
        <v>10.71238425925926</v>
      </c>
      <c r="F512" s="133">
        <v>4.9180000000000001</v>
      </c>
      <c r="G512" s="133">
        <v>-0.505</v>
      </c>
      <c r="H512" s="128">
        <f t="shared" si="74"/>
        <v>13.048946759259259</v>
      </c>
      <c r="I512" s="52">
        <f t="shared" si="75"/>
        <v>3.3650206775857683</v>
      </c>
      <c r="J512" s="52">
        <f t="shared" si="76"/>
        <v>-3.5865526399901371</v>
      </c>
      <c r="K512" s="130">
        <f t="shared" si="79"/>
        <v>3063283.5120248557</v>
      </c>
      <c r="L512" s="130">
        <f t="shared" si="80"/>
        <v>627041.44400677108</v>
      </c>
      <c r="M512" s="133">
        <f t="shared" si="81"/>
        <v>1327.0748888888888</v>
      </c>
      <c r="N512" s="132"/>
      <c r="P512" s="113"/>
      <c r="Q512" s="113"/>
      <c r="R512" s="113">
        <v>257</v>
      </c>
      <c r="S512" s="113">
        <v>5</v>
      </c>
      <c r="T512" s="113">
        <v>50</v>
      </c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</row>
    <row r="513" spans="2:31" x14ac:dyDescent="0.25">
      <c r="B513" s="51"/>
      <c r="C513" s="145">
        <v>482</v>
      </c>
      <c r="D513" s="145">
        <v>1.3</v>
      </c>
      <c r="E513" s="152">
        <v>2.9481365740740739</v>
      </c>
      <c r="F513" s="133">
        <v>35.122999999999998</v>
      </c>
      <c r="G513" s="133">
        <v>-0.45</v>
      </c>
      <c r="H513" s="128">
        <f t="shared" si="74"/>
        <v>0.99708333333333243</v>
      </c>
      <c r="I513" s="52">
        <f t="shared" si="75"/>
        <v>32.103886568731333</v>
      </c>
      <c r="J513" s="52">
        <f t="shared" si="76"/>
        <v>14.246599460293382</v>
      </c>
      <c r="K513" s="130">
        <f t="shared" si="79"/>
        <v>3063315.6159114246</v>
      </c>
      <c r="L513" s="130">
        <f t="shared" si="80"/>
        <v>627055.69060623134</v>
      </c>
      <c r="M513" s="133">
        <f t="shared" si="81"/>
        <v>1327.1298888888889</v>
      </c>
      <c r="N513" s="132"/>
      <c r="P513" s="113"/>
      <c r="Q513" s="113"/>
      <c r="R513" s="113">
        <v>70</v>
      </c>
      <c r="S513" s="113">
        <v>45</v>
      </c>
      <c r="T513" s="113">
        <v>19</v>
      </c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</row>
    <row r="514" spans="2:31" x14ac:dyDescent="0.25">
      <c r="B514" s="51"/>
      <c r="C514" s="145">
        <v>483</v>
      </c>
      <c r="D514" s="145">
        <v>1.3</v>
      </c>
      <c r="E514" s="152">
        <v>3.1585532407407406</v>
      </c>
      <c r="F514" s="133">
        <v>43.231999999999999</v>
      </c>
      <c r="G514" s="133">
        <v>-0.17499999999999999</v>
      </c>
      <c r="H514" s="128">
        <f t="shared" si="74"/>
        <v>4.1556365740740731</v>
      </c>
      <c r="I514" s="52">
        <f t="shared" si="75"/>
        <v>-7.3103694431036601</v>
      </c>
      <c r="J514" s="52">
        <f t="shared" si="76"/>
        <v>42.609439360373379</v>
      </c>
      <c r="K514" s="130">
        <f t="shared" si="79"/>
        <v>3063308.3055419815</v>
      </c>
      <c r="L514" s="130">
        <f t="shared" si="80"/>
        <v>627098.30004559166</v>
      </c>
      <c r="M514" s="133">
        <f t="shared" si="81"/>
        <v>1327.404888888889</v>
      </c>
      <c r="N514" s="132"/>
      <c r="P514" s="113"/>
      <c r="Q514" s="113"/>
      <c r="R514" s="113">
        <v>75</v>
      </c>
      <c r="S514" s="113">
        <v>48</v>
      </c>
      <c r="T514" s="113">
        <v>19</v>
      </c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</row>
    <row r="515" spans="2:31" x14ac:dyDescent="0.25">
      <c r="B515" s="51"/>
      <c r="C515" s="145">
        <v>484</v>
      </c>
      <c r="D515" s="145">
        <v>1.3</v>
      </c>
      <c r="E515" s="152">
        <v>4.6840740740740738</v>
      </c>
      <c r="F515" s="133">
        <v>34.323999999999998</v>
      </c>
      <c r="G515" s="133">
        <v>-1.397</v>
      </c>
      <c r="H515" s="128">
        <f t="shared" si="74"/>
        <v>8.8397106481481469</v>
      </c>
      <c r="I515" s="52">
        <f t="shared" si="75"/>
        <v>-29.059710487689774</v>
      </c>
      <c r="J515" s="52">
        <f t="shared" si="76"/>
        <v>-18.266641792394488</v>
      </c>
      <c r="K515" s="130">
        <f t="shared" si="79"/>
        <v>3063279.2458314938</v>
      </c>
      <c r="L515" s="130">
        <f t="shared" si="80"/>
        <v>627080.03340379929</v>
      </c>
      <c r="M515" s="133">
        <f t="shared" si="81"/>
        <v>1326.182888888889</v>
      </c>
      <c r="N515" s="132"/>
      <c r="P515" s="113"/>
      <c r="Q515" s="113"/>
      <c r="R515" s="113">
        <v>112</v>
      </c>
      <c r="S515" s="113">
        <v>25</v>
      </c>
      <c r="T515" s="113">
        <v>4</v>
      </c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</row>
    <row r="516" spans="2:31" x14ac:dyDescent="0.25">
      <c r="B516" s="51"/>
      <c r="C516" s="145">
        <v>485</v>
      </c>
      <c r="D516" s="145">
        <v>1.3</v>
      </c>
      <c r="E516" s="152">
        <v>8.3319560185185182</v>
      </c>
      <c r="F516" s="133">
        <v>26.67</v>
      </c>
      <c r="G516" s="133">
        <v>-0.47899999999999998</v>
      </c>
      <c r="H516" s="128">
        <f t="shared" si="74"/>
        <v>2.1716666666666669</v>
      </c>
      <c r="I516" s="52">
        <f t="shared" si="75"/>
        <v>16.375639242348807</v>
      </c>
      <c r="J516" s="52">
        <f t="shared" si="76"/>
        <v>21.050590001338342</v>
      </c>
      <c r="K516" s="130">
        <f t="shared" si="79"/>
        <v>3063295.6214707359</v>
      </c>
      <c r="L516" s="130">
        <f t="shared" si="80"/>
        <v>627101.08399380068</v>
      </c>
      <c r="M516" s="133">
        <f t="shared" si="81"/>
        <v>1327.1008888888889</v>
      </c>
      <c r="N516" s="132"/>
      <c r="P516" s="113"/>
      <c r="Q516" s="113"/>
      <c r="R516" s="113">
        <v>199</v>
      </c>
      <c r="S516" s="113">
        <v>58</v>
      </c>
      <c r="T516" s="113">
        <v>1</v>
      </c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</row>
    <row r="517" spans="2:31" x14ac:dyDescent="0.25">
      <c r="B517" s="51"/>
      <c r="C517" s="145">
        <v>486</v>
      </c>
      <c r="D517" s="145">
        <v>1.3</v>
      </c>
      <c r="E517" s="152">
        <v>9.0420370370370371</v>
      </c>
      <c r="F517" s="133">
        <v>9.0980000000000008</v>
      </c>
      <c r="G517" s="133">
        <v>-1.431</v>
      </c>
      <c r="H517" s="128">
        <f t="shared" si="74"/>
        <v>11.213703703703704</v>
      </c>
      <c r="I517" s="52">
        <f t="shared" si="75"/>
        <v>-0.1383184525866617</v>
      </c>
      <c r="J517" s="52">
        <f t="shared" si="76"/>
        <v>-9.0969484996714183</v>
      </c>
      <c r="K517" s="130">
        <f t="shared" si="79"/>
        <v>3063295.4831522834</v>
      </c>
      <c r="L517" s="130">
        <f t="shared" si="80"/>
        <v>627091.98704530101</v>
      </c>
      <c r="M517" s="133">
        <f t="shared" si="81"/>
        <v>1326.1488888888889</v>
      </c>
      <c r="N517" s="132"/>
      <c r="P517" s="113"/>
      <c r="Q517" s="113"/>
      <c r="R517" s="113">
        <v>217</v>
      </c>
      <c r="S517" s="113">
        <v>0</v>
      </c>
      <c r="T517" s="113">
        <v>32</v>
      </c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</row>
    <row r="518" spans="2:31" x14ac:dyDescent="0.25">
      <c r="B518" s="51"/>
      <c r="C518" s="145">
        <v>487</v>
      </c>
      <c r="D518" s="145">
        <v>1.3</v>
      </c>
      <c r="E518" s="152">
        <v>13.383819444444445</v>
      </c>
      <c r="F518" s="133">
        <v>30.44</v>
      </c>
      <c r="G518" s="133">
        <v>-0.20399999999999999</v>
      </c>
      <c r="H518" s="128">
        <f t="shared" si="74"/>
        <v>9.5975231481481487</v>
      </c>
      <c r="I518" s="52">
        <f t="shared" si="75"/>
        <v>-19.427509794645793</v>
      </c>
      <c r="J518" s="52">
        <f t="shared" si="76"/>
        <v>-23.4342796599115</v>
      </c>
      <c r="K518" s="130">
        <f t="shared" si="79"/>
        <v>3063276.0556424889</v>
      </c>
      <c r="L518" s="130">
        <f t="shared" si="80"/>
        <v>627068.55276564113</v>
      </c>
      <c r="M518" s="133">
        <f t="shared" si="81"/>
        <v>1327.375888888889</v>
      </c>
      <c r="N518" s="132"/>
      <c r="P518" s="113"/>
      <c r="Q518" s="113"/>
      <c r="R518" s="113">
        <v>321</v>
      </c>
      <c r="S518" s="113">
        <v>12</v>
      </c>
      <c r="T518" s="113">
        <v>42</v>
      </c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</row>
    <row r="519" spans="2:31" x14ac:dyDescent="0.25">
      <c r="B519" s="51"/>
      <c r="C519" s="145">
        <v>488</v>
      </c>
      <c r="D519" s="145">
        <v>1.3</v>
      </c>
      <c r="E519" s="152">
        <v>13.465474537037037</v>
      </c>
      <c r="F519" s="133">
        <v>10.249000000000001</v>
      </c>
      <c r="G519" s="133">
        <v>0.14499999999999999</v>
      </c>
      <c r="H519" s="128">
        <f t="shared" si="74"/>
        <v>8.0629976851851879</v>
      </c>
      <c r="I519" s="52">
        <f t="shared" si="75"/>
        <v>-9.9653203164114803</v>
      </c>
      <c r="J519" s="52">
        <f t="shared" si="76"/>
        <v>-2.3946590553389036</v>
      </c>
      <c r="K519" s="130">
        <f t="shared" si="79"/>
        <v>3063266.0903221723</v>
      </c>
      <c r="L519" s="130">
        <f t="shared" si="80"/>
        <v>627066.15810658573</v>
      </c>
      <c r="M519" s="133">
        <f t="shared" si="81"/>
        <v>1327.7248888888889</v>
      </c>
      <c r="N519" s="132"/>
      <c r="P519" s="113"/>
      <c r="Q519" s="113"/>
      <c r="R519" s="113">
        <v>323</v>
      </c>
      <c r="S519" s="113">
        <v>10</v>
      </c>
      <c r="T519" s="113">
        <v>17</v>
      </c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</row>
    <row r="520" spans="2:31" x14ac:dyDescent="0.25">
      <c r="B520" s="51"/>
      <c r="C520" s="145">
        <v>489</v>
      </c>
      <c r="D520" s="145">
        <v>1.3</v>
      </c>
      <c r="E520" s="152">
        <v>0.98550925925925936</v>
      </c>
      <c r="F520" s="133">
        <v>47.741</v>
      </c>
      <c r="G520" s="133">
        <v>1.3919999999999999</v>
      </c>
      <c r="H520" s="128">
        <f t="shared" si="74"/>
        <v>9.0485069444444477</v>
      </c>
      <c r="I520" s="52">
        <f t="shared" si="75"/>
        <v>-38.045179306432892</v>
      </c>
      <c r="J520" s="52">
        <f t="shared" si="76"/>
        <v>-28.840378162246246</v>
      </c>
      <c r="K520" s="130">
        <f t="shared" si="79"/>
        <v>3063228.0451428657</v>
      </c>
      <c r="L520" s="130">
        <f t="shared" si="80"/>
        <v>627037.31772842351</v>
      </c>
      <c r="M520" s="133">
        <f t="shared" si="81"/>
        <v>1328.971888888889</v>
      </c>
      <c r="N520" s="132"/>
      <c r="P520" s="113"/>
      <c r="Q520" s="113"/>
      <c r="R520" s="113">
        <v>23</v>
      </c>
      <c r="S520" s="113">
        <v>39</v>
      </c>
      <c r="T520" s="113">
        <v>8</v>
      </c>
      <c r="U520" s="113"/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</row>
    <row r="521" spans="2:31" x14ac:dyDescent="0.25">
      <c r="B521" s="51"/>
      <c r="C521" s="145">
        <v>490</v>
      </c>
      <c r="D521" s="145">
        <v>1.3</v>
      </c>
      <c r="E521" s="152">
        <v>0.44172453703703707</v>
      </c>
      <c r="F521" s="133">
        <v>5.9329999999999998</v>
      </c>
      <c r="G521" s="133">
        <v>-0.17</v>
      </c>
      <c r="H521" s="128">
        <f t="shared" si="74"/>
        <v>9.4902314814814854</v>
      </c>
      <c r="I521" s="52">
        <f t="shared" si="75"/>
        <v>-3.9879597901665016</v>
      </c>
      <c r="J521" s="52">
        <f t="shared" si="76"/>
        <v>-4.3927970260433327</v>
      </c>
      <c r="K521" s="130">
        <f t="shared" si="79"/>
        <v>3063224.0571830757</v>
      </c>
      <c r="L521" s="130">
        <f t="shared" si="80"/>
        <v>627032.92493139743</v>
      </c>
      <c r="M521" s="133">
        <f t="shared" si="81"/>
        <v>1327.4098888888889</v>
      </c>
      <c r="N521" s="132"/>
      <c r="P521" s="113"/>
      <c r="Q521" s="113"/>
      <c r="R521" s="113">
        <v>10</v>
      </c>
      <c r="S521" s="113">
        <v>36</v>
      </c>
      <c r="T521" s="113">
        <v>5</v>
      </c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</row>
    <row r="522" spans="2:31" x14ac:dyDescent="0.25">
      <c r="B522" s="51"/>
      <c r="C522" s="145">
        <v>491</v>
      </c>
      <c r="D522" s="145">
        <v>1.3</v>
      </c>
      <c r="E522" s="152">
        <v>3.1516435185185188</v>
      </c>
      <c r="F522" s="133">
        <v>12.868</v>
      </c>
      <c r="G522" s="133">
        <v>-0.72499999999999998</v>
      </c>
      <c r="H522" s="128">
        <f t="shared" si="74"/>
        <v>12.641875000000004</v>
      </c>
      <c r="I522" s="52">
        <f t="shared" si="75"/>
        <v>7.0845236245410996</v>
      </c>
      <c r="J522" s="52">
        <f t="shared" si="76"/>
        <v>-10.742204104061654</v>
      </c>
      <c r="K522" s="130">
        <f t="shared" si="79"/>
        <v>3063231.1417067004</v>
      </c>
      <c r="L522" s="130">
        <f t="shared" si="80"/>
        <v>627022.18272729334</v>
      </c>
      <c r="M522" s="133">
        <f t="shared" si="81"/>
        <v>1326.854888888889</v>
      </c>
      <c r="N522" s="132"/>
      <c r="P522" s="113"/>
      <c r="Q522" s="113"/>
      <c r="R522" s="113">
        <v>75</v>
      </c>
      <c r="S522" s="113">
        <v>38</v>
      </c>
      <c r="T522" s="113">
        <v>22</v>
      </c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</row>
    <row r="523" spans="2:31" x14ac:dyDescent="0.25">
      <c r="B523" s="51"/>
      <c r="C523" s="145">
        <v>492</v>
      </c>
      <c r="D523" s="145">
        <v>1.3</v>
      </c>
      <c r="E523" s="152">
        <v>2.9729166666666669</v>
      </c>
      <c r="F523" s="133">
        <v>13.523</v>
      </c>
      <c r="G523" s="133">
        <v>-1.196</v>
      </c>
      <c r="H523" s="128">
        <f t="shared" si="74"/>
        <v>0.61479166666667062</v>
      </c>
      <c r="I523" s="52">
        <f t="shared" si="75"/>
        <v>13.077061725266086</v>
      </c>
      <c r="J523" s="52">
        <f t="shared" si="76"/>
        <v>3.4441233476141337</v>
      </c>
      <c r="K523" s="130">
        <f t="shared" si="79"/>
        <v>3063244.2187684258</v>
      </c>
      <c r="L523" s="130">
        <f t="shared" si="80"/>
        <v>627025.62685064098</v>
      </c>
      <c r="M523" s="133">
        <f t="shared" si="81"/>
        <v>1326.383888888889</v>
      </c>
      <c r="N523" s="132"/>
      <c r="P523" s="113"/>
      <c r="Q523" s="113"/>
      <c r="R523" s="113">
        <v>71</v>
      </c>
      <c r="S523" s="113">
        <v>21</v>
      </c>
      <c r="T523" s="113">
        <v>0</v>
      </c>
      <c r="U523" s="113"/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</row>
    <row r="524" spans="2:31" x14ac:dyDescent="0.25">
      <c r="B524" s="51"/>
      <c r="C524" s="145">
        <v>493</v>
      </c>
      <c r="D524" s="145">
        <v>1.3</v>
      </c>
      <c r="E524" s="152">
        <v>1.2168055555555555</v>
      </c>
      <c r="F524" s="133">
        <v>7.4340000000000002</v>
      </c>
      <c r="G524" s="133">
        <v>-0.97899999999999998</v>
      </c>
      <c r="H524" s="128">
        <f t="shared" si="74"/>
        <v>1.8315972222222261</v>
      </c>
      <c r="I524" s="52">
        <f t="shared" si="75"/>
        <v>5.3513260938164571</v>
      </c>
      <c r="J524" s="52">
        <f t="shared" si="76"/>
        <v>5.1602000966667081</v>
      </c>
      <c r="K524" s="130">
        <f t="shared" si="79"/>
        <v>3063249.5700945198</v>
      </c>
      <c r="L524" s="130">
        <f t="shared" si="80"/>
        <v>627030.78705073765</v>
      </c>
      <c r="M524" s="133">
        <f t="shared" si="81"/>
        <v>1326.6008888888889</v>
      </c>
      <c r="N524" s="132"/>
      <c r="P524" s="113"/>
      <c r="Q524" s="113"/>
      <c r="R524" s="113">
        <v>29</v>
      </c>
      <c r="S524" s="113">
        <v>12</v>
      </c>
      <c r="T524" s="113">
        <v>12</v>
      </c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</row>
    <row r="525" spans="2:31" x14ac:dyDescent="0.25">
      <c r="B525" s="51"/>
      <c r="C525" s="145">
        <v>494</v>
      </c>
      <c r="D525" s="145">
        <v>1.3</v>
      </c>
      <c r="E525" s="152">
        <v>1.0566898148148149</v>
      </c>
      <c r="F525" s="133">
        <v>9.7490000000000006</v>
      </c>
      <c r="G525" s="133">
        <v>-0.14799999999999999</v>
      </c>
      <c r="H525" s="128">
        <f t="shared" si="74"/>
        <v>2.888287037037041</v>
      </c>
      <c r="I525" s="52">
        <f t="shared" si="75"/>
        <v>3.4430195616798445</v>
      </c>
      <c r="J525" s="52">
        <f t="shared" si="76"/>
        <v>9.1207794238151561</v>
      </c>
      <c r="K525" s="130">
        <f t="shared" si="79"/>
        <v>3063253.0131140812</v>
      </c>
      <c r="L525" s="130">
        <f t="shared" si="80"/>
        <v>627039.90783016151</v>
      </c>
      <c r="M525" s="133">
        <f t="shared" si="81"/>
        <v>1327.431888888889</v>
      </c>
      <c r="N525" s="132"/>
      <c r="P525" s="113"/>
      <c r="Q525" s="113"/>
      <c r="R525" s="113">
        <v>25</v>
      </c>
      <c r="S525" s="113">
        <v>21</v>
      </c>
      <c r="T525" s="113">
        <v>38</v>
      </c>
      <c r="U525" s="113"/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</row>
    <row r="526" spans="2:31" x14ac:dyDescent="0.25">
      <c r="B526" s="51"/>
      <c r="C526" s="145">
        <v>495</v>
      </c>
      <c r="D526" s="145">
        <v>1.3</v>
      </c>
      <c r="E526" s="152">
        <v>2.447384259259259</v>
      </c>
      <c r="F526" s="133">
        <v>13.951000000000001</v>
      </c>
      <c r="G526" s="133">
        <v>-0.16600000000000001</v>
      </c>
      <c r="H526" s="128">
        <f t="shared" si="74"/>
        <v>5.3356712962963</v>
      </c>
      <c r="I526" s="52">
        <f t="shared" si="75"/>
        <v>-8.5998553533842923</v>
      </c>
      <c r="J526" s="52">
        <f t="shared" si="76"/>
        <v>10.985121251077183</v>
      </c>
      <c r="K526" s="130">
        <f t="shared" si="79"/>
        <v>3063244.4132587276</v>
      </c>
      <c r="L526" s="130">
        <f t="shared" si="80"/>
        <v>627050.89295141259</v>
      </c>
      <c r="M526" s="133">
        <f t="shared" si="81"/>
        <v>1327.413888888889</v>
      </c>
      <c r="N526" s="132"/>
      <c r="P526" s="113"/>
      <c r="Q526" s="113"/>
      <c r="R526" s="113">
        <v>58</v>
      </c>
      <c r="S526" s="113">
        <v>44</v>
      </c>
      <c r="T526" s="113">
        <v>14</v>
      </c>
      <c r="U526" s="113"/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</row>
    <row r="527" spans="2:31" x14ac:dyDescent="0.25">
      <c r="B527" s="51"/>
      <c r="C527" s="145">
        <v>496</v>
      </c>
      <c r="D527" s="145">
        <v>1.3</v>
      </c>
      <c r="E527" s="152">
        <v>2.9334259259259259</v>
      </c>
      <c r="F527" s="133">
        <v>17.878</v>
      </c>
      <c r="G527" s="133">
        <v>-0.21199999999999999</v>
      </c>
      <c r="H527" s="128">
        <f t="shared" si="74"/>
        <v>8.269097222222225</v>
      </c>
      <c r="I527" s="52">
        <f t="shared" si="75"/>
        <v>-16.958251181003543</v>
      </c>
      <c r="J527" s="52">
        <f t="shared" si="76"/>
        <v>-5.6604417567882468</v>
      </c>
      <c r="K527" s="130">
        <f t="shared" si="79"/>
        <v>3063227.4550075466</v>
      </c>
      <c r="L527" s="130">
        <f t="shared" si="80"/>
        <v>627045.23250965576</v>
      </c>
      <c r="M527" s="133">
        <f t="shared" si="81"/>
        <v>1327.367888888889</v>
      </c>
      <c r="N527" s="132"/>
      <c r="P527" s="113"/>
      <c r="Q527" s="113"/>
      <c r="R527" s="113">
        <v>70</v>
      </c>
      <c r="S527" s="113">
        <v>24</v>
      </c>
      <c r="T527" s="113">
        <v>8</v>
      </c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</row>
    <row r="528" spans="2:31" x14ac:dyDescent="0.25">
      <c r="B528" s="51"/>
      <c r="C528" s="145">
        <v>497</v>
      </c>
      <c r="D528" s="145">
        <v>1.3</v>
      </c>
      <c r="E528" s="152">
        <v>2.8292939814814813</v>
      </c>
      <c r="F528" s="133">
        <v>22.649000000000001</v>
      </c>
      <c r="G528" s="133">
        <v>-7.4999999999999997E-2</v>
      </c>
      <c r="H528" s="128">
        <f t="shared" si="74"/>
        <v>11.098391203703706</v>
      </c>
      <c r="I528" s="52">
        <f t="shared" si="75"/>
        <v>-1.4373749924261012</v>
      </c>
      <c r="J528" s="52">
        <f t="shared" si="76"/>
        <v>-22.603343870568093</v>
      </c>
      <c r="K528" s="130">
        <f t="shared" si="79"/>
        <v>3063226.0176325543</v>
      </c>
      <c r="L528" s="130">
        <f t="shared" si="80"/>
        <v>627022.62916578515</v>
      </c>
      <c r="M528" s="133">
        <f t="shared" si="81"/>
        <v>1327.5048888888889</v>
      </c>
      <c r="N528" s="132"/>
      <c r="P528" s="113"/>
      <c r="Q528" s="113"/>
      <c r="R528" s="113">
        <v>67</v>
      </c>
      <c r="S528" s="113">
        <v>54</v>
      </c>
      <c r="T528" s="113">
        <v>11</v>
      </c>
      <c r="U528" s="113"/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</row>
    <row r="529" spans="2:31" x14ac:dyDescent="0.25">
      <c r="B529" s="51"/>
      <c r="C529" s="145">
        <v>498</v>
      </c>
      <c r="D529" s="145">
        <v>1.3</v>
      </c>
      <c r="E529" s="152">
        <v>3.320150462962963</v>
      </c>
      <c r="F529" s="133">
        <v>23.337</v>
      </c>
      <c r="G529" s="133">
        <v>-1.026</v>
      </c>
      <c r="H529" s="128">
        <f t="shared" si="74"/>
        <v>14.41854166666667</v>
      </c>
      <c r="I529" s="52">
        <f t="shared" si="75"/>
        <v>22.648218526709432</v>
      </c>
      <c r="J529" s="52">
        <f t="shared" si="76"/>
        <v>-5.6279451460027268</v>
      </c>
      <c r="K529" s="130">
        <f t="shared" si="79"/>
        <v>3063248.6658510808</v>
      </c>
      <c r="L529" s="130">
        <f t="shared" si="80"/>
        <v>627017.0012206391</v>
      </c>
      <c r="M529" s="133">
        <f t="shared" si="81"/>
        <v>1326.5538888888889</v>
      </c>
      <c r="N529" s="132"/>
      <c r="P529" s="113"/>
      <c r="Q529" s="113"/>
      <c r="R529" s="113">
        <v>79</v>
      </c>
      <c r="S529" s="113">
        <v>41</v>
      </c>
      <c r="T529" s="113">
        <v>1</v>
      </c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</row>
    <row r="530" spans="2:31" x14ac:dyDescent="0.25">
      <c r="B530" s="51"/>
      <c r="C530" s="145">
        <v>499</v>
      </c>
      <c r="D530" s="145">
        <v>1.3</v>
      </c>
      <c r="E530" s="152">
        <v>3.5763773148148146</v>
      </c>
      <c r="F530" s="133">
        <v>23.626999999999999</v>
      </c>
      <c r="G530" s="133">
        <v>-1.4279999999999999</v>
      </c>
      <c r="H530" s="128">
        <f t="shared" si="74"/>
        <v>2.9949189814814829</v>
      </c>
      <c r="I530" s="52">
        <f t="shared" si="75"/>
        <v>7.3489528782341971</v>
      </c>
      <c r="J530" s="52">
        <f t="shared" si="76"/>
        <v>22.455022168626179</v>
      </c>
      <c r="K530" s="130">
        <f t="shared" si="79"/>
        <v>3063256.0148039591</v>
      </c>
      <c r="L530" s="130">
        <f t="shared" si="80"/>
        <v>627039.45624280768</v>
      </c>
      <c r="M530" s="133">
        <f t="shared" si="81"/>
        <v>1326.1518888888888</v>
      </c>
      <c r="N530" s="132"/>
      <c r="P530" s="113"/>
      <c r="Q530" s="113"/>
      <c r="R530" s="113">
        <v>85</v>
      </c>
      <c r="S530" s="113">
        <v>49</v>
      </c>
      <c r="T530" s="113">
        <v>59</v>
      </c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</row>
    <row r="531" spans="2:31" x14ac:dyDescent="0.25">
      <c r="B531" s="51"/>
      <c r="C531" s="145">
        <v>500</v>
      </c>
      <c r="D531" s="145">
        <v>1.3</v>
      </c>
      <c r="E531" s="152">
        <v>3.7183449074074075</v>
      </c>
      <c r="F531" s="133">
        <v>22.379000000000001</v>
      </c>
      <c r="G531" s="133">
        <v>-0.95199999999999996</v>
      </c>
      <c r="H531" s="128">
        <f t="shared" si="74"/>
        <v>6.7132638888888909</v>
      </c>
      <c r="I531" s="52">
        <f t="shared" si="75"/>
        <v>-21.174762658105422</v>
      </c>
      <c r="J531" s="52">
        <f t="shared" si="76"/>
        <v>7.2421728350616013</v>
      </c>
      <c r="K531" s="130">
        <f t="shared" si="79"/>
        <v>3063234.8400413007</v>
      </c>
      <c r="L531" s="130">
        <f t="shared" si="80"/>
        <v>627046.69841564272</v>
      </c>
      <c r="M531" s="133">
        <f t="shared" si="81"/>
        <v>1326.6278888888889</v>
      </c>
      <c r="N531" s="132"/>
      <c r="P531" s="113"/>
      <c r="Q531" s="113"/>
      <c r="R531" s="113">
        <v>89</v>
      </c>
      <c r="S531" s="113">
        <v>14</v>
      </c>
      <c r="T531" s="113">
        <v>25</v>
      </c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</row>
    <row r="532" spans="2:31" x14ac:dyDescent="0.25">
      <c r="B532" s="51"/>
      <c r="C532" s="145">
        <v>501</v>
      </c>
      <c r="D532" s="145">
        <v>1.3</v>
      </c>
      <c r="E532" s="152">
        <v>3.4308333333333332</v>
      </c>
      <c r="F532" s="133">
        <v>33.816000000000003</v>
      </c>
      <c r="G532" s="133">
        <v>-0.78</v>
      </c>
      <c r="H532" s="128">
        <f t="shared" si="74"/>
        <v>10.144097222222225</v>
      </c>
      <c r="I532" s="52">
        <f t="shared" si="75"/>
        <v>-15.110629204013911</v>
      </c>
      <c r="J532" s="52">
        <f t="shared" si="76"/>
        <v>-30.25211961266189</v>
      </c>
      <c r="K532" s="130">
        <f t="shared" si="79"/>
        <v>3063219.7294120966</v>
      </c>
      <c r="L532" s="130">
        <f t="shared" si="80"/>
        <v>627016.44629603007</v>
      </c>
      <c r="M532" s="133">
        <f t="shared" si="81"/>
        <v>1326.799888888889</v>
      </c>
      <c r="N532" s="132"/>
      <c r="P532" s="113"/>
      <c r="Q532" s="113"/>
      <c r="R532" s="113">
        <v>82</v>
      </c>
      <c r="S532" s="113">
        <v>20</v>
      </c>
      <c r="T532" s="113">
        <v>24</v>
      </c>
      <c r="U532" s="113"/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</row>
    <row r="533" spans="2:31" x14ac:dyDescent="0.25">
      <c r="B533" s="51"/>
      <c r="C533" s="145">
        <v>502</v>
      </c>
      <c r="D533" s="145">
        <v>1.3</v>
      </c>
      <c r="E533" s="152">
        <v>3.771909722222222</v>
      </c>
      <c r="F533" s="133">
        <v>32.843000000000004</v>
      </c>
      <c r="G533" s="133">
        <v>-1.5960000000000001</v>
      </c>
      <c r="H533" s="128">
        <f t="shared" si="74"/>
        <v>13.916006944444447</v>
      </c>
      <c r="I533" s="52">
        <f t="shared" si="75"/>
        <v>29.515113096813035</v>
      </c>
      <c r="J533" s="52">
        <f t="shared" si="76"/>
        <v>-14.405580442395785</v>
      </c>
      <c r="K533" s="130">
        <f t="shared" si="79"/>
        <v>3063249.2445251932</v>
      </c>
      <c r="L533" s="130">
        <f t="shared" si="80"/>
        <v>627002.04071558767</v>
      </c>
      <c r="M533" s="133">
        <f t="shared" si="81"/>
        <v>1325.9838888888889</v>
      </c>
      <c r="N533" s="132"/>
      <c r="P533" s="113"/>
      <c r="Q533" s="113"/>
      <c r="R533" s="113">
        <v>90</v>
      </c>
      <c r="S533" s="113">
        <v>31</v>
      </c>
      <c r="T533" s="113">
        <v>33</v>
      </c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</row>
    <row r="534" spans="2:31" x14ac:dyDescent="0.25">
      <c r="B534" s="51"/>
      <c r="C534" s="145">
        <v>503</v>
      </c>
      <c r="D534" s="145">
        <v>1.3</v>
      </c>
      <c r="E534" s="152">
        <v>3.8916666666666666</v>
      </c>
      <c r="F534" s="133">
        <v>34.366999999999997</v>
      </c>
      <c r="G534" s="133">
        <v>-1.01</v>
      </c>
      <c r="H534" s="128">
        <f t="shared" si="74"/>
        <v>2.8076736111111131</v>
      </c>
      <c r="I534" s="52">
        <f t="shared" si="75"/>
        <v>13.215844675957882</v>
      </c>
      <c r="J534" s="52">
        <f t="shared" si="76"/>
        <v>31.724314626181531</v>
      </c>
      <c r="K534" s="130">
        <f t="shared" si="79"/>
        <v>3063262.4603698691</v>
      </c>
      <c r="L534" s="130">
        <f t="shared" si="80"/>
        <v>627033.76503021386</v>
      </c>
      <c r="M534" s="133">
        <f t="shared" si="81"/>
        <v>1326.569888888889</v>
      </c>
      <c r="N534" s="132"/>
      <c r="P534" s="113"/>
      <c r="Q534" s="113"/>
      <c r="R534" s="113">
        <v>93</v>
      </c>
      <c r="S534" s="113">
        <v>24</v>
      </c>
      <c r="T534" s="113">
        <v>0</v>
      </c>
      <c r="U534" s="113"/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</row>
    <row r="535" spans="2:31" x14ac:dyDescent="0.25">
      <c r="B535" s="51"/>
      <c r="C535" s="145">
        <v>504</v>
      </c>
      <c r="D535" s="145">
        <v>1.3</v>
      </c>
      <c r="E535" s="152">
        <v>3.8523958333333335</v>
      </c>
      <c r="F535" s="133">
        <v>41.209000000000003</v>
      </c>
      <c r="G535" s="133">
        <v>-1.4730000000000001</v>
      </c>
      <c r="H535" s="128">
        <f t="shared" si="74"/>
        <v>6.6600694444444466</v>
      </c>
      <c r="I535" s="52">
        <f t="shared" si="75"/>
        <v>-38.684696654476937</v>
      </c>
      <c r="J535" s="52">
        <f t="shared" si="76"/>
        <v>14.2012649348958</v>
      </c>
      <c r="K535" s="130">
        <f t="shared" si="79"/>
        <v>3063223.7756732148</v>
      </c>
      <c r="L535" s="130">
        <f t="shared" si="80"/>
        <v>627047.96629514871</v>
      </c>
      <c r="M535" s="133">
        <f t="shared" si="81"/>
        <v>1326.106888888889</v>
      </c>
      <c r="N535" s="132"/>
      <c r="P535" s="113"/>
      <c r="Q535" s="113"/>
      <c r="R535" s="113">
        <v>92</v>
      </c>
      <c r="S535" s="113">
        <v>27</v>
      </c>
      <c r="T535" s="113">
        <v>27</v>
      </c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</row>
    <row r="536" spans="2:31" x14ac:dyDescent="0.25">
      <c r="B536" s="51"/>
      <c r="C536" s="145">
        <v>505</v>
      </c>
      <c r="D536" s="145">
        <v>1.3</v>
      </c>
      <c r="E536" s="152">
        <v>3.6248611111111115</v>
      </c>
      <c r="F536" s="133">
        <v>42.820999999999998</v>
      </c>
      <c r="G536" s="133">
        <v>-0.30199999999999999</v>
      </c>
      <c r="H536" s="128">
        <f t="shared" si="74"/>
        <v>10.284930555555558</v>
      </c>
      <c r="I536" s="52">
        <f t="shared" si="75"/>
        <v>-16.842650350515239</v>
      </c>
      <c r="J536" s="52">
        <f t="shared" si="76"/>
        <v>-39.369571627975439</v>
      </c>
      <c r="K536" s="130">
        <f t="shared" si="79"/>
        <v>3063206.9330228642</v>
      </c>
      <c r="L536" s="130">
        <f t="shared" si="80"/>
        <v>627008.59672352078</v>
      </c>
      <c r="M536" s="133">
        <f t="shared" si="81"/>
        <v>1327.277888888889</v>
      </c>
      <c r="N536" s="132"/>
      <c r="P536" s="113"/>
      <c r="Q536" s="113"/>
      <c r="R536" s="113">
        <v>86</v>
      </c>
      <c r="S536" s="113">
        <v>59</v>
      </c>
      <c r="T536" s="113">
        <v>48</v>
      </c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</row>
    <row r="537" spans="2:31" x14ac:dyDescent="0.25">
      <c r="B537" s="51"/>
      <c r="C537" s="145">
        <v>506</v>
      </c>
      <c r="D537" s="145">
        <v>1.3</v>
      </c>
      <c r="E537" s="152">
        <v>3.4570138888888886</v>
      </c>
      <c r="F537" s="133">
        <v>36.969000000000001</v>
      </c>
      <c r="G537" s="133">
        <v>-0.161</v>
      </c>
      <c r="H537" s="128">
        <f t="shared" si="74"/>
        <v>13.741944444444446</v>
      </c>
      <c r="I537" s="52">
        <f t="shared" si="75"/>
        <v>31.953538696787827</v>
      </c>
      <c r="J537" s="52">
        <f t="shared" si="76"/>
        <v>-18.59242656978596</v>
      </c>
      <c r="K537" s="130">
        <f t="shared" si="79"/>
        <v>3063238.8865615609</v>
      </c>
      <c r="L537" s="130">
        <f t="shared" si="80"/>
        <v>626990.004296951</v>
      </c>
      <c r="M537" s="133">
        <f t="shared" si="81"/>
        <v>1327.4188888888889</v>
      </c>
      <c r="N537" s="132"/>
      <c r="P537" s="113"/>
      <c r="Q537" s="113"/>
      <c r="R537" s="113">
        <v>82</v>
      </c>
      <c r="S537" s="113">
        <v>58</v>
      </c>
      <c r="T537" s="113">
        <v>6</v>
      </c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</row>
    <row r="538" spans="2:31" x14ac:dyDescent="0.25">
      <c r="B538" s="51"/>
      <c r="C538" s="145">
        <v>507</v>
      </c>
      <c r="D538" s="145">
        <v>1.3</v>
      </c>
      <c r="E538" s="152">
        <v>3.4352199074074075</v>
      </c>
      <c r="F538" s="133">
        <v>33.649000000000001</v>
      </c>
      <c r="G538" s="133">
        <v>-0.79600000000000004</v>
      </c>
      <c r="H538" s="128">
        <f t="shared" si="74"/>
        <v>2.1771643518518538</v>
      </c>
      <c r="I538" s="52">
        <f t="shared" si="75"/>
        <v>20.59959632025706</v>
      </c>
      <c r="J538" s="52">
        <f t="shared" si="76"/>
        <v>26.606612569856612</v>
      </c>
      <c r="K538" s="130">
        <f t="shared" si="79"/>
        <v>3063259.4861578811</v>
      </c>
      <c r="L538" s="130">
        <f t="shared" si="80"/>
        <v>627016.61090952088</v>
      </c>
      <c r="M538" s="133">
        <f t="shared" si="81"/>
        <v>1326.7838888888889</v>
      </c>
      <c r="N538" s="132"/>
      <c r="P538" s="113"/>
      <c r="Q538" s="113"/>
      <c r="R538" s="113">
        <v>82</v>
      </c>
      <c r="S538" s="113">
        <v>26</v>
      </c>
      <c r="T538" s="113">
        <v>43</v>
      </c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</row>
    <row r="539" spans="2:31" x14ac:dyDescent="0.25">
      <c r="B539" s="51"/>
      <c r="C539" s="145">
        <v>508</v>
      </c>
      <c r="D539" s="145">
        <v>1.3</v>
      </c>
      <c r="E539" s="152">
        <v>3.3021990740740739</v>
      </c>
      <c r="F539" s="133">
        <v>33.232999999999997</v>
      </c>
      <c r="G539" s="133">
        <v>-0.129</v>
      </c>
      <c r="H539" s="128">
        <f t="shared" si="74"/>
        <v>5.4793634259259276</v>
      </c>
      <c r="I539" s="52">
        <f t="shared" si="75"/>
        <v>-22.02290338343624</v>
      </c>
      <c r="J539" s="52">
        <f t="shared" si="76"/>
        <v>24.888230462687222</v>
      </c>
      <c r="K539" s="130">
        <f t="shared" si="79"/>
        <v>3063237.4632544979</v>
      </c>
      <c r="L539" s="130">
        <f t="shared" si="80"/>
        <v>627041.49913998356</v>
      </c>
      <c r="M539" s="133">
        <f t="shared" si="81"/>
        <v>1327.450888888889</v>
      </c>
      <c r="N539" s="132"/>
      <c r="P539" s="113"/>
      <c r="Q539" s="113"/>
      <c r="R539" s="113">
        <v>79</v>
      </c>
      <c r="S539" s="113">
        <v>15</v>
      </c>
      <c r="T539" s="113">
        <v>10</v>
      </c>
      <c r="U539" s="113"/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</row>
    <row r="540" spans="2:31" x14ac:dyDescent="0.25">
      <c r="B540" s="51"/>
      <c r="C540" s="145">
        <v>509</v>
      </c>
      <c r="D540" s="145">
        <v>1.3</v>
      </c>
      <c r="E540" s="152">
        <v>3.1124421296296299</v>
      </c>
      <c r="F540" s="133">
        <v>28.463000000000001</v>
      </c>
      <c r="G540" s="133">
        <v>-0.123</v>
      </c>
      <c r="H540" s="128">
        <f t="shared" si="74"/>
        <v>8.5918055555555579</v>
      </c>
      <c r="I540" s="52">
        <f t="shared" si="75"/>
        <v>-25.5379338387689</v>
      </c>
      <c r="J540" s="52">
        <f t="shared" si="76"/>
        <v>-12.568066846045276</v>
      </c>
      <c r="K540" s="130">
        <f t="shared" si="79"/>
        <v>3063211.9253206593</v>
      </c>
      <c r="L540" s="130">
        <f t="shared" si="80"/>
        <v>627028.93107313756</v>
      </c>
      <c r="M540" s="133">
        <f t="shared" si="81"/>
        <v>1327.4568888888889</v>
      </c>
      <c r="N540" s="132"/>
      <c r="P540" s="113"/>
      <c r="Q540" s="113"/>
      <c r="R540" s="113">
        <v>74</v>
      </c>
      <c r="S540" s="113">
        <v>41</v>
      </c>
      <c r="T540" s="113">
        <v>55</v>
      </c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</row>
    <row r="541" spans="2:31" x14ac:dyDescent="0.25">
      <c r="B541" s="51"/>
      <c r="C541" s="145">
        <v>510</v>
      </c>
      <c r="D541" s="145">
        <v>1.3</v>
      </c>
      <c r="E541" s="152">
        <v>3.1046643518518522</v>
      </c>
      <c r="F541" s="133">
        <v>24.919</v>
      </c>
      <c r="G541" s="133">
        <v>-0.91200000000000003</v>
      </c>
      <c r="H541" s="128">
        <f t="shared" si="74"/>
        <v>11.69646990740741</v>
      </c>
      <c r="I541" s="52">
        <f t="shared" si="75"/>
        <v>4.6331552830705602</v>
      </c>
      <c r="J541" s="52">
        <f t="shared" si="76"/>
        <v>-24.484493728132414</v>
      </c>
      <c r="K541" s="130">
        <f t="shared" si="79"/>
        <v>3063216.5584759424</v>
      </c>
      <c r="L541" s="130">
        <f t="shared" si="80"/>
        <v>627004.44657940941</v>
      </c>
      <c r="M541" s="133">
        <f t="shared" si="81"/>
        <v>1326.6678888888889</v>
      </c>
      <c r="N541" s="132"/>
      <c r="P541" s="113"/>
      <c r="Q541" s="113"/>
      <c r="R541" s="113">
        <v>74</v>
      </c>
      <c r="S541" s="113">
        <v>30</v>
      </c>
      <c r="T541" s="113">
        <v>43</v>
      </c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</row>
    <row r="542" spans="2:31" x14ac:dyDescent="0.25">
      <c r="B542" s="51"/>
      <c r="C542" s="145">
        <v>511</v>
      </c>
      <c r="D542" s="145">
        <v>1.3</v>
      </c>
      <c r="E542" s="152">
        <v>3.4245833333333331</v>
      </c>
      <c r="F542" s="133">
        <v>27.96</v>
      </c>
      <c r="G542" s="133">
        <v>-0.996</v>
      </c>
      <c r="H542" s="128">
        <f t="shared" si="74"/>
        <v>0.12105324074074275</v>
      </c>
      <c r="I542" s="52">
        <f t="shared" si="75"/>
        <v>27.92406280505876</v>
      </c>
      <c r="J542" s="52">
        <f t="shared" si="76"/>
        <v>1.4171508244128332</v>
      </c>
      <c r="K542" s="130">
        <f t="shared" si="79"/>
        <v>3063244.4825387476</v>
      </c>
      <c r="L542" s="130">
        <f t="shared" si="80"/>
        <v>627005.86373023386</v>
      </c>
      <c r="M542" s="133">
        <f t="shared" si="81"/>
        <v>1326.5838888888889</v>
      </c>
      <c r="N542" s="132"/>
      <c r="P542" s="113"/>
      <c r="Q542" s="113"/>
      <c r="R542" s="113">
        <v>82</v>
      </c>
      <c r="S542" s="113">
        <v>11</v>
      </c>
      <c r="T542" s="113">
        <v>24</v>
      </c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</row>
    <row r="543" spans="2:31" x14ac:dyDescent="0.25">
      <c r="B543" s="51"/>
      <c r="C543" s="145">
        <v>512</v>
      </c>
      <c r="D543" s="145">
        <v>1.3</v>
      </c>
      <c r="E543" s="152">
        <v>2.7846759259259257</v>
      </c>
      <c r="F543" s="133">
        <v>30.529</v>
      </c>
      <c r="G543" s="133">
        <v>-1.7000000000000001E-2</v>
      </c>
      <c r="H543" s="128">
        <f t="shared" si="74"/>
        <v>2.9057291666666685</v>
      </c>
      <c r="I543" s="52">
        <f t="shared" si="75"/>
        <v>10.572856108502396</v>
      </c>
      <c r="J543" s="52">
        <f t="shared" si="76"/>
        <v>28.639737336590635</v>
      </c>
      <c r="K543" s="130">
        <f t="shared" si="79"/>
        <v>3063255.0553948563</v>
      </c>
      <c r="L543" s="130">
        <f t="shared" si="80"/>
        <v>627034.50346757041</v>
      </c>
      <c r="M543" s="133">
        <f t="shared" si="81"/>
        <v>1327.5628888888889</v>
      </c>
      <c r="N543" s="132"/>
      <c r="P543" s="113"/>
      <c r="Q543" s="113"/>
      <c r="R543" s="113">
        <v>66</v>
      </c>
      <c r="S543" s="113">
        <v>49</v>
      </c>
      <c r="T543" s="113">
        <v>56</v>
      </c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</row>
    <row r="544" spans="2:31" x14ac:dyDescent="0.25">
      <c r="B544" s="51"/>
      <c r="C544" s="145">
        <v>513</v>
      </c>
      <c r="D544" s="145">
        <v>1.3</v>
      </c>
      <c r="E544" s="152">
        <v>2.4097569444444447</v>
      </c>
      <c r="F544" s="133">
        <v>25.481999999999999</v>
      </c>
      <c r="G544" s="133">
        <v>3.6999999999999998E-2</v>
      </c>
      <c r="H544" s="128">
        <f t="shared" si="74"/>
        <v>5.3154861111111131</v>
      </c>
      <c r="I544" s="52">
        <f t="shared" si="75"/>
        <v>-15.53773344278121</v>
      </c>
      <c r="J544" s="52">
        <f t="shared" si="76"/>
        <v>20.196810724990179</v>
      </c>
      <c r="K544" s="130">
        <f t="shared" si="79"/>
        <v>3063239.5176614136</v>
      </c>
      <c r="L544" s="130">
        <f t="shared" si="80"/>
        <v>627054.70027829544</v>
      </c>
      <c r="M544" s="133">
        <f t="shared" si="81"/>
        <v>1327.616888888889</v>
      </c>
      <c r="N544" s="132"/>
      <c r="P544" s="113"/>
      <c r="Q544" s="113"/>
      <c r="R544" s="113">
        <v>57</v>
      </c>
      <c r="S544" s="113">
        <v>50</v>
      </c>
      <c r="T544" s="113">
        <v>3</v>
      </c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</row>
    <row r="545" spans="2:31" x14ac:dyDescent="0.25">
      <c r="B545" s="51"/>
      <c r="C545" s="145">
        <v>514</v>
      </c>
      <c r="D545" s="145">
        <v>1.3</v>
      </c>
      <c r="E545" s="152">
        <v>1.1478935185185184</v>
      </c>
      <c r="F545" s="133">
        <v>18.614000000000001</v>
      </c>
      <c r="G545" s="133">
        <v>-3.2000000000000001E-2</v>
      </c>
      <c r="H545" s="128">
        <f t="shared" si="74"/>
        <v>6.4633796296296318</v>
      </c>
      <c r="I545" s="52">
        <f t="shared" si="75"/>
        <v>-16.886603803523663</v>
      </c>
      <c r="J545" s="52">
        <f t="shared" si="76"/>
        <v>7.8309391507545394</v>
      </c>
      <c r="K545" s="130">
        <f t="shared" si="79"/>
        <v>3063222.6310576103</v>
      </c>
      <c r="L545" s="130">
        <f t="shared" si="80"/>
        <v>627062.5312174462</v>
      </c>
      <c r="M545" s="133">
        <f t="shared" si="81"/>
        <v>1327.547888888889</v>
      </c>
      <c r="N545" s="132"/>
      <c r="P545" s="113"/>
      <c r="Q545" s="113"/>
      <c r="R545" s="113">
        <v>27</v>
      </c>
      <c r="S545" s="113">
        <v>32</v>
      </c>
      <c r="T545" s="113">
        <v>58</v>
      </c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</row>
    <row r="546" spans="2:31" x14ac:dyDescent="0.25">
      <c r="B546" s="51"/>
      <c r="C546" s="145">
        <v>515</v>
      </c>
      <c r="D546" s="145">
        <v>1.3</v>
      </c>
      <c r="E546" s="152">
        <v>0.3179745370370371</v>
      </c>
      <c r="F546" s="133">
        <v>20.079000000000001</v>
      </c>
      <c r="G546" s="133">
        <v>0.436</v>
      </c>
      <c r="H546" s="128">
        <f t="shared" si="74"/>
        <v>6.7813541666666692</v>
      </c>
      <c r="I546" s="52">
        <f t="shared" si="75"/>
        <v>-19.176105250030645</v>
      </c>
      <c r="J546" s="52">
        <f t="shared" si="76"/>
        <v>5.9534215741661667</v>
      </c>
      <c r="K546" s="130">
        <f t="shared" si="79"/>
        <v>3063203.4549523601</v>
      </c>
      <c r="L546" s="130">
        <f t="shared" si="80"/>
        <v>627068.4846390204</v>
      </c>
      <c r="M546" s="133">
        <f t="shared" si="81"/>
        <v>1328.0158888888889</v>
      </c>
      <c r="N546" s="132"/>
      <c r="P546" s="113"/>
      <c r="Q546" s="113"/>
      <c r="R546" s="113">
        <v>7</v>
      </c>
      <c r="S546" s="113">
        <v>37</v>
      </c>
      <c r="T546" s="113">
        <v>53</v>
      </c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</row>
    <row r="547" spans="2:31" x14ac:dyDescent="0.25">
      <c r="B547" s="51"/>
      <c r="C547" s="145">
        <v>516</v>
      </c>
      <c r="D547" s="145">
        <v>1.3</v>
      </c>
      <c r="E547" s="152">
        <v>1.4890509259259257</v>
      </c>
      <c r="F547" s="133">
        <v>22.109000000000002</v>
      </c>
      <c r="G547" s="133">
        <v>0.55200000000000005</v>
      </c>
      <c r="H547" s="128">
        <f t="shared" si="74"/>
        <v>8.2704050925925952</v>
      </c>
      <c r="I547" s="52">
        <f t="shared" si="75"/>
        <v>-20.967745765549918</v>
      </c>
      <c r="J547" s="52">
        <f t="shared" si="76"/>
        <v>-7.0115275447839185</v>
      </c>
      <c r="K547" s="130">
        <f t="shared" si="79"/>
        <v>3063182.4872065946</v>
      </c>
      <c r="L547" s="130">
        <f t="shared" si="80"/>
        <v>627061.47311147559</v>
      </c>
      <c r="M547" s="133">
        <f t="shared" si="81"/>
        <v>1328.1318888888889</v>
      </c>
      <c r="N547" s="132"/>
      <c r="P547" s="113"/>
      <c r="Q547" s="113"/>
      <c r="R547" s="113">
        <v>35</v>
      </c>
      <c r="S547" s="113">
        <v>44</v>
      </c>
      <c r="T547" s="113">
        <v>14</v>
      </c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</row>
    <row r="548" spans="2:31" x14ac:dyDescent="0.25">
      <c r="B548" s="51"/>
      <c r="C548" s="145">
        <v>517</v>
      </c>
      <c r="D548" s="145">
        <v>1.5</v>
      </c>
      <c r="E548" s="152">
        <v>2.6764467592592593</v>
      </c>
      <c r="F548" s="133">
        <v>32.29</v>
      </c>
      <c r="G548" s="133">
        <v>0.68500000000000005</v>
      </c>
      <c r="H548" s="128">
        <f t="shared" si="74"/>
        <v>10.946851851851854</v>
      </c>
      <c r="I548" s="52">
        <f t="shared" si="75"/>
        <v>-4.0892514238264823</v>
      </c>
      <c r="J548" s="52">
        <f t="shared" si="76"/>
        <v>-32.030019088235541</v>
      </c>
      <c r="K548" s="130">
        <f t="shared" si="79"/>
        <v>3063178.3979551708</v>
      </c>
      <c r="L548" s="130">
        <f t="shared" si="80"/>
        <v>627029.4430923874</v>
      </c>
      <c r="M548" s="133">
        <f t="shared" si="81"/>
        <v>1328.0648888888888</v>
      </c>
      <c r="N548" s="132"/>
      <c r="P548" s="113"/>
      <c r="Q548" s="113"/>
      <c r="R548" s="113">
        <v>64</v>
      </c>
      <c r="S548" s="113">
        <v>14</v>
      </c>
      <c r="T548" s="113">
        <v>5</v>
      </c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</row>
    <row r="549" spans="2:31" x14ac:dyDescent="0.25">
      <c r="B549" s="51"/>
      <c r="C549" s="145">
        <v>518</v>
      </c>
      <c r="D549" s="145">
        <v>1.3</v>
      </c>
      <c r="E549" s="152">
        <v>1.1520833333333333</v>
      </c>
      <c r="F549" s="133">
        <v>30.073</v>
      </c>
      <c r="G549" s="133">
        <v>0.63500000000000001</v>
      </c>
      <c r="H549" s="128">
        <f t="shared" si="74"/>
        <v>12.098935185185187</v>
      </c>
      <c r="I549" s="52">
        <f t="shared" si="75"/>
        <v>10.470033981998954</v>
      </c>
      <c r="J549" s="52">
        <f t="shared" si="76"/>
        <v>-28.191554008528637</v>
      </c>
      <c r="K549" s="130">
        <f t="shared" si="79"/>
        <v>3063188.8679891527</v>
      </c>
      <c r="L549" s="130">
        <f t="shared" si="80"/>
        <v>627001.25153837889</v>
      </c>
      <c r="M549" s="133">
        <f t="shared" si="81"/>
        <v>1328.2148888888889</v>
      </c>
      <c r="N549" s="132"/>
      <c r="P549" s="113"/>
      <c r="Q549" s="113"/>
      <c r="R549" s="113">
        <v>27</v>
      </c>
      <c r="S549" s="113">
        <v>39</v>
      </c>
      <c r="T549" s="113">
        <v>0</v>
      </c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</row>
    <row r="550" spans="2:31" x14ac:dyDescent="0.25">
      <c r="B550" s="51"/>
      <c r="C550" s="145">
        <v>519</v>
      </c>
      <c r="D550" s="145">
        <v>1.3</v>
      </c>
      <c r="E550" s="152">
        <v>0.38593750000000004</v>
      </c>
      <c r="F550" s="133">
        <v>30.285</v>
      </c>
      <c r="G550" s="133">
        <v>0.61299999999999999</v>
      </c>
      <c r="H550" s="128">
        <f t="shared" si="74"/>
        <v>12.484872685185188</v>
      </c>
      <c r="I550" s="52">
        <f t="shared" si="75"/>
        <v>14.976005671653903</v>
      </c>
      <c r="J550" s="52">
        <f t="shared" si="76"/>
        <v>-26.323002851547734</v>
      </c>
      <c r="K550" s="130">
        <f t="shared" si="79"/>
        <v>3063203.8439948242</v>
      </c>
      <c r="L550" s="130">
        <f t="shared" si="80"/>
        <v>626974.92853552732</v>
      </c>
      <c r="M550" s="133">
        <f t="shared" si="81"/>
        <v>1328.192888888889</v>
      </c>
      <c r="N550" s="132"/>
      <c r="P550" s="113"/>
      <c r="Q550" s="113"/>
      <c r="R550" s="113">
        <v>9</v>
      </c>
      <c r="S550" s="113">
        <v>15</v>
      </c>
      <c r="T550" s="113">
        <v>45</v>
      </c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</row>
    <row r="551" spans="2:31" x14ac:dyDescent="0.25">
      <c r="B551" s="51"/>
      <c r="C551" s="145">
        <v>520</v>
      </c>
      <c r="D551" s="145">
        <v>1.3</v>
      </c>
      <c r="E551" s="152">
        <v>0.90637731481481476</v>
      </c>
      <c r="F551" s="133">
        <v>48.674999999999997</v>
      </c>
      <c r="G551" s="133">
        <v>0.90800000000000003</v>
      </c>
      <c r="H551" s="128">
        <f t="shared" si="74"/>
        <v>13.391250000000003</v>
      </c>
      <c r="I551" s="52">
        <f t="shared" si="75"/>
        <v>38.035208315052138</v>
      </c>
      <c r="J551" s="52">
        <f t="shared" si="76"/>
        <v>-30.373978228585543</v>
      </c>
      <c r="K551" s="130">
        <f t="shared" si="79"/>
        <v>3063241.8792031393</v>
      </c>
      <c r="L551" s="130">
        <f t="shared" si="80"/>
        <v>626944.55455729878</v>
      </c>
      <c r="M551" s="133">
        <f t="shared" si="81"/>
        <v>1328.4878888888888</v>
      </c>
      <c r="N551" s="132"/>
      <c r="P551" s="113"/>
      <c r="Q551" s="113"/>
      <c r="R551" s="113">
        <v>21</v>
      </c>
      <c r="S551" s="113">
        <v>45</v>
      </c>
      <c r="T551" s="113">
        <v>11</v>
      </c>
      <c r="U551" s="113"/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</row>
    <row r="552" spans="2:31" x14ac:dyDescent="0.25">
      <c r="B552" s="51"/>
      <c r="C552" s="145">
        <v>521</v>
      </c>
      <c r="D552" s="145">
        <v>1.3</v>
      </c>
      <c r="E552" s="152">
        <v>0.91866898148148146</v>
      </c>
      <c r="F552" s="133">
        <v>52.231000000000002</v>
      </c>
      <c r="G552" s="133">
        <v>1.863</v>
      </c>
      <c r="H552" s="128">
        <f t="shared" si="74"/>
        <v>14.309918981481484</v>
      </c>
      <c r="I552" s="52">
        <f t="shared" si="75"/>
        <v>50.064046319240269</v>
      </c>
      <c r="J552" s="52">
        <f t="shared" si="76"/>
        <v>-14.888540128063765</v>
      </c>
      <c r="K552" s="130">
        <f t="shared" si="79"/>
        <v>3063291.9432494584</v>
      </c>
      <c r="L552" s="130">
        <f t="shared" si="80"/>
        <v>626929.66601717076</v>
      </c>
      <c r="M552" s="133">
        <f t="shared" si="81"/>
        <v>1329.442888888889</v>
      </c>
      <c r="N552" s="132"/>
      <c r="P552" s="113"/>
      <c r="Q552" s="113"/>
      <c r="R552" s="113">
        <v>22</v>
      </c>
      <c r="S552" s="113">
        <v>2</v>
      </c>
      <c r="T552" s="113">
        <v>53</v>
      </c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</row>
    <row r="553" spans="2:31" x14ac:dyDescent="0.25">
      <c r="B553" s="51"/>
      <c r="C553" s="145">
        <v>522</v>
      </c>
      <c r="D553" s="145">
        <v>1.3</v>
      </c>
      <c r="E553" s="152">
        <v>0.70263888888888881</v>
      </c>
      <c r="F553" s="133">
        <v>53.463999999999999</v>
      </c>
      <c r="G553" s="133">
        <v>1.86</v>
      </c>
      <c r="H553" s="128">
        <f t="shared" si="74"/>
        <v>1.255787037037237E-2</v>
      </c>
      <c r="I553" s="52">
        <f t="shared" si="75"/>
        <v>53.463260327178915</v>
      </c>
      <c r="J553" s="52">
        <f t="shared" si="76"/>
        <v>0.28123155636772851</v>
      </c>
      <c r="K553" s="130">
        <f t="shared" si="79"/>
        <v>3063345.4065097854</v>
      </c>
      <c r="L553" s="130">
        <f t="shared" si="80"/>
        <v>626929.94724872708</v>
      </c>
      <c r="M553" s="133">
        <f t="shared" si="81"/>
        <v>1329.4398888888888</v>
      </c>
      <c r="N553" s="132"/>
      <c r="P553" s="113"/>
      <c r="Q553" s="113"/>
      <c r="R553" s="113">
        <v>16</v>
      </c>
      <c r="S553" s="113">
        <v>51</v>
      </c>
      <c r="T553" s="113">
        <v>48</v>
      </c>
      <c r="U553" s="113"/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</row>
    <row r="554" spans="2:31" x14ac:dyDescent="0.25">
      <c r="B554" s="51"/>
      <c r="C554" s="145">
        <v>523</v>
      </c>
      <c r="D554" s="145">
        <v>1.3</v>
      </c>
      <c r="E554" s="152">
        <v>4.5334722222222217</v>
      </c>
      <c r="F554" s="133">
        <v>7.492</v>
      </c>
      <c r="G554" s="133">
        <v>-0.51700000000000002</v>
      </c>
      <c r="H554" s="128">
        <f t="shared" si="74"/>
        <v>4.5460300925925941</v>
      </c>
      <c r="I554" s="52">
        <f t="shared" si="75"/>
        <v>-2.4520999760803428</v>
      </c>
      <c r="J554" s="52">
        <f t="shared" si="76"/>
        <v>7.0793551759540065</v>
      </c>
      <c r="K554" s="130">
        <f t="shared" si="79"/>
        <v>3063342.9544098093</v>
      </c>
      <c r="L554" s="130">
        <f t="shared" si="80"/>
        <v>626937.02660390304</v>
      </c>
      <c r="M554" s="133">
        <f t="shared" si="81"/>
        <v>1327.0628888888889</v>
      </c>
      <c r="N554" s="132"/>
      <c r="P554" s="113"/>
      <c r="Q554" s="113"/>
      <c r="R554" s="113">
        <v>108</v>
      </c>
      <c r="S554" s="113">
        <v>48</v>
      </c>
      <c r="T554" s="113">
        <v>12</v>
      </c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</row>
    <row r="555" spans="2:31" x14ac:dyDescent="0.25">
      <c r="B555" s="51"/>
      <c r="C555" s="145">
        <v>524</v>
      </c>
      <c r="D555" s="145">
        <v>1.3</v>
      </c>
      <c r="E555" s="152">
        <v>5.3916550925925932</v>
      </c>
      <c r="F555" s="133">
        <v>8.1739999999999995</v>
      </c>
      <c r="G555" s="133">
        <v>-1.7929999999999999</v>
      </c>
      <c r="H555" s="128">
        <f t="shared" si="74"/>
        <v>9.9376851851851882</v>
      </c>
      <c r="I555" s="52">
        <f t="shared" si="75"/>
        <v>-4.2703626312041578</v>
      </c>
      <c r="J555" s="52">
        <f t="shared" si="76"/>
        <v>-6.9698119772354765</v>
      </c>
      <c r="K555" s="130">
        <f t="shared" si="79"/>
        <v>3063338.6840471779</v>
      </c>
      <c r="L555" s="130">
        <f t="shared" si="80"/>
        <v>626930.0567919258</v>
      </c>
      <c r="M555" s="133">
        <f t="shared" si="81"/>
        <v>1325.7868888888891</v>
      </c>
      <c r="N555" s="132"/>
      <c r="P555" s="113"/>
      <c r="Q555" s="113"/>
      <c r="R555" s="113">
        <v>129</v>
      </c>
      <c r="S555" s="113">
        <v>23</v>
      </c>
      <c r="T555" s="113">
        <v>59</v>
      </c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</row>
    <row r="556" spans="2:31" x14ac:dyDescent="0.25">
      <c r="B556" s="51"/>
      <c r="C556" s="145">
        <v>525</v>
      </c>
      <c r="D556" s="145">
        <v>1.3</v>
      </c>
      <c r="E556" s="152">
        <v>4.8420833333333331</v>
      </c>
      <c r="F556" s="133">
        <v>16.295000000000002</v>
      </c>
      <c r="G556" s="133">
        <v>-1.8520000000000001</v>
      </c>
      <c r="H556" s="128">
        <f t="shared" si="74"/>
        <v>14.779768518518521</v>
      </c>
      <c r="I556" s="52">
        <f t="shared" si="75"/>
        <v>16.225712901548569</v>
      </c>
      <c r="J556" s="52">
        <f t="shared" si="76"/>
        <v>-1.5010882174343865</v>
      </c>
      <c r="K556" s="130">
        <f t="shared" si="79"/>
        <v>3063354.9097600793</v>
      </c>
      <c r="L556" s="130">
        <f t="shared" si="80"/>
        <v>626928.55570370832</v>
      </c>
      <c r="M556" s="133">
        <f t="shared" si="81"/>
        <v>1325.7278888888889</v>
      </c>
      <c r="N556" s="132"/>
      <c r="P556" s="113"/>
      <c r="Q556" s="113"/>
      <c r="R556" s="113">
        <v>116</v>
      </c>
      <c r="S556" s="113">
        <v>12</v>
      </c>
      <c r="T556" s="113">
        <v>36</v>
      </c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</row>
    <row r="557" spans="2:31" x14ac:dyDescent="0.25">
      <c r="B557" s="51"/>
      <c r="C557" s="145">
        <v>526</v>
      </c>
      <c r="D557" s="145">
        <v>1.3</v>
      </c>
      <c r="E557" s="152">
        <v>4.3660995370370372</v>
      </c>
      <c r="F557" s="133">
        <v>17.295999999999999</v>
      </c>
      <c r="G557" s="133">
        <v>-0.85</v>
      </c>
      <c r="H557" s="128">
        <f t="shared" si="74"/>
        <v>4.1458680555555603</v>
      </c>
      <c r="I557" s="52">
        <f t="shared" si="75"/>
        <v>-2.8549115007914585</v>
      </c>
      <c r="J557" s="52">
        <f t="shared" si="76"/>
        <v>17.058754242987636</v>
      </c>
      <c r="K557" s="130">
        <f t="shared" si="79"/>
        <v>3063352.0548485788</v>
      </c>
      <c r="L557" s="130">
        <f t="shared" si="80"/>
        <v>626945.61445795128</v>
      </c>
      <c r="M557" s="133">
        <f t="shared" si="81"/>
        <v>1326.729888888889</v>
      </c>
      <c r="N557" s="132"/>
      <c r="P557" s="113"/>
      <c r="Q557" s="113"/>
      <c r="R557" s="113">
        <v>104</v>
      </c>
      <c r="S557" s="113">
        <v>47</v>
      </c>
      <c r="T557" s="113">
        <v>11</v>
      </c>
      <c r="U557" s="113"/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</row>
    <row r="558" spans="2:31" x14ac:dyDescent="0.25">
      <c r="B558" s="51"/>
      <c r="C558" s="145">
        <v>527</v>
      </c>
      <c r="D558" s="145">
        <v>1.3</v>
      </c>
      <c r="E558" s="152">
        <v>4.3640393518518517</v>
      </c>
      <c r="F558" s="133">
        <v>28.43</v>
      </c>
      <c r="G558" s="133">
        <v>-1.1850000000000001</v>
      </c>
      <c r="H558" s="128">
        <f t="shared" si="74"/>
        <v>8.509907407407411</v>
      </c>
      <c r="I558" s="52">
        <f t="shared" si="75"/>
        <v>-25.923885167515611</v>
      </c>
      <c r="J558" s="52">
        <f t="shared" si="76"/>
        <v>-11.671207213543251</v>
      </c>
      <c r="K558" s="130">
        <f t="shared" si="79"/>
        <v>3063326.1309634112</v>
      </c>
      <c r="L558" s="130">
        <f t="shared" si="80"/>
        <v>626933.94325073774</v>
      </c>
      <c r="M558" s="133">
        <f t="shared" si="81"/>
        <v>1326.394888888889</v>
      </c>
      <c r="N558" s="132"/>
      <c r="P558" s="113"/>
      <c r="Q558" s="113"/>
      <c r="R558" s="113">
        <v>104</v>
      </c>
      <c r="S558" s="113">
        <v>44</v>
      </c>
      <c r="T558" s="113">
        <v>13</v>
      </c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</row>
    <row r="559" spans="2:31" x14ac:dyDescent="0.25">
      <c r="B559" s="51"/>
      <c r="C559" s="145">
        <v>528</v>
      </c>
      <c r="D559" s="145">
        <v>1.3</v>
      </c>
      <c r="E559" s="152">
        <v>4.5499074074074075</v>
      </c>
      <c r="F559" s="133">
        <v>29.103999999999999</v>
      </c>
      <c r="G559" s="133">
        <v>-1.4039999999999999</v>
      </c>
      <c r="H559" s="128">
        <f t="shared" si="74"/>
        <v>13.059814814814818</v>
      </c>
      <c r="I559" s="52">
        <f t="shared" si="75"/>
        <v>20.01011359919908</v>
      </c>
      <c r="J559" s="52">
        <f t="shared" si="76"/>
        <v>-21.133815787669484</v>
      </c>
      <c r="K559" s="130">
        <f t="shared" si="79"/>
        <v>3063346.1410770104</v>
      </c>
      <c r="L559" s="130">
        <f t="shared" si="80"/>
        <v>626912.80943495012</v>
      </c>
      <c r="M559" s="133">
        <f t="shared" si="81"/>
        <v>1326.1758888888889</v>
      </c>
      <c r="N559" s="132"/>
      <c r="P559" s="113"/>
      <c r="Q559" s="113"/>
      <c r="R559" s="113">
        <v>109</v>
      </c>
      <c r="S559" s="113">
        <v>11</v>
      </c>
      <c r="T559" s="113">
        <v>52</v>
      </c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</row>
    <row r="560" spans="2:31" x14ac:dyDescent="0.25">
      <c r="B560" s="51"/>
      <c r="C560" s="145">
        <v>529</v>
      </c>
      <c r="D560" s="145">
        <v>1.3</v>
      </c>
      <c r="E560" s="152">
        <v>4.6491898148148145</v>
      </c>
      <c r="F560" s="133">
        <v>29.030999999999999</v>
      </c>
      <c r="G560" s="133">
        <v>-2.302</v>
      </c>
      <c r="H560" s="128">
        <f t="shared" si="74"/>
        <v>2.7090046296296322</v>
      </c>
      <c r="I560" s="52">
        <f t="shared" si="75"/>
        <v>12.261631824631586</v>
      </c>
      <c r="J560" s="52">
        <f t="shared" si="76"/>
        <v>26.314470277723281</v>
      </c>
      <c r="K560" s="130">
        <f t="shared" si="79"/>
        <v>3063358.402708835</v>
      </c>
      <c r="L560" s="130">
        <f t="shared" si="80"/>
        <v>626939.12390522787</v>
      </c>
      <c r="M560" s="133">
        <f t="shared" si="81"/>
        <v>1325.277888888889</v>
      </c>
      <c r="N560" s="132"/>
      <c r="P560" s="113"/>
      <c r="Q560" s="113"/>
      <c r="R560" s="113">
        <v>111</v>
      </c>
      <c r="S560" s="113">
        <v>34</v>
      </c>
      <c r="T560" s="113">
        <v>50</v>
      </c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</row>
    <row r="561" spans="2:31" x14ac:dyDescent="0.25">
      <c r="B561" s="51"/>
      <c r="C561" s="145">
        <v>530</v>
      </c>
      <c r="D561" s="145">
        <v>1.3</v>
      </c>
      <c r="E561" s="152">
        <v>4.6884027777777781</v>
      </c>
      <c r="F561" s="133">
        <v>24.175000000000001</v>
      </c>
      <c r="G561" s="133">
        <v>-1.9790000000000001</v>
      </c>
      <c r="H561" s="128">
        <f t="shared" si="74"/>
        <v>7.3974074074074103</v>
      </c>
      <c r="I561" s="52">
        <f t="shared" si="75"/>
        <v>-24.152680786930102</v>
      </c>
      <c r="J561" s="52">
        <f t="shared" si="76"/>
        <v>1.0385739283544537</v>
      </c>
      <c r="K561" s="130">
        <f t="shared" si="79"/>
        <v>3063334.2500280482</v>
      </c>
      <c r="L561" s="130">
        <f t="shared" si="80"/>
        <v>626940.16247915628</v>
      </c>
      <c r="M561" s="133">
        <f t="shared" si="81"/>
        <v>1325.6008888888889</v>
      </c>
      <c r="N561" s="132"/>
      <c r="P561" s="113"/>
      <c r="Q561" s="113"/>
      <c r="R561" s="113">
        <v>112</v>
      </c>
      <c r="S561" s="113">
        <v>31</v>
      </c>
      <c r="T561" s="113">
        <v>18</v>
      </c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</row>
    <row r="562" spans="2:31" x14ac:dyDescent="0.25">
      <c r="B562" s="51"/>
      <c r="C562" s="145">
        <v>531</v>
      </c>
      <c r="D562" s="145">
        <v>1.3</v>
      </c>
      <c r="E562" s="152">
        <v>13.652928240740742</v>
      </c>
      <c r="F562" s="133">
        <v>14.525</v>
      </c>
      <c r="G562" s="133">
        <v>3.1E-2</v>
      </c>
      <c r="H562" s="128">
        <f t="shared" si="74"/>
        <v>6.0503356481481525</v>
      </c>
      <c r="I562" s="52">
        <f t="shared" si="75"/>
        <v>-11.928357631160413</v>
      </c>
      <c r="J562" s="52">
        <f t="shared" si="76"/>
        <v>8.287937573554542</v>
      </c>
      <c r="K562" s="130">
        <f t="shared" si="79"/>
        <v>3063322.3216704172</v>
      </c>
      <c r="L562" s="130">
        <f t="shared" si="80"/>
        <v>626948.45041672979</v>
      </c>
      <c r="M562" s="133">
        <f t="shared" si="81"/>
        <v>1327.6108888888889</v>
      </c>
      <c r="N562" s="132"/>
      <c r="P562" s="113"/>
      <c r="Q562" s="113"/>
      <c r="R562" s="113">
        <v>327</v>
      </c>
      <c r="S562" s="113">
        <v>40</v>
      </c>
      <c r="T562" s="113">
        <v>13</v>
      </c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</row>
    <row r="563" spans="2:31" x14ac:dyDescent="0.25">
      <c r="B563" s="51"/>
      <c r="C563" s="145">
        <v>532</v>
      </c>
      <c r="D563" s="145">
        <v>1.5</v>
      </c>
      <c r="E563" s="152">
        <v>13.680949074074073</v>
      </c>
      <c r="F563" s="133">
        <v>16.134</v>
      </c>
      <c r="G563" s="133">
        <v>-5.5E-2</v>
      </c>
      <c r="H563" s="128">
        <f t="shared" si="74"/>
        <v>4.7312847222222274</v>
      </c>
      <c r="I563" s="52">
        <f t="shared" si="75"/>
        <v>-6.446541953691364</v>
      </c>
      <c r="J563" s="52">
        <f t="shared" si="76"/>
        <v>14.790133631556449</v>
      </c>
      <c r="K563" s="130">
        <f t="shared" si="79"/>
        <v>3063315.8751284634</v>
      </c>
      <c r="L563" s="130">
        <f t="shared" si="80"/>
        <v>626963.24055036134</v>
      </c>
      <c r="M563" s="133">
        <f t="shared" si="81"/>
        <v>1327.3248888888888</v>
      </c>
      <c r="N563" s="132"/>
      <c r="P563" s="113"/>
      <c r="Q563" s="113"/>
      <c r="R563" s="113">
        <v>328</v>
      </c>
      <c r="S563" s="113">
        <v>20</v>
      </c>
      <c r="T563" s="113">
        <v>34</v>
      </c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</row>
    <row r="564" spans="2:31" x14ac:dyDescent="0.25">
      <c r="B564" s="51"/>
      <c r="C564" s="145">
        <v>533</v>
      </c>
      <c r="D564" s="145">
        <v>1.5</v>
      </c>
      <c r="E564" s="152">
        <v>14.392916666666666</v>
      </c>
      <c r="F564" s="133">
        <v>22.614999999999998</v>
      </c>
      <c r="G564" s="133">
        <v>0.36799999999999999</v>
      </c>
      <c r="H564" s="128">
        <f t="shared" si="74"/>
        <v>4.124201388888892</v>
      </c>
      <c r="I564" s="52">
        <f t="shared" si="75"/>
        <v>-3.5302931669081343</v>
      </c>
      <c r="J564" s="52">
        <f t="shared" si="76"/>
        <v>22.337754031139337</v>
      </c>
      <c r="K564" s="130">
        <f t="shared" si="79"/>
        <v>3063312.3448352963</v>
      </c>
      <c r="L564" s="130">
        <f t="shared" si="80"/>
        <v>626985.57830439252</v>
      </c>
      <c r="M564" s="133">
        <f t="shared" si="81"/>
        <v>1327.7478888888888</v>
      </c>
      <c r="N564" s="132"/>
      <c r="P564" s="113"/>
      <c r="Q564" s="113"/>
      <c r="R564" s="113">
        <v>345</v>
      </c>
      <c r="S564" s="113">
        <v>25</v>
      </c>
      <c r="T564" s="113">
        <v>48</v>
      </c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</row>
    <row r="565" spans="2:31" x14ac:dyDescent="0.25">
      <c r="B565" s="51"/>
      <c r="C565" s="145">
        <v>534</v>
      </c>
      <c r="D565" s="145">
        <v>1.5</v>
      </c>
      <c r="E565" s="152">
        <v>14.260787037037037</v>
      </c>
      <c r="F565" s="133">
        <v>23.463000000000001</v>
      </c>
      <c r="G565" s="133">
        <v>7.6999999999999999E-2</v>
      </c>
      <c r="H565" s="128">
        <f t="shared" ref="H565" si="82">IF(H564+E565&lt;360/24,H564+E565,H564+E565-360/24)</f>
        <v>3.3849884259259291</v>
      </c>
      <c r="I565" s="52">
        <f t="shared" ref="I565" si="83">F565*COS(RADIANS(H565*24))</f>
        <v>3.5734307863018229</v>
      </c>
      <c r="J565" s="52">
        <f t="shared" ref="J565" si="84">F565*SIN(RADIANS(H565*24))</f>
        <v>23.189285487386421</v>
      </c>
      <c r="K565" s="130">
        <f t="shared" si="79"/>
        <v>3063315.9182660826</v>
      </c>
      <c r="L565" s="130">
        <f t="shared" si="80"/>
        <v>627008.76758987992</v>
      </c>
      <c r="M565" s="133">
        <f t="shared" si="81"/>
        <v>1327.4568888888889</v>
      </c>
      <c r="N565" s="132"/>
      <c r="P565" s="113"/>
      <c r="Q565" s="113"/>
      <c r="R565" s="113">
        <v>342</v>
      </c>
      <c r="S565" s="113">
        <v>15</v>
      </c>
      <c r="T565" s="113">
        <v>32</v>
      </c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</row>
    <row r="566" spans="2:31" x14ac:dyDescent="0.25">
      <c r="B566" s="51"/>
      <c r="C566" s="145"/>
      <c r="D566" s="145"/>
      <c r="E566" s="152"/>
      <c r="F566" s="133"/>
      <c r="G566" s="133"/>
      <c r="H566" s="132"/>
      <c r="I566" s="133"/>
      <c r="J566" s="132"/>
      <c r="K566" s="132"/>
      <c r="L566" s="133"/>
      <c r="M566" s="132"/>
      <c r="N566" s="132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</row>
    <row r="567" spans="2:31" x14ac:dyDescent="0.25">
      <c r="B567" s="51"/>
      <c r="C567" s="145"/>
      <c r="D567" s="145"/>
      <c r="E567" s="152"/>
      <c r="F567" s="133"/>
      <c r="G567" s="133"/>
      <c r="H567" s="132"/>
      <c r="I567" s="133"/>
      <c r="J567" s="132"/>
      <c r="K567" s="132"/>
      <c r="L567" s="133"/>
      <c r="M567" s="132"/>
      <c r="N567" s="132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</row>
    <row r="568" spans="2:31" x14ac:dyDescent="0.25">
      <c r="B568" s="51" t="s">
        <v>47</v>
      </c>
      <c r="C568" s="145" t="s">
        <v>15</v>
      </c>
      <c r="D568" s="145"/>
      <c r="E568" s="152">
        <v>0</v>
      </c>
      <c r="F568" s="133"/>
      <c r="G568" s="133"/>
      <c r="H568" s="131">
        <f>IF('Gales Table Minor Traverse'!V9&lt;(180/24), 'Gales Table Minor Traverse'!V9+(180/24), 'Gales Table Minor Traverse'!V9-(180/24))</f>
        <v>12.832303240740741</v>
      </c>
      <c r="I568" s="130"/>
      <c r="J568" s="131"/>
      <c r="K568" s="51">
        <f>'Gales Table Minor Traverse'!S9</f>
        <v>3063218.8432439584</v>
      </c>
      <c r="L568" s="51">
        <f>'Gales Table Minor Traverse'!T9</f>
        <v>626941.91914579761</v>
      </c>
      <c r="M568" s="133">
        <f>'Level Transfer Minor Traverse'!I39</f>
        <v>1329.6010555555556</v>
      </c>
      <c r="N568" s="132"/>
      <c r="P568" s="113"/>
      <c r="Q568" s="113"/>
      <c r="R568" s="113">
        <v>0</v>
      </c>
      <c r="S568" s="113">
        <v>0</v>
      </c>
      <c r="T568" s="113">
        <v>0</v>
      </c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</row>
    <row r="569" spans="2:31" x14ac:dyDescent="0.25">
      <c r="B569" s="51">
        <v>1.349</v>
      </c>
      <c r="C569" s="145">
        <v>535</v>
      </c>
      <c r="D569" s="145">
        <v>1.3</v>
      </c>
      <c r="E569" s="152">
        <v>14.861087962962964</v>
      </c>
      <c r="F569" s="133">
        <v>12.891999999999999</v>
      </c>
      <c r="G569" s="133">
        <v>0.70599999999999996</v>
      </c>
      <c r="H569" s="128">
        <f t="shared" ref="H569:H583" si="85">IF(H568+E569&lt;360/24,H568+E569,H568+E569-360/24)</f>
        <v>12.693391203703705</v>
      </c>
      <c r="I569" s="52">
        <f t="shared" ref="I569:I583" si="86">F569*COS(RADIANS(H569*24))</f>
        <v>7.3283053752973295</v>
      </c>
      <c r="J569" s="52">
        <f t="shared" ref="J569:J583" si="87">F569*SIN(RADIANS(H569*24))</f>
        <v>-10.606583065548879</v>
      </c>
      <c r="K569" s="130">
        <f t="shared" ref="K569" si="88">K568+I569</f>
        <v>3063226.1715493337</v>
      </c>
      <c r="L569" s="130">
        <f t="shared" ref="L569" si="89">L568+J569</f>
        <v>626931.31256273203</v>
      </c>
      <c r="M569" s="133">
        <f>$M$568+$B$569+G569-D569</f>
        <v>1330.3560555555555</v>
      </c>
      <c r="N569" s="132"/>
      <c r="P569" s="113"/>
      <c r="Q569" s="113"/>
      <c r="R569" s="113">
        <v>356</v>
      </c>
      <c r="S569" s="113">
        <v>39</v>
      </c>
      <c r="T569" s="113">
        <v>58</v>
      </c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</row>
    <row r="570" spans="2:31" x14ac:dyDescent="0.25">
      <c r="B570" s="51"/>
      <c r="C570" s="145">
        <v>536</v>
      </c>
      <c r="D570" s="145">
        <v>1.3</v>
      </c>
      <c r="E570" s="152">
        <v>0.53490740740740739</v>
      </c>
      <c r="F570" s="133">
        <v>14.016</v>
      </c>
      <c r="G570" s="133">
        <v>0.77600000000000002</v>
      </c>
      <c r="H570" s="128">
        <f t="shared" si="85"/>
        <v>13.228298611111112</v>
      </c>
      <c r="I570" s="52">
        <f t="shared" si="86"/>
        <v>10.330235417819207</v>
      </c>
      <c r="J570" s="52">
        <f t="shared" si="87"/>
        <v>-9.4728291556658846</v>
      </c>
      <c r="K570" s="130">
        <f t="shared" ref="K570:K583" si="90">K569+I570</f>
        <v>3063236.5017847517</v>
      </c>
      <c r="L570" s="130">
        <f t="shared" ref="L570:L583" si="91">L569+J570</f>
        <v>626921.8397335764</v>
      </c>
      <c r="M570" s="133">
        <f t="shared" ref="M570:M583" si="92">$M$568+$B$569+G570-D570</f>
        <v>1330.4260555555556</v>
      </c>
      <c r="N570" s="132"/>
      <c r="P570" s="113"/>
      <c r="Q570" s="113"/>
      <c r="R570" s="113">
        <v>12</v>
      </c>
      <c r="S570" s="113">
        <v>50</v>
      </c>
      <c r="T570" s="113">
        <v>16</v>
      </c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</row>
    <row r="571" spans="2:31" x14ac:dyDescent="0.25">
      <c r="B571" s="51"/>
      <c r="C571" s="145">
        <v>537</v>
      </c>
      <c r="D571" s="145">
        <v>1.3</v>
      </c>
      <c r="E571" s="152">
        <v>14.710243055555555</v>
      </c>
      <c r="F571" s="133">
        <v>32.545999999999999</v>
      </c>
      <c r="G571" s="133">
        <v>1.45</v>
      </c>
      <c r="H571" s="128">
        <f t="shared" si="85"/>
        <v>12.938541666666666</v>
      </c>
      <c r="I571" s="52">
        <f t="shared" si="86"/>
        <v>21.147732595898393</v>
      </c>
      <c r="J571" s="52">
        <f t="shared" si="87"/>
        <v>-24.738947472606363</v>
      </c>
      <c r="K571" s="130">
        <f t="shared" si="90"/>
        <v>3063257.6495173476</v>
      </c>
      <c r="L571" s="130">
        <f t="shared" si="91"/>
        <v>626897.10078610375</v>
      </c>
      <c r="M571" s="133">
        <f t="shared" si="92"/>
        <v>1331.1000555555556</v>
      </c>
      <c r="N571" s="132"/>
      <c r="P571" s="113"/>
      <c r="Q571" s="113"/>
      <c r="R571" s="113">
        <v>353</v>
      </c>
      <c r="S571" s="113">
        <v>2</v>
      </c>
      <c r="T571" s="113">
        <v>45</v>
      </c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</row>
    <row r="572" spans="2:31" x14ac:dyDescent="0.25">
      <c r="B572" s="51"/>
      <c r="C572" s="145">
        <v>538</v>
      </c>
      <c r="D572" s="145">
        <v>2</v>
      </c>
      <c r="E572" s="152">
        <v>14.484895833333333</v>
      </c>
      <c r="F572" s="133">
        <v>25.146999999999998</v>
      </c>
      <c r="G572" s="133">
        <v>1.7769999999999999</v>
      </c>
      <c r="H572" s="128">
        <f t="shared" si="85"/>
        <v>12.423437499999999</v>
      </c>
      <c r="I572" s="52">
        <f t="shared" si="86"/>
        <v>11.868726454655404</v>
      </c>
      <c r="J572" s="52">
        <f t="shared" si="87"/>
        <v>-22.169910720265946</v>
      </c>
      <c r="K572" s="130">
        <f t="shared" si="90"/>
        <v>3063269.5182438022</v>
      </c>
      <c r="L572" s="130">
        <f t="shared" si="91"/>
        <v>626874.93087538343</v>
      </c>
      <c r="M572" s="133">
        <f t="shared" si="92"/>
        <v>1330.7270555555556</v>
      </c>
      <c r="N572" s="132"/>
      <c r="P572" s="113"/>
      <c r="Q572" s="113"/>
      <c r="R572" s="113">
        <v>347</v>
      </c>
      <c r="S572" s="113">
        <v>38</v>
      </c>
      <c r="T572" s="113">
        <v>15</v>
      </c>
      <c r="U572" s="113"/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</row>
    <row r="573" spans="2:31" x14ac:dyDescent="0.25">
      <c r="B573" s="51"/>
      <c r="C573" s="145">
        <v>539</v>
      </c>
      <c r="D573" s="145">
        <v>1.3</v>
      </c>
      <c r="E573" s="152">
        <v>6.3159606481481489</v>
      </c>
      <c r="F573" s="133">
        <v>33.781999999999996</v>
      </c>
      <c r="G573" s="133">
        <v>-1.3340000000000001</v>
      </c>
      <c r="H573" s="128">
        <f t="shared" si="85"/>
        <v>3.7393981481481475</v>
      </c>
      <c r="I573" s="52">
        <f t="shared" si="86"/>
        <v>0.15002176499021477</v>
      </c>
      <c r="J573" s="52">
        <f t="shared" si="87"/>
        <v>33.781666884125613</v>
      </c>
      <c r="K573" s="130">
        <f t="shared" si="90"/>
        <v>3063269.6682655672</v>
      </c>
      <c r="L573" s="130">
        <f t="shared" si="91"/>
        <v>626908.71254226752</v>
      </c>
      <c r="M573" s="133">
        <f t="shared" si="92"/>
        <v>1328.3160555555555</v>
      </c>
      <c r="N573" s="132"/>
      <c r="P573" s="113"/>
      <c r="Q573" s="113"/>
      <c r="R573" s="113">
        <v>151</v>
      </c>
      <c r="S573" s="113">
        <v>34</v>
      </c>
      <c r="T573" s="113">
        <v>59</v>
      </c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</row>
    <row r="574" spans="2:31" x14ac:dyDescent="0.25">
      <c r="B574" s="51"/>
      <c r="C574" s="145">
        <v>540</v>
      </c>
      <c r="D574" s="145">
        <v>1.3</v>
      </c>
      <c r="E574" s="152">
        <v>6.069907407407408</v>
      </c>
      <c r="F574" s="133">
        <v>37.061</v>
      </c>
      <c r="G574" s="133">
        <v>-1.1479999999999999</v>
      </c>
      <c r="H574" s="128">
        <f t="shared" si="85"/>
        <v>9.8093055555555555</v>
      </c>
      <c r="I574" s="52">
        <f t="shared" si="86"/>
        <v>-21.032431816026513</v>
      </c>
      <c r="J574" s="52">
        <f t="shared" si="87"/>
        <v>-30.514824805399027</v>
      </c>
      <c r="K574" s="130">
        <f t="shared" si="90"/>
        <v>3063248.6358337509</v>
      </c>
      <c r="L574" s="130">
        <f t="shared" si="91"/>
        <v>626878.19771746208</v>
      </c>
      <c r="M574" s="133">
        <f t="shared" si="92"/>
        <v>1328.5020555555557</v>
      </c>
      <c r="N574" s="132"/>
      <c r="P574" s="113"/>
      <c r="Q574" s="113"/>
      <c r="R574" s="113">
        <v>145</v>
      </c>
      <c r="S574" s="113">
        <v>40</v>
      </c>
      <c r="T574" s="113">
        <v>40</v>
      </c>
      <c r="U574" s="113"/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</row>
    <row r="575" spans="2:31" x14ac:dyDescent="0.25">
      <c r="B575" s="51"/>
      <c r="C575" s="145">
        <v>541</v>
      </c>
      <c r="D575" s="145">
        <v>2.17</v>
      </c>
      <c r="E575" s="152">
        <v>3.6964004629629628</v>
      </c>
      <c r="F575" s="133">
        <v>11.53</v>
      </c>
      <c r="G575" s="133">
        <v>1.254</v>
      </c>
      <c r="H575" s="128">
        <f t="shared" si="85"/>
        <v>13.505706018518518</v>
      </c>
      <c r="I575" s="52">
        <f t="shared" si="86"/>
        <v>9.3441375983709936</v>
      </c>
      <c r="J575" s="52">
        <f t="shared" si="87"/>
        <v>-6.7548495573705827</v>
      </c>
      <c r="K575" s="130">
        <f t="shared" si="90"/>
        <v>3063257.9799713492</v>
      </c>
      <c r="L575" s="130">
        <f t="shared" si="91"/>
        <v>626871.44286790467</v>
      </c>
      <c r="M575" s="133">
        <f t="shared" si="92"/>
        <v>1330.0340555555554</v>
      </c>
      <c r="N575" s="132"/>
      <c r="P575" s="113"/>
      <c r="Q575" s="113"/>
      <c r="R575" s="113">
        <v>88</v>
      </c>
      <c r="S575" s="113">
        <v>42</v>
      </c>
      <c r="T575" s="113">
        <v>49</v>
      </c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</row>
    <row r="576" spans="2:31" x14ac:dyDescent="0.25">
      <c r="B576" s="51"/>
      <c r="C576" s="145">
        <v>542</v>
      </c>
      <c r="D576" s="145">
        <v>2.5499999999999998</v>
      </c>
      <c r="E576" s="152">
        <v>14.991226851851852</v>
      </c>
      <c r="F576" s="133">
        <v>30.689</v>
      </c>
      <c r="G576" s="133">
        <v>1.8069999999999999</v>
      </c>
      <c r="H576" s="128">
        <f t="shared" si="85"/>
        <v>13.496932870370372</v>
      </c>
      <c r="I576" s="52">
        <f t="shared" si="86"/>
        <v>24.804726927123166</v>
      </c>
      <c r="J576" s="52">
        <f t="shared" si="87"/>
        <v>-18.070424540415502</v>
      </c>
      <c r="K576" s="130">
        <f t="shared" si="90"/>
        <v>3063282.7846982763</v>
      </c>
      <c r="L576" s="130">
        <f t="shared" si="91"/>
        <v>626853.37244336423</v>
      </c>
      <c r="M576" s="133">
        <f t="shared" si="92"/>
        <v>1330.2070555555556</v>
      </c>
      <c r="N576" s="132"/>
      <c r="P576" s="113"/>
      <c r="Q576" s="113"/>
      <c r="R576" s="113">
        <v>359</v>
      </c>
      <c r="S576" s="113">
        <v>47</v>
      </c>
      <c r="T576" s="113">
        <v>22</v>
      </c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</row>
    <row r="577" spans="2:31" x14ac:dyDescent="0.25">
      <c r="B577" s="51"/>
      <c r="C577" s="145">
        <v>543</v>
      </c>
      <c r="D577" s="145">
        <v>2.15</v>
      </c>
      <c r="E577" s="152">
        <v>14.44048611111111</v>
      </c>
      <c r="F577" s="133">
        <v>11.135999999999999</v>
      </c>
      <c r="G577" s="133">
        <v>0.75700000000000001</v>
      </c>
      <c r="H577" s="128">
        <f t="shared" si="85"/>
        <v>12.937418981481482</v>
      </c>
      <c r="I577" s="52">
        <f t="shared" si="86"/>
        <v>7.2319660879267706</v>
      </c>
      <c r="J577" s="52">
        <f t="shared" si="87"/>
        <v>-8.4681262687253973</v>
      </c>
      <c r="K577" s="130">
        <f t="shared" si="90"/>
        <v>3063290.0166643644</v>
      </c>
      <c r="L577" s="130">
        <f t="shared" si="91"/>
        <v>626844.90431709553</v>
      </c>
      <c r="M577" s="133">
        <f t="shared" si="92"/>
        <v>1329.5570555555555</v>
      </c>
      <c r="N577" s="132"/>
      <c r="P577" s="113"/>
      <c r="Q577" s="113"/>
      <c r="R577" s="113">
        <v>346</v>
      </c>
      <c r="S577" s="113">
        <v>34</v>
      </c>
      <c r="T577" s="113">
        <v>18</v>
      </c>
      <c r="U577" s="113"/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</row>
    <row r="578" spans="2:31" x14ac:dyDescent="0.25">
      <c r="B578" s="51"/>
      <c r="C578" s="145">
        <v>544</v>
      </c>
      <c r="D578" s="145">
        <v>1.5</v>
      </c>
      <c r="E578" s="152">
        <v>6.6190393518518515</v>
      </c>
      <c r="F578" s="133">
        <v>6.2149999999999999</v>
      </c>
      <c r="G578" s="133">
        <v>0.52600000000000002</v>
      </c>
      <c r="H578" s="128">
        <f t="shared" si="85"/>
        <v>4.5564583333333317</v>
      </c>
      <c r="I578" s="52">
        <f t="shared" si="86"/>
        <v>-2.0597766932153023</v>
      </c>
      <c r="J578" s="52">
        <f t="shared" si="87"/>
        <v>5.8637483723371888</v>
      </c>
      <c r="K578" s="130">
        <f t="shared" si="90"/>
        <v>3063287.9568876713</v>
      </c>
      <c r="L578" s="130">
        <f t="shared" si="91"/>
        <v>626850.76806546783</v>
      </c>
      <c r="M578" s="133">
        <f t="shared" si="92"/>
        <v>1329.9760555555556</v>
      </c>
      <c r="N578" s="132"/>
      <c r="P578" s="113"/>
      <c r="Q578" s="113"/>
      <c r="R578" s="113">
        <v>158</v>
      </c>
      <c r="S578" s="113">
        <v>51</v>
      </c>
      <c r="T578" s="113">
        <v>25</v>
      </c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</row>
    <row r="579" spans="2:31" x14ac:dyDescent="0.25">
      <c r="B579" s="51"/>
      <c r="C579" s="145">
        <v>545</v>
      </c>
      <c r="D579" s="145">
        <v>1.5</v>
      </c>
      <c r="E579" s="152">
        <v>14.525266203703705</v>
      </c>
      <c r="F579" s="133">
        <v>4.1230000000000002</v>
      </c>
      <c r="G579" s="133">
        <v>4.2999999999999997E-2</v>
      </c>
      <c r="H579" s="128">
        <f t="shared" si="85"/>
        <v>4.0817245370370365</v>
      </c>
      <c r="I579" s="52">
        <f t="shared" si="86"/>
        <v>-0.57105915222281889</v>
      </c>
      <c r="J579" s="52">
        <f t="shared" si="87"/>
        <v>4.0832610061888719</v>
      </c>
      <c r="K579" s="130">
        <f t="shared" si="90"/>
        <v>3063287.3858285192</v>
      </c>
      <c r="L579" s="130">
        <f t="shared" si="91"/>
        <v>626854.85132647399</v>
      </c>
      <c r="M579" s="133">
        <f t="shared" si="92"/>
        <v>1329.4930555555554</v>
      </c>
      <c r="N579" s="132"/>
      <c r="P579" s="113"/>
      <c r="Q579" s="113"/>
      <c r="R579" s="113">
        <v>348</v>
      </c>
      <c r="S579" s="113">
        <v>36</v>
      </c>
      <c r="T579" s="113">
        <v>23</v>
      </c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</row>
    <row r="580" spans="2:31" x14ac:dyDescent="0.25">
      <c r="B580" s="51"/>
      <c r="C580" s="145">
        <v>546</v>
      </c>
      <c r="D580" s="145">
        <v>1.5</v>
      </c>
      <c r="E580" s="152">
        <v>5.6681597222222226</v>
      </c>
      <c r="F580" s="133">
        <v>9.6440000000000001</v>
      </c>
      <c r="G580" s="133">
        <v>0.109</v>
      </c>
      <c r="H580" s="128">
        <f t="shared" si="85"/>
        <v>9.7498842592592592</v>
      </c>
      <c r="I580" s="52">
        <f t="shared" si="86"/>
        <v>-5.6689792258324738</v>
      </c>
      <c r="J580" s="52">
        <f t="shared" si="87"/>
        <v>-7.8018850630523806</v>
      </c>
      <c r="K580" s="130">
        <f t="shared" si="90"/>
        <v>3063281.7168492936</v>
      </c>
      <c r="L580" s="130">
        <f t="shared" si="91"/>
        <v>626847.04944141093</v>
      </c>
      <c r="M580" s="133">
        <f t="shared" si="92"/>
        <v>1329.5590555555555</v>
      </c>
      <c r="N580" s="132"/>
      <c r="P580" s="113"/>
      <c r="Q580" s="113"/>
      <c r="R580" s="113">
        <v>136</v>
      </c>
      <c r="S580" s="113">
        <v>2</v>
      </c>
      <c r="T580" s="113">
        <v>9</v>
      </c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</row>
    <row r="581" spans="2:31" x14ac:dyDescent="0.25">
      <c r="B581" s="51"/>
      <c r="C581" s="145">
        <v>547</v>
      </c>
      <c r="D581" s="145">
        <v>1.5</v>
      </c>
      <c r="E581" s="152">
        <v>6.3622685185185182</v>
      </c>
      <c r="F581" s="133">
        <v>9.8309999999999995</v>
      </c>
      <c r="G581" s="133">
        <v>-0.61</v>
      </c>
      <c r="H581" s="128">
        <f t="shared" si="85"/>
        <v>1.1121527777777764</v>
      </c>
      <c r="I581" s="52">
        <f t="shared" si="86"/>
        <v>8.7833764894618351</v>
      </c>
      <c r="J581" s="52">
        <f t="shared" si="87"/>
        <v>4.4159776317786177</v>
      </c>
      <c r="K581" s="130">
        <f t="shared" si="90"/>
        <v>3063290.5002257829</v>
      </c>
      <c r="L581" s="130">
        <f t="shared" si="91"/>
        <v>626851.46541904274</v>
      </c>
      <c r="M581" s="133">
        <f t="shared" si="92"/>
        <v>1328.8400555555556</v>
      </c>
      <c r="N581" s="132"/>
      <c r="P581" s="113"/>
      <c r="Q581" s="113"/>
      <c r="R581" s="113">
        <v>152</v>
      </c>
      <c r="S581" s="113">
        <v>41</v>
      </c>
      <c r="T581" s="113">
        <v>40</v>
      </c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</row>
    <row r="582" spans="2:31" x14ac:dyDescent="0.25">
      <c r="B582" s="51"/>
      <c r="C582" s="145">
        <v>548</v>
      </c>
      <c r="D582" s="145">
        <v>1.3</v>
      </c>
      <c r="E582" s="152">
        <v>6.3058796296296302</v>
      </c>
      <c r="F582" s="133">
        <v>26.782</v>
      </c>
      <c r="G582" s="133">
        <v>-0.85</v>
      </c>
      <c r="H582" s="128">
        <f t="shared" si="85"/>
        <v>7.4180324074074067</v>
      </c>
      <c r="I582" s="52">
        <f t="shared" si="86"/>
        <v>-26.76621546022535</v>
      </c>
      <c r="J582" s="52">
        <f t="shared" si="87"/>
        <v>0.91936605157765949</v>
      </c>
      <c r="K582" s="130">
        <f t="shared" si="90"/>
        <v>3063263.7340103225</v>
      </c>
      <c r="L582" s="130">
        <f t="shared" si="91"/>
        <v>626852.3847850943</v>
      </c>
      <c r="M582" s="133">
        <f t="shared" si="92"/>
        <v>1328.8000555555557</v>
      </c>
      <c r="N582" s="132"/>
      <c r="P582" s="113"/>
      <c r="Q582" s="113"/>
      <c r="R582" s="113">
        <v>151</v>
      </c>
      <c r="S582" s="113">
        <v>20</v>
      </c>
      <c r="T582" s="113">
        <v>28</v>
      </c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</row>
    <row r="583" spans="2:31" x14ac:dyDescent="0.25">
      <c r="B583" s="51"/>
      <c r="C583" s="145">
        <v>549</v>
      </c>
      <c r="D583" s="145">
        <v>1.3</v>
      </c>
      <c r="E583" s="152">
        <v>6.5389814814814811</v>
      </c>
      <c r="F583" s="133">
        <v>26.126999999999999</v>
      </c>
      <c r="G583" s="133">
        <v>-1.304</v>
      </c>
      <c r="H583" s="128">
        <f t="shared" si="85"/>
        <v>13.957013888888888</v>
      </c>
      <c r="I583" s="52">
        <f t="shared" si="86"/>
        <v>23.672997298875913</v>
      </c>
      <c r="J583" s="52">
        <f t="shared" si="87"/>
        <v>-11.054832784235755</v>
      </c>
      <c r="K583" s="130">
        <f t="shared" si="90"/>
        <v>3063287.4070076211</v>
      </c>
      <c r="L583" s="130">
        <f t="shared" si="91"/>
        <v>626841.32995231007</v>
      </c>
      <c r="M583" s="133">
        <f t="shared" si="92"/>
        <v>1328.3460555555555</v>
      </c>
      <c r="N583" s="132"/>
      <c r="P583" s="113"/>
      <c r="Q583" s="113"/>
      <c r="R583" s="113">
        <v>156</v>
      </c>
      <c r="S583" s="113">
        <v>56</v>
      </c>
      <c r="T583" s="113">
        <v>8</v>
      </c>
      <c r="U583" s="113"/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</row>
    <row r="584" spans="2:31" x14ac:dyDescent="0.25">
      <c r="B584" s="51"/>
      <c r="C584" s="145"/>
      <c r="D584" s="145"/>
      <c r="E584" s="152"/>
      <c r="F584" s="133"/>
      <c r="G584" s="133"/>
      <c r="H584" s="132"/>
      <c r="I584" s="133"/>
      <c r="J584" s="132"/>
      <c r="K584" s="132"/>
      <c r="L584" s="133"/>
      <c r="M584" s="132"/>
      <c r="N584" s="132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</row>
    <row r="585" spans="2:31" x14ac:dyDescent="0.25">
      <c r="B585" s="51"/>
      <c r="C585" s="145"/>
      <c r="D585" s="145"/>
      <c r="E585" s="152"/>
      <c r="F585" s="133"/>
      <c r="G585" s="133"/>
      <c r="H585" s="132"/>
      <c r="I585" s="133"/>
      <c r="J585" s="132"/>
      <c r="K585" s="132"/>
      <c r="L585" s="133"/>
      <c r="M585" s="132"/>
      <c r="N585" s="132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</row>
    <row r="586" spans="2:31" x14ac:dyDescent="0.25">
      <c r="B586" s="51" t="s">
        <v>15</v>
      </c>
      <c r="C586" s="145" t="s">
        <v>14</v>
      </c>
      <c r="D586" s="145"/>
      <c r="E586" s="152">
        <v>0</v>
      </c>
      <c r="F586" s="133"/>
      <c r="G586" s="133"/>
      <c r="H586" s="131">
        <f>IF('Gales Table Major Traverse'!V25&lt;(180/24), 'Gales Table Major Traverse'!V25+(180/24), 'Gales Table Major Traverse'!V25-(180/24))</f>
        <v>1.2451388888888886</v>
      </c>
      <c r="I586" s="130"/>
      <c r="J586" s="131"/>
      <c r="K586" s="51">
        <f>'Gales Table Minor Traverse'!S8</f>
        <v>3063242.5441468302</v>
      </c>
      <c r="L586" s="51">
        <f>'Gales Table Minor Traverse'!T8</f>
        <v>626911.55614880554</v>
      </c>
      <c r="M586" s="133">
        <f>'Level Transfer Minor Traverse'!I41</f>
        <v>1331.4008333333334</v>
      </c>
      <c r="N586" s="132"/>
      <c r="P586" s="113"/>
      <c r="Q586" s="113"/>
      <c r="R586" s="113">
        <v>0</v>
      </c>
      <c r="S586" s="113">
        <v>0</v>
      </c>
      <c r="T586" s="113">
        <v>0</v>
      </c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</row>
    <row r="587" spans="2:31" x14ac:dyDescent="0.25">
      <c r="B587" s="51">
        <v>1.45</v>
      </c>
      <c r="C587" s="145">
        <v>550</v>
      </c>
      <c r="D587" s="145">
        <v>1.3</v>
      </c>
      <c r="E587" s="152">
        <v>13.53019675925926</v>
      </c>
      <c r="F587" s="133">
        <v>8.8450000000000006</v>
      </c>
      <c r="G587" s="133">
        <v>-0.27100000000000002</v>
      </c>
      <c r="H587" s="128">
        <f t="shared" ref="H587:H650" si="93">IF(H586+E587&lt;360/24,H586+E587,H586+E587-360/24)</f>
        <v>14.775335648148149</v>
      </c>
      <c r="I587" s="52">
        <f t="shared" ref="I587:I650" si="94">F587*COS(RADIANS(H587*24))</f>
        <v>8.8058625202818899</v>
      </c>
      <c r="J587" s="52">
        <f t="shared" ref="J587:J650" si="95">F587*SIN(RADIANS(H587*24))</f>
        <v>-0.83114997076019903</v>
      </c>
      <c r="K587" s="130">
        <f t="shared" ref="K587" si="96">K586+I587</f>
        <v>3063251.3500093506</v>
      </c>
      <c r="L587" s="130">
        <f t="shared" ref="L587" si="97">L586+J587</f>
        <v>626910.72499883478</v>
      </c>
      <c r="M587" s="133">
        <f>$M$586+$B$587+G587-D587</f>
        <v>1331.2798333333335</v>
      </c>
      <c r="N587" s="132"/>
      <c r="P587" s="113"/>
      <c r="Q587" s="113"/>
      <c r="R587" s="113">
        <v>324</v>
      </c>
      <c r="S587" s="113">
        <v>43</v>
      </c>
      <c r="T587" s="113">
        <v>29</v>
      </c>
      <c r="U587" s="113"/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</row>
    <row r="588" spans="2:31" x14ac:dyDescent="0.25">
      <c r="B588" s="51"/>
      <c r="C588" s="145">
        <v>551</v>
      </c>
      <c r="D588" s="145">
        <v>1.3</v>
      </c>
      <c r="E588" s="151">
        <v>13.814270833333333</v>
      </c>
      <c r="F588" s="52">
        <v>24.585999999999999</v>
      </c>
      <c r="G588" s="52">
        <v>-0.433</v>
      </c>
      <c r="H588" s="128">
        <f t="shared" si="93"/>
        <v>13.589606481481482</v>
      </c>
      <c r="I588" s="52">
        <f t="shared" si="94"/>
        <v>20.418773664922096</v>
      </c>
      <c r="J588" s="52">
        <f t="shared" si="95"/>
        <v>-13.694709855293898</v>
      </c>
      <c r="K588" s="130">
        <f t="shared" ref="K588:K651" si="98">K587+I588</f>
        <v>3063271.7687830157</v>
      </c>
      <c r="L588" s="130">
        <f t="shared" ref="L588:L651" si="99">L587+J588</f>
        <v>626897.03028897953</v>
      </c>
      <c r="M588" s="133">
        <f t="shared" ref="M588:M651" si="100">$M$586+$B$587+G588-D588</f>
        <v>1331.1178333333335</v>
      </c>
      <c r="N588" s="51"/>
      <c r="R588" s="119">
        <v>331</v>
      </c>
      <c r="S588" s="119">
        <v>32</v>
      </c>
      <c r="T588" s="119">
        <v>33</v>
      </c>
    </row>
    <row r="589" spans="2:31" x14ac:dyDescent="0.25">
      <c r="B589" s="51"/>
      <c r="C589" s="145">
        <v>552</v>
      </c>
      <c r="D589" s="145">
        <v>1.3</v>
      </c>
      <c r="E589" s="151">
        <v>13.90869212962963</v>
      </c>
      <c r="F589" s="52">
        <v>31.600999999999999</v>
      </c>
      <c r="G589" s="52">
        <v>-0.47499999999999998</v>
      </c>
      <c r="H589" s="128">
        <f t="shared" si="93"/>
        <v>12.49829861111111</v>
      </c>
      <c r="I589" s="52">
        <f t="shared" si="94"/>
        <v>15.780991990364313</v>
      </c>
      <c r="J589" s="52">
        <f t="shared" si="95"/>
        <v>-27.378522472917663</v>
      </c>
      <c r="K589" s="130">
        <f t="shared" si="98"/>
        <v>3063287.5497750062</v>
      </c>
      <c r="L589" s="130">
        <f t="shared" si="99"/>
        <v>626869.65176650661</v>
      </c>
      <c r="M589" s="133">
        <f t="shared" si="100"/>
        <v>1331.0758333333335</v>
      </c>
      <c r="N589" s="51"/>
      <c r="R589" s="119">
        <v>333</v>
      </c>
      <c r="S589" s="119">
        <v>48</v>
      </c>
      <c r="T589" s="119">
        <v>31</v>
      </c>
    </row>
    <row r="590" spans="2:31" x14ac:dyDescent="0.25">
      <c r="B590" s="51"/>
      <c r="C590" s="145">
        <v>553</v>
      </c>
      <c r="D590" s="145">
        <v>1.3</v>
      </c>
      <c r="E590" s="151">
        <v>14.052025462962963</v>
      </c>
      <c r="F590" s="52">
        <v>39.795999999999999</v>
      </c>
      <c r="G590" s="52">
        <v>-0.57199999999999995</v>
      </c>
      <c r="H590" s="128">
        <f t="shared" si="93"/>
        <v>11.550324074074073</v>
      </c>
      <c r="I590" s="52">
        <f t="shared" si="94"/>
        <v>4.9931209395000691</v>
      </c>
      <c r="J590" s="52">
        <f t="shared" si="95"/>
        <v>-39.481519211949355</v>
      </c>
      <c r="K590" s="130">
        <f t="shared" si="98"/>
        <v>3063292.5428959457</v>
      </c>
      <c r="L590" s="130">
        <f t="shared" si="99"/>
        <v>626830.17024729471</v>
      </c>
      <c r="M590" s="133">
        <f t="shared" si="100"/>
        <v>1330.9788333333336</v>
      </c>
      <c r="N590" s="51"/>
      <c r="R590" s="119">
        <v>337</v>
      </c>
      <c r="S590" s="119">
        <v>14</v>
      </c>
      <c r="T590" s="119">
        <v>55</v>
      </c>
    </row>
    <row r="591" spans="2:31" x14ac:dyDescent="0.25">
      <c r="B591" s="51"/>
      <c r="C591" s="145">
        <v>554</v>
      </c>
      <c r="D591" s="145">
        <v>1.3</v>
      </c>
      <c r="E591" s="151">
        <v>13.814814814814815</v>
      </c>
      <c r="F591" s="52">
        <v>45.119</v>
      </c>
      <c r="G591" s="52">
        <v>-0.504</v>
      </c>
      <c r="H591" s="128">
        <f t="shared" si="93"/>
        <v>10.365138888888886</v>
      </c>
      <c r="I591" s="52">
        <f t="shared" si="94"/>
        <v>-16.343055633357565</v>
      </c>
      <c r="J591" s="52">
        <f t="shared" si="95"/>
        <v>-42.055067394607505</v>
      </c>
      <c r="K591" s="130">
        <f t="shared" si="98"/>
        <v>3063276.1998403124</v>
      </c>
      <c r="L591" s="130">
        <f t="shared" si="99"/>
        <v>626788.11517990008</v>
      </c>
      <c r="M591" s="133">
        <f t="shared" si="100"/>
        <v>1331.0468333333336</v>
      </c>
      <c r="N591" s="51"/>
      <c r="R591" s="119">
        <v>331</v>
      </c>
      <c r="S591" s="119">
        <v>33</v>
      </c>
      <c r="T591" s="119">
        <v>20</v>
      </c>
    </row>
    <row r="592" spans="2:31" x14ac:dyDescent="0.25">
      <c r="B592" s="51"/>
      <c r="C592" s="145">
        <v>555</v>
      </c>
      <c r="D592" s="145">
        <v>1.3</v>
      </c>
      <c r="E592" s="151">
        <v>13.486122685185187</v>
      </c>
      <c r="F592" s="52">
        <v>51.944000000000003</v>
      </c>
      <c r="G592" s="52">
        <v>-0.34899999999999998</v>
      </c>
      <c r="H592" s="128">
        <f t="shared" si="93"/>
        <v>8.8512615740740728</v>
      </c>
      <c r="I592" s="52">
        <f t="shared" si="94"/>
        <v>-43.843055383122099</v>
      </c>
      <c r="J592" s="52">
        <f t="shared" si="95"/>
        <v>-27.856159654060146</v>
      </c>
      <c r="K592" s="130">
        <f t="shared" si="98"/>
        <v>3063232.3567849291</v>
      </c>
      <c r="L592" s="130">
        <f t="shared" si="99"/>
        <v>626760.25902024598</v>
      </c>
      <c r="M592" s="133">
        <f t="shared" si="100"/>
        <v>1331.2018333333335</v>
      </c>
      <c r="N592" s="51"/>
      <c r="R592" s="119">
        <v>323</v>
      </c>
      <c r="S592" s="119">
        <v>40</v>
      </c>
      <c r="T592" s="119">
        <v>1</v>
      </c>
    </row>
    <row r="593" spans="2:20" x14ac:dyDescent="0.25">
      <c r="B593" s="51"/>
      <c r="C593" s="145">
        <v>556</v>
      </c>
      <c r="D593" s="145">
        <v>1.3</v>
      </c>
      <c r="E593" s="151">
        <v>13.239479166666667</v>
      </c>
      <c r="F593" s="52">
        <v>79.748000000000005</v>
      </c>
      <c r="G593" s="52">
        <v>-0.247</v>
      </c>
      <c r="H593" s="128">
        <f t="shared" si="93"/>
        <v>7.0907407407407419</v>
      </c>
      <c r="I593" s="52">
        <f t="shared" si="94"/>
        <v>-78.579038540543422</v>
      </c>
      <c r="J593" s="52">
        <f t="shared" si="95"/>
        <v>13.604345116314551</v>
      </c>
      <c r="K593" s="130">
        <f t="shared" si="98"/>
        <v>3063153.7777463887</v>
      </c>
      <c r="L593" s="130">
        <f t="shared" si="99"/>
        <v>626773.86336536228</v>
      </c>
      <c r="M593" s="133">
        <f t="shared" si="100"/>
        <v>1331.3038333333334</v>
      </c>
      <c r="N593" s="51"/>
      <c r="R593" s="119">
        <v>317</v>
      </c>
      <c r="S593" s="119">
        <v>44</v>
      </c>
      <c r="T593" s="119">
        <v>51</v>
      </c>
    </row>
    <row r="594" spans="2:20" x14ac:dyDescent="0.25">
      <c r="B594" s="51"/>
      <c r="C594" s="145">
        <v>557</v>
      </c>
      <c r="D594" s="145">
        <v>1.3</v>
      </c>
      <c r="E594" s="151">
        <v>13.505625</v>
      </c>
      <c r="F594" s="52">
        <v>73.106999999999999</v>
      </c>
      <c r="G594" s="52">
        <v>0.06</v>
      </c>
      <c r="H594" s="128">
        <f t="shared" si="93"/>
        <v>5.5963657407407439</v>
      </c>
      <c r="I594" s="52">
        <f t="shared" si="94"/>
        <v>-51.070713589200487</v>
      </c>
      <c r="J594" s="52">
        <f t="shared" si="95"/>
        <v>52.310760484721044</v>
      </c>
      <c r="K594" s="130">
        <f t="shared" si="98"/>
        <v>3063102.7070327997</v>
      </c>
      <c r="L594" s="130">
        <f t="shared" si="99"/>
        <v>626826.17412584706</v>
      </c>
      <c r="M594" s="133">
        <f t="shared" si="100"/>
        <v>1331.6108333333334</v>
      </c>
      <c r="N594" s="51"/>
      <c r="R594" s="119">
        <v>324</v>
      </c>
      <c r="S594" s="119">
        <v>8</v>
      </c>
      <c r="T594" s="119">
        <v>6</v>
      </c>
    </row>
    <row r="595" spans="2:20" x14ac:dyDescent="0.25">
      <c r="B595" s="51"/>
      <c r="C595" s="145">
        <v>558</v>
      </c>
      <c r="D595" s="145">
        <v>1.3</v>
      </c>
      <c r="E595" s="151">
        <v>13.900104166666667</v>
      </c>
      <c r="F595" s="52">
        <v>53.414000000000001</v>
      </c>
      <c r="G595" s="52">
        <v>-0.49</v>
      </c>
      <c r="H595" s="128">
        <f t="shared" si="93"/>
        <v>4.496469907407409</v>
      </c>
      <c r="I595" s="52">
        <f t="shared" si="94"/>
        <v>-16.430699083330399</v>
      </c>
      <c r="J595" s="52">
        <f t="shared" si="95"/>
        <v>50.824084090449141</v>
      </c>
      <c r="K595" s="130">
        <f t="shared" si="98"/>
        <v>3063086.2763337162</v>
      </c>
      <c r="L595" s="130">
        <f t="shared" si="99"/>
        <v>626876.99820993748</v>
      </c>
      <c r="M595" s="133">
        <f t="shared" si="100"/>
        <v>1331.0608333333334</v>
      </c>
      <c r="N595" s="51"/>
      <c r="R595" s="119">
        <v>333</v>
      </c>
      <c r="S595" s="119">
        <v>36</v>
      </c>
      <c r="T595" s="119">
        <v>9</v>
      </c>
    </row>
    <row r="596" spans="2:20" x14ac:dyDescent="0.25">
      <c r="B596" s="51"/>
      <c r="C596" s="145">
        <v>559</v>
      </c>
      <c r="D596" s="145">
        <v>1.3</v>
      </c>
      <c r="E596" s="151">
        <v>13.075532407407406</v>
      </c>
      <c r="F596" s="52">
        <v>24.643999999999998</v>
      </c>
      <c r="G596" s="52">
        <v>0.122</v>
      </c>
      <c r="H596" s="128">
        <f t="shared" si="93"/>
        <v>2.5720023148148172</v>
      </c>
      <c r="I596" s="52">
        <f t="shared" si="94"/>
        <v>11.672803504448824</v>
      </c>
      <c r="J596" s="52">
        <f t="shared" si="95"/>
        <v>21.70420222782969</v>
      </c>
      <c r="K596" s="130">
        <f t="shared" si="98"/>
        <v>3063097.9491372206</v>
      </c>
      <c r="L596" s="130">
        <f t="shared" si="99"/>
        <v>626898.70241216535</v>
      </c>
      <c r="M596" s="133">
        <f t="shared" si="100"/>
        <v>1331.6728333333335</v>
      </c>
      <c r="N596" s="51"/>
      <c r="R596" s="119">
        <v>313</v>
      </c>
      <c r="S596" s="119">
        <v>48</v>
      </c>
      <c r="T596" s="119">
        <v>46</v>
      </c>
    </row>
    <row r="597" spans="2:20" x14ac:dyDescent="0.25">
      <c r="B597" s="51"/>
      <c r="C597" s="145">
        <v>560</v>
      </c>
      <c r="D597" s="145">
        <v>1.3</v>
      </c>
      <c r="E597" s="151">
        <v>13.210810185185185</v>
      </c>
      <c r="F597" s="52">
        <v>21.492999999999999</v>
      </c>
      <c r="G597" s="52">
        <v>-0.22900000000000001</v>
      </c>
      <c r="H597" s="128">
        <f t="shared" si="93"/>
        <v>0.78281250000000213</v>
      </c>
      <c r="I597" s="52">
        <f t="shared" si="94"/>
        <v>20.347843181859719</v>
      </c>
      <c r="J597" s="52">
        <f t="shared" si="95"/>
        <v>6.9220175416163769</v>
      </c>
      <c r="K597" s="130">
        <f t="shared" si="98"/>
        <v>3063118.2969804024</v>
      </c>
      <c r="L597" s="130">
        <f t="shared" si="99"/>
        <v>626905.62442970695</v>
      </c>
      <c r="M597" s="133">
        <f t="shared" si="100"/>
        <v>1331.3218333333334</v>
      </c>
      <c r="N597" s="51"/>
      <c r="R597" s="119">
        <v>317</v>
      </c>
      <c r="S597" s="119">
        <v>3</v>
      </c>
      <c r="T597" s="119">
        <v>34</v>
      </c>
    </row>
    <row r="598" spans="2:20" x14ac:dyDescent="0.25">
      <c r="B598" s="51"/>
      <c r="C598" s="145">
        <v>561</v>
      </c>
      <c r="D598" s="145">
        <v>1.3</v>
      </c>
      <c r="E598" s="151">
        <v>13.184571759259258</v>
      </c>
      <c r="F598" s="52">
        <v>31.427</v>
      </c>
      <c r="G598" s="52">
        <v>-0.26600000000000001</v>
      </c>
      <c r="H598" s="128">
        <f t="shared" si="93"/>
        <v>13.96738425925926</v>
      </c>
      <c r="I598" s="52">
        <f t="shared" si="94"/>
        <v>28.532683869888814</v>
      </c>
      <c r="J598" s="52">
        <f t="shared" si="95"/>
        <v>-13.173544708277516</v>
      </c>
      <c r="K598" s="130">
        <f t="shared" si="98"/>
        <v>3063146.8296642723</v>
      </c>
      <c r="L598" s="130">
        <f t="shared" si="99"/>
        <v>626892.45088499866</v>
      </c>
      <c r="M598" s="133">
        <f t="shared" si="100"/>
        <v>1331.2848333333334</v>
      </c>
      <c r="N598" s="51"/>
      <c r="R598" s="119">
        <v>316</v>
      </c>
      <c r="S598" s="119">
        <v>25</v>
      </c>
      <c r="T598" s="119">
        <v>47</v>
      </c>
    </row>
    <row r="599" spans="2:20" x14ac:dyDescent="0.25">
      <c r="B599" s="51"/>
      <c r="C599" s="145">
        <v>562</v>
      </c>
      <c r="D599" s="145">
        <v>1.3</v>
      </c>
      <c r="E599" s="151">
        <v>7.2728356481481482</v>
      </c>
      <c r="F599" s="52">
        <v>22.704000000000001</v>
      </c>
      <c r="G599" s="52">
        <v>9.2999999999999999E-2</v>
      </c>
      <c r="H599" s="128">
        <f t="shared" si="93"/>
        <v>6.2402199074074076</v>
      </c>
      <c r="I599" s="52">
        <f t="shared" si="94"/>
        <v>-19.615570443116304</v>
      </c>
      <c r="J599" s="52">
        <f t="shared" si="95"/>
        <v>11.432454338030047</v>
      </c>
      <c r="K599" s="130">
        <f t="shared" si="98"/>
        <v>3063127.214093829</v>
      </c>
      <c r="L599" s="130">
        <f t="shared" si="99"/>
        <v>626903.88333933672</v>
      </c>
      <c r="M599" s="133">
        <f t="shared" si="100"/>
        <v>1331.6438333333335</v>
      </c>
      <c r="N599" s="51"/>
      <c r="R599" s="119">
        <v>174</v>
      </c>
      <c r="S599" s="119">
        <v>32</v>
      </c>
      <c r="T599" s="119">
        <v>53</v>
      </c>
    </row>
    <row r="600" spans="2:20" x14ac:dyDescent="0.25">
      <c r="B600" s="51"/>
      <c r="C600" s="145">
        <v>563</v>
      </c>
      <c r="D600" s="145">
        <v>1.3</v>
      </c>
      <c r="E600" s="151">
        <v>4.0618287037037044</v>
      </c>
      <c r="F600" s="52">
        <v>30.966000000000001</v>
      </c>
      <c r="G600" s="52">
        <v>0.30499999999999999</v>
      </c>
      <c r="H600" s="128">
        <f t="shared" si="93"/>
        <v>10.302048611111111</v>
      </c>
      <c r="I600" s="52">
        <f t="shared" si="94"/>
        <v>-11.975306979694093</v>
      </c>
      <c r="J600" s="52">
        <f t="shared" si="95"/>
        <v>-28.556701117987878</v>
      </c>
      <c r="K600" s="130">
        <f t="shared" si="98"/>
        <v>3063115.2387868492</v>
      </c>
      <c r="L600" s="130">
        <f t="shared" si="99"/>
        <v>626875.32663821871</v>
      </c>
      <c r="M600" s="133">
        <f t="shared" si="100"/>
        <v>1331.8558333333335</v>
      </c>
      <c r="N600" s="51"/>
      <c r="R600" s="119">
        <v>97</v>
      </c>
      <c r="S600" s="119">
        <v>29</v>
      </c>
      <c r="T600" s="119">
        <v>2</v>
      </c>
    </row>
    <row r="601" spans="2:20" x14ac:dyDescent="0.25">
      <c r="B601" s="51"/>
      <c r="C601" s="145">
        <v>564</v>
      </c>
      <c r="D601" s="145">
        <v>1.3</v>
      </c>
      <c r="E601" s="151">
        <v>8.1090972222222213</v>
      </c>
      <c r="F601" s="52">
        <v>34.399000000000001</v>
      </c>
      <c r="G601" s="52">
        <v>0.73299999999999998</v>
      </c>
      <c r="H601" s="128">
        <f t="shared" si="93"/>
        <v>3.4111458333333324</v>
      </c>
      <c r="I601" s="52">
        <f t="shared" si="94"/>
        <v>4.8661782499226387</v>
      </c>
      <c r="J601" s="52">
        <f t="shared" si="95"/>
        <v>34.053069028209187</v>
      </c>
      <c r="K601" s="130">
        <f t="shared" si="98"/>
        <v>3063120.1049650991</v>
      </c>
      <c r="L601" s="130">
        <f t="shared" si="99"/>
        <v>626909.3797072469</v>
      </c>
      <c r="M601" s="133">
        <f t="shared" si="100"/>
        <v>1332.2838333333334</v>
      </c>
      <c r="N601" s="51"/>
      <c r="R601" s="119">
        <v>194</v>
      </c>
      <c r="S601" s="119">
        <v>37</v>
      </c>
      <c r="T601" s="119">
        <v>6</v>
      </c>
    </row>
    <row r="602" spans="2:20" x14ac:dyDescent="0.25">
      <c r="B602" s="51"/>
      <c r="C602" s="145">
        <v>565</v>
      </c>
      <c r="D602" s="145">
        <v>1.3</v>
      </c>
      <c r="E602" s="151">
        <v>8.909016203703704</v>
      </c>
      <c r="F602" s="52">
        <v>45.103000000000002</v>
      </c>
      <c r="G602" s="52">
        <v>2.5150000000000001</v>
      </c>
      <c r="H602" s="128">
        <f t="shared" si="93"/>
        <v>12.320162037037036</v>
      </c>
      <c r="I602" s="52">
        <f t="shared" si="94"/>
        <v>19.547896919743287</v>
      </c>
      <c r="J602" s="52">
        <f t="shared" si="95"/>
        <v>-40.646775210526741</v>
      </c>
      <c r="K602" s="130">
        <f t="shared" si="98"/>
        <v>3063139.6528620189</v>
      </c>
      <c r="L602" s="130">
        <f t="shared" si="99"/>
        <v>626868.73293203639</v>
      </c>
      <c r="M602" s="133">
        <f t="shared" si="100"/>
        <v>1334.0658333333336</v>
      </c>
      <c r="N602" s="51"/>
      <c r="R602" s="119">
        <v>213</v>
      </c>
      <c r="S602" s="119">
        <v>48</v>
      </c>
      <c r="T602" s="119">
        <v>59</v>
      </c>
    </row>
    <row r="603" spans="2:20" x14ac:dyDescent="0.25">
      <c r="B603" s="51"/>
      <c r="C603" s="145">
        <v>566</v>
      </c>
      <c r="D603" s="145">
        <v>1.3</v>
      </c>
      <c r="E603" s="151">
        <v>8.9381712962962965</v>
      </c>
      <c r="F603" s="52">
        <v>40.002000000000002</v>
      </c>
      <c r="G603" s="52">
        <v>2.1160000000000001</v>
      </c>
      <c r="H603" s="128">
        <f t="shared" si="93"/>
        <v>6.2583333333333329</v>
      </c>
      <c r="I603" s="52">
        <f t="shared" si="94"/>
        <v>-34.712353665663869</v>
      </c>
      <c r="J603" s="52">
        <f t="shared" si="95"/>
        <v>19.879952389024275</v>
      </c>
      <c r="K603" s="130">
        <f t="shared" si="98"/>
        <v>3063104.9405083531</v>
      </c>
      <c r="L603" s="130">
        <f t="shared" si="99"/>
        <v>626888.61288442544</v>
      </c>
      <c r="M603" s="133">
        <f t="shared" si="100"/>
        <v>1333.6668333333334</v>
      </c>
      <c r="N603" s="51"/>
      <c r="R603" s="119">
        <v>214</v>
      </c>
      <c r="S603" s="119">
        <v>30</v>
      </c>
      <c r="T603" s="119">
        <v>58</v>
      </c>
    </row>
    <row r="604" spans="2:20" x14ac:dyDescent="0.25">
      <c r="B604" s="51"/>
      <c r="C604" s="145">
        <v>567</v>
      </c>
      <c r="D604" s="145">
        <v>1.3</v>
      </c>
      <c r="E604" s="151">
        <v>7.5719212962962965</v>
      </c>
      <c r="F604" s="52">
        <v>20.100000000000001</v>
      </c>
      <c r="G604" s="52">
        <v>-9.9000000000000005E-2</v>
      </c>
      <c r="H604" s="128">
        <f t="shared" si="93"/>
        <v>13.830254629629628</v>
      </c>
      <c r="I604" s="52">
        <f t="shared" si="94"/>
        <v>17.73506266725629</v>
      </c>
      <c r="J604" s="52">
        <f t="shared" si="95"/>
        <v>-9.459257486108104</v>
      </c>
      <c r="K604" s="130">
        <f t="shared" si="98"/>
        <v>3063122.6755710202</v>
      </c>
      <c r="L604" s="130">
        <f t="shared" si="99"/>
        <v>626879.15362693928</v>
      </c>
      <c r="M604" s="133">
        <f t="shared" si="100"/>
        <v>1331.4518333333335</v>
      </c>
      <c r="N604" s="51"/>
      <c r="R604" s="119">
        <v>181</v>
      </c>
      <c r="S604" s="119">
        <v>43</v>
      </c>
      <c r="T604" s="119">
        <v>34</v>
      </c>
    </row>
    <row r="605" spans="2:20" x14ac:dyDescent="0.25">
      <c r="B605" s="51"/>
      <c r="C605" s="145">
        <v>568</v>
      </c>
      <c r="D605" s="56">
        <v>1.9</v>
      </c>
      <c r="E605" s="151">
        <v>0.33292824074074079</v>
      </c>
      <c r="F605" s="52">
        <v>79.480999999999995</v>
      </c>
      <c r="G605" s="52">
        <v>-1.1919999999999999</v>
      </c>
      <c r="H605" s="128">
        <f t="shared" si="93"/>
        <v>14.163182870370369</v>
      </c>
      <c r="I605" s="52">
        <f t="shared" si="94"/>
        <v>74.647960214713009</v>
      </c>
      <c r="J605" s="52">
        <f t="shared" si="95"/>
        <v>-27.293064994291552</v>
      </c>
      <c r="K605" s="130">
        <f t="shared" si="98"/>
        <v>3063197.3235312351</v>
      </c>
      <c r="L605" s="130">
        <f t="shared" si="99"/>
        <v>626851.86056194501</v>
      </c>
      <c r="M605" s="133">
        <f t="shared" si="100"/>
        <v>1329.7588333333333</v>
      </c>
      <c r="N605" s="51"/>
      <c r="R605" s="119">
        <v>7</v>
      </c>
      <c r="S605" s="119">
        <v>59</v>
      </c>
      <c r="T605" s="119">
        <v>25</v>
      </c>
    </row>
    <row r="606" spans="2:20" x14ac:dyDescent="0.25">
      <c r="B606" s="51"/>
      <c r="C606" s="145">
        <v>569</v>
      </c>
      <c r="D606" s="145">
        <v>1.8</v>
      </c>
      <c r="E606" s="151">
        <v>1.4885416666666667</v>
      </c>
      <c r="F606" s="52">
        <v>9.7240000000000002</v>
      </c>
      <c r="G606" s="52">
        <v>-0.98899999999999999</v>
      </c>
      <c r="H606" s="128">
        <f t="shared" si="93"/>
        <v>0.65172453703703503</v>
      </c>
      <c r="I606" s="52">
        <f t="shared" si="94"/>
        <v>9.3639013693751743</v>
      </c>
      <c r="J606" s="52">
        <f t="shared" si="95"/>
        <v>2.6217412428791942</v>
      </c>
      <c r="K606" s="130">
        <f t="shared" si="98"/>
        <v>3063206.6874326044</v>
      </c>
      <c r="L606" s="130">
        <f t="shared" si="99"/>
        <v>626854.48230318783</v>
      </c>
      <c r="M606" s="133">
        <f t="shared" si="100"/>
        <v>1330.0618333333334</v>
      </c>
      <c r="N606" s="51"/>
      <c r="R606" s="119">
        <v>35</v>
      </c>
      <c r="S606" s="119">
        <v>43</v>
      </c>
      <c r="T606" s="119">
        <v>30</v>
      </c>
    </row>
    <row r="607" spans="2:20" x14ac:dyDescent="0.25">
      <c r="B607" s="51"/>
      <c r="C607" s="145">
        <v>570</v>
      </c>
      <c r="D607" s="145">
        <v>1.3</v>
      </c>
      <c r="E607" s="151">
        <v>12.433738425925926</v>
      </c>
      <c r="F607" s="52">
        <v>3.9510000000000001</v>
      </c>
      <c r="G607" s="52">
        <v>3.6999999999999998E-2</v>
      </c>
      <c r="H607" s="128">
        <f t="shared" si="93"/>
        <v>13.085462962962961</v>
      </c>
      <c r="I607" s="52">
        <f t="shared" si="94"/>
        <v>2.7471294553158758</v>
      </c>
      <c r="J607" s="52">
        <f t="shared" si="95"/>
        <v>-2.8396620847797895</v>
      </c>
      <c r="K607" s="130">
        <f t="shared" si="98"/>
        <v>3063209.4345620596</v>
      </c>
      <c r="L607" s="130">
        <f t="shared" si="99"/>
        <v>626851.64264110301</v>
      </c>
      <c r="M607" s="133">
        <f t="shared" si="100"/>
        <v>1331.5878333333335</v>
      </c>
      <c r="N607" s="51"/>
      <c r="R607" s="119">
        <v>298</v>
      </c>
      <c r="S607" s="119">
        <v>24</v>
      </c>
      <c r="T607" s="119">
        <v>35</v>
      </c>
    </row>
    <row r="608" spans="2:20" x14ac:dyDescent="0.25">
      <c r="B608" s="51"/>
      <c r="C608" s="145">
        <v>571</v>
      </c>
      <c r="D608" s="145">
        <v>1.3</v>
      </c>
      <c r="E608" s="151">
        <v>12.372083333333334</v>
      </c>
      <c r="F608" s="52">
        <v>27.681000000000001</v>
      </c>
      <c r="G608" s="52">
        <v>-0.108</v>
      </c>
      <c r="H608" s="128">
        <f t="shared" si="93"/>
        <v>10.457546296296293</v>
      </c>
      <c r="I608" s="52">
        <f t="shared" si="94"/>
        <v>-9.0206800999314929</v>
      </c>
      <c r="J608" s="52">
        <f t="shared" si="95"/>
        <v>-26.169927235945842</v>
      </c>
      <c r="K608" s="130">
        <f t="shared" si="98"/>
        <v>3063200.4138819599</v>
      </c>
      <c r="L608" s="130">
        <f t="shared" si="99"/>
        <v>626825.47271386709</v>
      </c>
      <c r="M608" s="133">
        <f t="shared" si="100"/>
        <v>1331.4428333333335</v>
      </c>
      <c r="N608" s="51"/>
      <c r="R608" s="119">
        <v>296</v>
      </c>
      <c r="S608" s="119">
        <v>55</v>
      </c>
      <c r="T608" s="119">
        <v>48</v>
      </c>
    </row>
    <row r="609" spans="2:30" x14ac:dyDescent="0.25">
      <c r="B609" s="51"/>
      <c r="C609" s="145">
        <v>572</v>
      </c>
      <c r="D609" s="145">
        <v>1.3</v>
      </c>
      <c r="E609" s="151">
        <v>11.31591435185185</v>
      </c>
      <c r="F609" s="52">
        <v>25.084</v>
      </c>
      <c r="G609" s="52">
        <v>0.16900000000000001</v>
      </c>
      <c r="H609" s="128">
        <f t="shared" si="93"/>
        <v>6.773460648148145</v>
      </c>
      <c r="I609" s="52">
        <f t="shared" si="94"/>
        <v>-23.931322673820635</v>
      </c>
      <c r="J609" s="52">
        <f t="shared" si="95"/>
        <v>7.5165717638746958</v>
      </c>
      <c r="K609" s="130">
        <f t="shared" si="98"/>
        <v>3063176.4825592861</v>
      </c>
      <c r="L609" s="130">
        <f t="shared" si="99"/>
        <v>626832.98928563099</v>
      </c>
      <c r="M609" s="133">
        <f t="shared" si="100"/>
        <v>1331.7198333333336</v>
      </c>
      <c r="N609" s="51"/>
      <c r="R609" s="119">
        <v>271</v>
      </c>
      <c r="S609" s="119">
        <v>34</v>
      </c>
      <c r="T609" s="119">
        <v>55</v>
      </c>
    </row>
    <row r="610" spans="2:30" x14ac:dyDescent="0.25">
      <c r="B610" s="51"/>
      <c r="C610" s="145">
        <v>573</v>
      </c>
      <c r="D610" s="145">
        <v>1.3</v>
      </c>
      <c r="E610" s="151">
        <v>10.927256944444443</v>
      </c>
      <c r="F610" s="52">
        <v>35.652000000000001</v>
      </c>
      <c r="G610" s="52">
        <v>0.53400000000000003</v>
      </c>
      <c r="H610" s="128">
        <f t="shared" si="93"/>
        <v>2.7007175925925893</v>
      </c>
      <c r="I610" s="52">
        <f t="shared" si="94"/>
        <v>15.170186094290411</v>
      </c>
      <c r="J610" s="52">
        <f t="shared" si="95"/>
        <v>32.263455454501425</v>
      </c>
      <c r="K610" s="130">
        <f t="shared" si="98"/>
        <v>3063191.6527453805</v>
      </c>
      <c r="L610" s="130">
        <f t="shared" si="99"/>
        <v>626865.25274108548</v>
      </c>
      <c r="M610" s="133">
        <f t="shared" si="100"/>
        <v>1332.0848333333336</v>
      </c>
      <c r="N610" s="51"/>
      <c r="R610" s="119">
        <v>262</v>
      </c>
      <c r="S610" s="119">
        <v>15</v>
      </c>
      <c r="T610" s="119">
        <v>15</v>
      </c>
    </row>
    <row r="611" spans="2:30" x14ac:dyDescent="0.25">
      <c r="B611" s="51"/>
      <c r="C611" s="145">
        <v>574</v>
      </c>
      <c r="D611" s="145">
        <v>1.3</v>
      </c>
      <c r="E611" s="151">
        <v>12.258738425925925</v>
      </c>
      <c r="F611" s="52">
        <v>18.608000000000001</v>
      </c>
      <c r="G611" s="52">
        <v>-0.17499999999999999</v>
      </c>
      <c r="H611" s="128">
        <f t="shared" si="93"/>
        <v>14.959456018518514</v>
      </c>
      <c r="I611" s="52">
        <f t="shared" si="94"/>
        <v>18.605316576173625</v>
      </c>
      <c r="J611" s="52">
        <f t="shared" si="95"/>
        <v>-0.31600490559327549</v>
      </c>
      <c r="K611" s="130">
        <f t="shared" si="98"/>
        <v>3063210.2580619566</v>
      </c>
      <c r="L611" s="130">
        <f t="shared" si="99"/>
        <v>626864.93673617986</v>
      </c>
      <c r="M611" s="133">
        <f t="shared" si="100"/>
        <v>1331.3758333333335</v>
      </c>
      <c r="N611" s="51"/>
      <c r="R611" s="119">
        <v>294</v>
      </c>
      <c r="S611" s="119">
        <v>12</v>
      </c>
      <c r="T611" s="119">
        <v>35</v>
      </c>
    </row>
    <row r="612" spans="2:30" x14ac:dyDescent="0.25">
      <c r="B612" s="51"/>
      <c r="C612" s="145">
        <v>575</v>
      </c>
      <c r="D612" s="145">
        <v>1.3</v>
      </c>
      <c r="E612" s="151">
        <v>12.022314814814814</v>
      </c>
      <c r="F612" s="52">
        <v>15.763999999999999</v>
      </c>
      <c r="G612" s="52">
        <v>-0.56200000000000006</v>
      </c>
      <c r="H612" s="128">
        <f t="shared" si="93"/>
        <v>11.981770833333329</v>
      </c>
      <c r="I612" s="52">
        <f t="shared" si="94"/>
        <v>4.7567233796321702</v>
      </c>
      <c r="J612" s="52">
        <f t="shared" si="95"/>
        <v>-15.029214174056495</v>
      </c>
      <c r="K612" s="130">
        <f t="shared" si="98"/>
        <v>3063215.0147853363</v>
      </c>
      <c r="L612" s="130">
        <f t="shared" si="99"/>
        <v>626849.90752200584</v>
      </c>
      <c r="M612" s="133">
        <f t="shared" si="100"/>
        <v>1330.9888333333336</v>
      </c>
      <c r="N612" s="51"/>
      <c r="R612" s="119">
        <v>288</v>
      </c>
      <c r="S612" s="119">
        <v>32</v>
      </c>
      <c r="T612" s="119">
        <v>8</v>
      </c>
    </row>
    <row r="613" spans="2:30" x14ac:dyDescent="0.25">
      <c r="B613" s="51"/>
      <c r="C613" s="145">
        <v>576</v>
      </c>
      <c r="D613" s="145">
        <v>1.3</v>
      </c>
      <c r="E613" s="151">
        <v>12.461203703703704</v>
      </c>
      <c r="F613" s="52">
        <v>27.125</v>
      </c>
      <c r="G613" s="52">
        <v>-0.108</v>
      </c>
      <c r="H613" s="128">
        <f t="shared" si="93"/>
        <v>9.4429745370370313</v>
      </c>
      <c r="I613" s="52">
        <f t="shared" si="94"/>
        <v>-18.626448929116151</v>
      </c>
      <c r="J613" s="52">
        <f t="shared" si="95"/>
        <v>-19.718545212338256</v>
      </c>
      <c r="K613" s="130">
        <f t="shared" si="98"/>
        <v>3063196.388336407</v>
      </c>
      <c r="L613" s="130">
        <f t="shared" si="99"/>
        <v>626830.18897679355</v>
      </c>
      <c r="M613" s="133">
        <f t="shared" si="100"/>
        <v>1331.4428333333335</v>
      </c>
      <c r="N613" s="51"/>
      <c r="R613" s="119">
        <v>299</v>
      </c>
      <c r="S613" s="119">
        <v>4</v>
      </c>
      <c r="T613" s="119">
        <v>8</v>
      </c>
    </row>
    <row r="614" spans="2:30" x14ac:dyDescent="0.25">
      <c r="B614" s="51"/>
      <c r="C614" s="145">
        <v>577</v>
      </c>
      <c r="D614" s="145">
        <v>1.3</v>
      </c>
      <c r="E614" s="151">
        <v>10.671944444444444</v>
      </c>
      <c r="F614" s="52">
        <v>10.722</v>
      </c>
      <c r="G614" s="52">
        <v>1.6E-2</v>
      </c>
      <c r="H614" s="128">
        <f t="shared" si="93"/>
        <v>5.1149189814814733</v>
      </c>
      <c r="I614" s="52">
        <f t="shared" si="94"/>
        <v>-5.8015960657256249</v>
      </c>
      <c r="J614" s="52">
        <f t="shared" si="95"/>
        <v>9.0168047051135005</v>
      </c>
      <c r="K614" s="130">
        <f t="shared" si="98"/>
        <v>3063190.5867403415</v>
      </c>
      <c r="L614" s="130">
        <f t="shared" si="99"/>
        <v>626839.20578149869</v>
      </c>
      <c r="M614" s="133">
        <f t="shared" si="100"/>
        <v>1331.5668333333335</v>
      </c>
      <c r="N614" s="51"/>
      <c r="R614" s="119">
        <v>256</v>
      </c>
      <c r="S614" s="119">
        <v>7</v>
      </c>
      <c r="T614" s="119">
        <v>36</v>
      </c>
    </row>
    <row r="615" spans="2:30" x14ac:dyDescent="0.25">
      <c r="B615" s="132"/>
      <c r="C615" s="145">
        <v>578</v>
      </c>
      <c r="D615" s="145">
        <v>1.3</v>
      </c>
      <c r="E615" s="152">
        <v>12.021400462962964</v>
      </c>
      <c r="F615" s="133">
        <v>22.93</v>
      </c>
      <c r="G615" s="133">
        <v>5.8000000000000003E-2</v>
      </c>
      <c r="H615" s="128">
        <f t="shared" si="93"/>
        <v>2.1363194444444389</v>
      </c>
      <c r="I615" s="52">
        <f t="shared" si="94"/>
        <v>14.345661745236097</v>
      </c>
      <c r="J615" s="52">
        <f t="shared" si="95"/>
        <v>17.88817735520502</v>
      </c>
      <c r="K615" s="130">
        <f t="shared" si="98"/>
        <v>3063204.9324020869</v>
      </c>
      <c r="L615" s="130">
        <f t="shared" si="99"/>
        <v>626857.09395885386</v>
      </c>
      <c r="M615" s="133">
        <f t="shared" si="100"/>
        <v>1331.6088333333335</v>
      </c>
      <c r="N615" s="132"/>
      <c r="P615" s="113"/>
      <c r="Q615" s="113"/>
      <c r="R615" s="113">
        <v>288</v>
      </c>
      <c r="S615" s="113">
        <v>30</v>
      </c>
      <c r="T615" s="113">
        <v>49</v>
      </c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</row>
    <row r="616" spans="2:30" x14ac:dyDescent="0.25">
      <c r="B616" s="51"/>
      <c r="C616" s="145">
        <v>579</v>
      </c>
      <c r="D616" s="145">
        <v>1.3</v>
      </c>
      <c r="E616" s="151">
        <v>11.217847222222224</v>
      </c>
      <c r="F616" s="52">
        <v>22.023</v>
      </c>
      <c r="G616" s="52">
        <v>0.745</v>
      </c>
      <c r="H616" s="128">
        <f t="shared" si="93"/>
        <v>13.354166666666663</v>
      </c>
      <c r="I616" s="52">
        <f t="shared" si="94"/>
        <v>16.993488199947734</v>
      </c>
      <c r="J616" s="52">
        <f t="shared" si="95"/>
        <v>-14.008350645177226</v>
      </c>
      <c r="K616" s="130">
        <f t="shared" si="98"/>
        <v>3063221.9258902869</v>
      </c>
      <c r="L616" s="130">
        <f t="shared" si="99"/>
        <v>626843.08560820867</v>
      </c>
      <c r="M616" s="133">
        <f t="shared" si="100"/>
        <v>1332.2958333333333</v>
      </c>
      <c r="N616" s="51"/>
      <c r="R616" s="119">
        <v>269</v>
      </c>
      <c r="S616" s="119">
        <v>13</v>
      </c>
      <c r="T616" s="119">
        <v>42</v>
      </c>
    </row>
    <row r="617" spans="2:30" x14ac:dyDescent="0.25">
      <c r="B617" s="51"/>
      <c r="C617" s="145">
        <v>580</v>
      </c>
      <c r="D617" s="145">
        <v>1.3</v>
      </c>
      <c r="E617" s="151">
        <v>10.426215277777777</v>
      </c>
      <c r="F617" s="52">
        <v>21.626999999999999</v>
      </c>
      <c r="G617" s="52">
        <v>0.46400000000000002</v>
      </c>
      <c r="H617" s="128">
        <f t="shared" si="93"/>
        <v>8.7803819444444393</v>
      </c>
      <c r="I617" s="52">
        <f t="shared" si="94"/>
        <v>-18.590401938893798</v>
      </c>
      <c r="J617" s="52">
        <f t="shared" si="95"/>
        <v>-11.050976642377528</v>
      </c>
      <c r="K617" s="130">
        <f t="shared" si="98"/>
        <v>3063203.3354883478</v>
      </c>
      <c r="L617" s="130">
        <f t="shared" si="99"/>
        <v>626832.03463156626</v>
      </c>
      <c r="M617" s="133">
        <f t="shared" si="100"/>
        <v>1332.0148333333334</v>
      </c>
      <c r="N617" s="51"/>
      <c r="R617" s="119">
        <v>250</v>
      </c>
      <c r="S617" s="119">
        <v>13</v>
      </c>
      <c r="T617" s="119">
        <v>45</v>
      </c>
    </row>
    <row r="618" spans="2:30" x14ac:dyDescent="0.25">
      <c r="B618" s="51"/>
      <c r="C618" s="145">
        <v>581</v>
      </c>
      <c r="D618" s="145">
        <v>1.3</v>
      </c>
      <c r="E618" s="151">
        <v>9.4724537037037049</v>
      </c>
      <c r="F618" s="52">
        <v>22.984000000000002</v>
      </c>
      <c r="G618" s="52">
        <v>0.623</v>
      </c>
      <c r="H618" s="128">
        <f t="shared" si="93"/>
        <v>3.2528356481481424</v>
      </c>
      <c r="I618" s="52">
        <f t="shared" si="94"/>
        <v>4.7519352666995713</v>
      </c>
      <c r="J618" s="52">
        <f t="shared" si="95"/>
        <v>22.487404635063982</v>
      </c>
      <c r="K618" s="130">
        <f t="shared" si="98"/>
        <v>3063208.0874236147</v>
      </c>
      <c r="L618" s="130">
        <f t="shared" si="99"/>
        <v>626854.52203620132</v>
      </c>
      <c r="M618" s="133">
        <f t="shared" si="100"/>
        <v>1332.1738333333335</v>
      </c>
      <c r="N618" s="51"/>
      <c r="R618" s="119">
        <v>227</v>
      </c>
      <c r="S618" s="119">
        <v>20</v>
      </c>
      <c r="T618" s="119">
        <v>20</v>
      </c>
    </row>
    <row r="619" spans="2:30" x14ac:dyDescent="0.25">
      <c r="B619" s="51"/>
      <c r="C619" s="145">
        <v>582</v>
      </c>
      <c r="D619" s="145">
        <v>1.3</v>
      </c>
      <c r="E619" s="151">
        <v>9.374594907407408</v>
      </c>
      <c r="F619" s="52">
        <v>23.212</v>
      </c>
      <c r="G619" s="52">
        <v>0.16500000000000001</v>
      </c>
      <c r="H619" s="128">
        <f t="shared" si="93"/>
        <v>12.62743055555555</v>
      </c>
      <c r="I619" s="52">
        <f t="shared" si="94"/>
        <v>12.661974473140909</v>
      </c>
      <c r="J619" s="52">
        <f t="shared" si="95"/>
        <v>-19.454340041274286</v>
      </c>
      <c r="K619" s="130">
        <f t="shared" si="98"/>
        <v>3063220.7493980876</v>
      </c>
      <c r="L619" s="130">
        <f t="shared" si="99"/>
        <v>626835.06769616005</v>
      </c>
      <c r="M619" s="133">
        <f t="shared" si="100"/>
        <v>1331.7158333333334</v>
      </c>
      <c r="N619" s="51"/>
      <c r="R619" s="119">
        <v>224</v>
      </c>
      <c r="S619" s="119">
        <v>59</v>
      </c>
      <c r="T619" s="119">
        <v>25</v>
      </c>
    </row>
    <row r="620" spans="2:30" x14ac:dyDescent="0.25">
      <c r="B620" s="51"/>
      <c r="C620" s="145">
        <v>583</v>
      </c>
      <c r="D620" s="145">
        <v>1.3</v>
      </c>
      <c r="E620" s="151">
        <v>9.3093287037037022</v>
      </c>
      <c r="F620" s="52">
        <v>23.423999999999999</v>
      </c>
      <c r="G620" s="52">
        <v>0.52800000000000002</v>
      </c>
      <c r="H620" s="128">
        <f t="shared" si="93"/>
        <v>6.9367592592592544</v>
      </c>
      <c r="I620" s="52">
        <f t="shared" si="94"/>
        <v>-22.775095234275053</v>
      </c>
      <c r="J620" s="52">
        <f t="shared" si="95"/>
        <v>5.4752911401770934</v>
      </c>
      <c r="K620" s="130">
        <f t="shared" si="98"/>
        <v>3063197.9743028535</v>
      </c>
      <c r="L620" s="130">
        <f t="shared" si="99"/>
        <v>626840.5429873002</v>
      </c>
      <c r="M620" s="133">
        <f t="shared" si="100"/>
        <v>1332.0788333333335</v>
      </c>
      <c r="N620" s="51"/>
      <c r="R620" s="119">
        <v>223</v>
      </c>
      <c r="S620" s="119">
        <v>25</v>
      </c>
      <c r="T620" s="119">
        <v>26</v>
      </c>
    </row>
    <row r="621" spans="2:30" x14ac:dyDescent="0.25">
      <c r="B621" s="51"/>
      <c r="C621" s="145">
        <v>584</v>
      </c>
      <c r="D621" s="56">
        <v>1.5</v>
      </c>
      <c r="E621" s="151">
        <v>10.383425925925925</v>
      </c>
      <c r="F621" s="52">
        <v>11.199</v>
      </c>
      <c r="G621" s="52">
        <v>-0.184</v>
      </c>
      <c r="H621" s="128">
        <f t="shared" si="93"/>
        <v>2.3201851851851814</v>
      </c>
      <c r="I621" s="52">
        <f t="shared" si="94"/>
        <v>6.3134397247020608</v>
      </c>
      <c r="J621" s="52">
        <f t="shared" si="95"/>
        <v>9.2497610694846575</v>
      </c>
      <c r="K621" s="130">
        <f t="shared" si="98"/>
        <v>3063204.287742578</v>
      </c>
      <c r="L621" s="130">
        <f t="shared" si="99"/>
        <v>626849.79274836974</v>
      </c>
      <c r="M621" s="133">
        <f t="shared" si="100"/>
        <v>1331.1668333333334</v>
      </c>
      <c r="N621" s="51"/>
      <c r="R621" s="119">
        <v>249</v>
      </c>
      <c r="S621" s="119">
        <v>12</v>
      </c>
      <c r="T621" s="119">
        <v>8</v>
      </c>
    </row>
    <row r="622" spans="2:30" x14ac:dyDescent="0.25">
      <c r="B622" s="51"/>
      <c r="C622" s="145">
        <v>585</v>
      </c>
      <c r="D622" s="56">
        <v>1.3</v>
      </c>
      <c r="E622" s="151">
        <v>8.6611111111111114</v>
      </c>
      <c r="F622" s="52">
        <v>16.632000000000001</v>
      </c>
      <c r="G622" s="52">
        <v>0.192</v>
      </c>
      <c r="H622" s="128">
        <f t="shared" si="93"/>
        <v>10.981296296296293</v>
      </c>
      <c r="I622" s="52">
        <f t="shared" si="94"/>
        <v>-1.8680537817213325</v>
      </c>
      <c r="J622" s="52">
        <f t="shared" si="95"/>
        <v>-16.526760089884426</v>
      </c>
      <c r="K622" s="130">
        <f t="shared" si="98"/>
        <v>3063202.4196887962</v>
      </c>
      <c r="L622" s="130">
        <f t="shared" si="99"/>
        <v>626833.26598827983</v>
      </c>
      <c r="M622" s="133">
        <f t="shared" si="100"/>
        <v>1331.7428333333335</v>
      </c>
      <c r="N622" s="51"/>
      <c r="R622" s="119">
        <v>207</v>
      </c>
      <c r="S622" s="119">
        <v>52</v>
      </c>
      <c r="T622" s="119">
        <v>0</v>
      </c>
    </row>
    <row r="623" spans="2:30" x14ac:dyDescent="0.25">
      <c r="B623" s="51"/>
      <c r="C623" s="145">
        <v>586</v>
      </c>
      <c r="D623" s="56">
        <v>1.5</v>
      </c>
      <c r="E623" s="151">
        <v>8.6724999999999994</v>
      </c>
      <c r="F623" s="52">
        <v>14.872999999999999</v>
      </c>
      <c r="G623" s="52">
        <v>-0.33800000000000002</v>
      </c>
      <c r="H623" s="128">
        <f t="shared" si="93"/>
        <v>4.6537962962962922</v>
      </c>
      <c r="I623" s="52">
        <f t="shared" si="94"/>
        <v>-5.4970995716273405</v>
      </c>
      <c r="J623" s="52">
        <f t="shared" si="95"/>
        <v>13.819841724839488</v>
      </c>
      <c r="K623" s="130">
        <f t="shared" si="98"/>
        <v>3063196.9225892248</v>
      </c>
      <c r="L623" s="130">
        <f t="shared" si="99"/>
        <v>626847.08583000465</v>
      </c>
      <c r="M623" s="133">
        <f t="shared" si="100"/>
        <v>1331.0128333333334</v>
      </c>
      <c r="N623" s="51"/>
      <c r="R623" s="119">
        <v>208</v>
      </c>
      <c r="S623" s="119">
        <v>8</v>
      </c>
      <c r="T623" s="119">
        <v>24</v>
      </c>
    </row>
    <row r="624" spans="2:30" x14ac:dyDescent="0.25">
      <c r="B624" s="51"/>
      <c r="C624" s="145">
        <v>587</v>
      </c>
      <c r="D624" s="56">
        <v>1.5</v>
      </c>
      <c r="E624" s="151">
        <v>8.6735185185185184</v>
      </c>
      <c r="F624" s="52">
        <v>12.741</v>
      </c>
      <c r="G624" s="52">
        <v>0.38900000000000001</v>
      </c>
      <c r="H624" s="128">
        <f t="shared" si="93"/>
        <v>13.327314814814811</v>
      </c>
      <c r="I624" s="52">
        <f t="shared" si="94"/>
        <v>9.7394946235231803</v>
      </c>
      <c r="J624" s="52">
        <f t="shared" si="95"/>
        <v>-8.2143365817552816</v>
      </c>
      <c r="K624" s="130">
        <f t="shared" si="98"/>
        <v>3063206.6620838484</v>
      </c>
      <c r="L624" s="130">
        <f t="shared" si="99"/>
        <v>626838.87149342289</v>
      </c>
      <c r="M624" s="133">
        <f t="shared" si="100"/>
        <v>1331.7398333333333</v>
      </c>
      <c r="N624" s="51"/>
      <c r="R624" s="119">
        <v>208</v>
      </c>
      <c r="S624" s="119">
        <v>9</v>
      </c>
      <c r="T624" s="119">
        <v>52</v>
      </c>
    </row>
    <row r="625" spans="2:20" x14ac:dyDescent="0.25">
      <c r="B625" s="51"/>
      <c r="C625" s="145">
        <v>588</v>
      </c>
      <c r="D625" s="56">
        <v>1.5</v>
      </c>
      <c r="E625" s="151">
        <v>9.560671296296297</v>
      </c>
      <c r="F625" s="52">
        <v>10.724</v>
      </c>
      <c r="G625" s="52">
        <v>0.39</v>
      </c>
      <c r="H625" s="128">
        <f t="shared" si="93"/>
        <v>7.8879861111111076</v>
      </c>
      <c r="I625" s="52">
        <f t="shared" si="94"/>
        <v>-10.582687598848953</v>
      </c>
      <c r="J625" s="52">
        <f t="shared" si="95"/>
        <v>-1.7351942787966377</v>
      </c>
      <c r="K625" s="130">
        <f t="shared" si="98"/>
        <v>3063196.0793962497</v>
      </c>
      <c r="L625" s="130">
        <f t="shared" si="99"/>
        <v>626837.13629914413</v>
      </c>
      <c r="M625" s="133">
        <f t="shared" si="100"/>
        <v>1331.7408333333335</v>
      </c>
      <c r="N625" s="51"/>
      <c r="R625" s="119">
        <v>229</v>
      </c>
      <c r="S625" s="119">
        <v>27</v>
      </c>
      <c r="T625" s="119">
        <v>22</v>
      </c>
    </row>
    <row r="626" spans="2:20" x14ac:dyDescent="0.25">
      <c r="B626" s="51"/>
      <c r="C626" s="145">
        <v>589</v>
      </c>
      <c r="D626" s="56">
        <v>1.5</v>
      </c>
      <c r="E626" s="151">
        <v>7.759155092592593</v>
      </c>
      <c r="F626" s="52">
        <v>19.324999999999999</v>
      </c>
      <c r="G626" s="52">
        <v>0.38800000000000001</v>
      </c>
      <c r="H626" s="128">
        <f t="shared" si="93"/>
        <v>0.64714120370370054</v>
      </c>
      <c r="I626" s="52">
        <f t="shared" si="94"/>
        <v>18.619326461847066</v>
      </c>
      <c r="J626" s="52">
        <f t="shared" si="95"/>
        <v>5.1745827954687904</v>
      </c>
      <c r="K626" s="130">
        <f t="shared" si="98"/>
        <v>3063214.6987227118</v>
      </c>
      <c r="L626" s="130">
        <f t="shared" si="99"/>
        <v>626842.3108819396</v>
      </c>
      <c r="M626" s="133">
        <f t="shared" si="100"/>
        <v>1331.7388333333333</v>
      </c>
      <c r="N626" s="51"/>
      <c r="R626" s="119">
        <v>186</v>
      </c>
      <c r="S626" s="119">
        <v>13</v>
      </c>
      <c r="T626" s="119">
        <v>11</v>
      </c>
    </row>
    <row r="627" spans="2:20" x14ac:dyDescent="0.25">
      <c r="B627" s="51"/>
      <c r="C627" s="145">
        <v>590</v>
      </c>
      <c r="D627" s="56">
        <v>1.5</v>
      </c>
      <c r="E627" s="151">
        <v>9.266400462962963</v>
      </c>
      <c r="F627" s="52">
        <v>12.420999999999999</v>
      </c>
      <c r="G627" s="52">
        <v>-0.35699999999999998</v>
      </c>
      <c r="H627" s="128">
        <f t="shared" si="93"/>
        <v>9.9135416666666636</v>
      </c>
      <c r="I627" s="52">
        <f t="shared" si="94"/>
        <v>-6.5959099951834848</v>
      </c>
      <c r="J627" s="52">
        <f t="shared" si="95"/>
        <v>-10.524980395964572</v>
      </c>
      <c r="K627" s="130">
        <f t="shared" si="98"/>
        <v>3063208.1028127167</v>
      </c>
      <c r="L627" s="130">
        <f t="shared" si="99"/>
        <v>626831.78590154368</v>
      </c>
      <c r="M627" s="133">
        <f t="shared" si="100"/>
        <v>1330.9938333333334</v>
      </c>
      <c r="N627" s="51"/>
      <c r="R627" s="119">
        <v>222</v>
      </c>
      <c r="S627" s="119">
        <v>23</v>
      </c>
      <c r="T627" s="119">
        <v>37</v>
      </c>
    </row>
    <row r="628" spans="2:20" x14ac:dyDescent="0.25">
      <c r="B628" s="51"/>
      <c r="C628" s="145">
        <v>591</v>
      </c>
      <c r="D628" s="56">
        <v>1.5</v>
      </c>
      <c r="E628" s="151">
        <v>7.9980671296296295</v>
      </c>
      <c r="F628" s="52">
        <v>20.039000000000001</v>
      </c>
      <c r="G628" s="52">
        <v>-0.39</v>
      </c>
      <c r="H628" s="128">
        <f t="shared" si="93"/>
        <v>2.9116087962962922</v>
      </c>
      <c r="I628" s="52">
        <f t="shared" si="94"/>
        <v>6.8936212124339811</v>
      </c>
      <c r="J628" s="52">
        <f t="shared" si="95"/>
        <v>18.815937595014507</v>
      </c>
      <c r="K628" s="130">
        <f t="shared" si="98"/>
        <v>3063214.9964339291</v>
      </c>
      <c r="L628" s="130">
        <f t="shared" si="99"/>
        <v>626850.60183913866</v>
      </c>
      <c r="M628" s="133">
        <f t="shared" si="100"/>
        <v>1330.9608333333333</v>
      </c>
      <c r="N628" s="51"/>
      <c r="R628" s="119">
        <v>191</v>
      </c>
      <c r="S628" s="119">
        <v>57</v>
      </c>
      <c r="T628" s="119">
        <v>13</v>
      </c>
    </row>
    <row r="629" spans="2:20" x14ac:dyDescent="0.25">
      <c r="B629" s="51"/>
      <c r="C629" s="145">
        <v>592</v>
      </c>
      <c r="D629" s="56">
        <v>1.5</v>
      </c>
      <c r="E629" s="151">
        <v>8.0091087962962959</v>
      </c>
      <c r="F629" s="52">
        <v>20.640999999999998</v>
      </c>
      <c r="G629" s="52">
        <v>0.39400000000000002</v>
      </c>
      <c r="H629" s="128">
        <f t="shared" si="93"/>
        <v>10.920717592592588</v>
      </c>
      <c r="I629" s="52">
        <f t="shared" si="94"/>
        <v>-2.8379840781201393</v>
      </c>
      <c r="J629" s="52">
        <f t="shared" si="95"/>
        <v>-20.444968265378563</v>
      </c>
      <c r="K629" s="130">
        <f t="shared" si="98"/>
        <v>3063212.158449851</v>
      </c>
      <c r="L629" s="130">
        <f t="shared" si="99"/>
        <v>626830.1568708733</v>
      </c>
      <c r="M629" s="133">
        <f t="shared" si="100"/>
        <v>1331.7448333333334</v>
      </c>
      <c r="N629" s="51"/>
      <c r="R629" s="119">
        <v>192</v>
      </c>
      <c r="S629" s="119">
        <v>13</v>
      </c>
      <c r="T629" s="119">
        <v>7</v>
      </c>
    </row>
    <row r="630" spans="2:20" x14ac:dyDescent="0.25">
      <c r="B630" s="51"/>
      <c r="C630" s="145">
        <v>593</v>
      </c>
      <c r="D630" s="56">
        <v>1.5</v>
      </c>
      <c r="E630" s="151">
        <v>9.2732060185185183</v>
      </c>
      <c r="F630" s="52">
        <v>33.470999999999997</v>
      </c>
      <c r="G630" s="52">
        <v>1.43</v>
      </c>
      <c r="H630" s="128">
        <f t="shared" si="93"/>
        <v>5.1939236111111065</v>
      </c>
      <c r="I630" s="52">
        <f t="shared" si="94"/>
        <v>-19.032336028278014</v>
      </c>
      <c r="J630" s="52">
        <f t="shared" si="95"/>
        <v>27.533216780948617</v>
      </c>
      <c r="K630" s="130">
        <f t="shared" si="98"/>
        <v>3063193.1261138227</v>
      </c>
      <c r="L630" s="130">
        <f t="shared" si="99"/>
        <v>626857.69008765428</v>
      </c>
      <c r="M630" s="133">
        <f t="shared" si="100"/>
        <v>1332.7808333333335</v>
      </c>
      <c r="N630" s="51"/>
      <c r="R630" s="119">
        <v>222</v>
      </c>
      <c r="S630" s="119">
        <v>33</v>
      </c>
      <c r="T630" s="119">
        <v>25</v>
      </c>
    </row>
    <row r="631" spans="2:20" x14ac:dyDescent="0.25">
      <c r="B631" s="51"/>
      <c r="C631" s="145">
        <v>594</v>
      </c>
      <c r="D631" s="56">
        <v>1.5</v>
      </c>
      <c r="E631" s="151">
        <v>9.769895833333333</v>
      </c>
      <c r="F631" s="52">
        <v>49.494</v>
      </c>
      <c r="G631" s="52">
        <v>4.5890000000000004</v>
      </c>
      <c r="H631" s="128">
        <f t="shared" si="93"/>
        <v>14.963819444444439</v>
      </c>
      <c r="I631" s="52">
        <f t="shared" si="94"/>
        <v>49.48831615891644</v>
      </c>
      <c r="J631" s="52">
        <f t="shared" si="95"/>
        <v>-0.75006650047185863</v>
      </c>
      <c r="K631" s="130">
        <f t="shared" si="98"/>
        <v>3063242.6144299814</v>
      </c>
      <c r="L631" s="130">
        <f t="shared" si="99"/>
        <v>626856.94002115377</v>
      </c>
      <c r="M631" s="133">
        <f t="shared" si="100"/>
        <v>1335.9398333333334</v>
      </c>
      <c r="N631" s="51"/>
      <c r="R631" s="119">
        <v>234</v>
      </c>
      <c r="S631" s="119">
        <v>28</v>
      </c>
      <c r="T631" s="119">
        <v>39</v>
      </c>
    </row>
    <row r="632" spans="2:20" x14ac:dyDescent="0.25">
      <c r="B632" s="51"/>
      <c r="C632" s="145">
        <v>595</v>
      </c>
      <c r="D632" s="56">
        <v>1.5</v>
      </c>
      <c r="E632" s="151">
        <v>9.9042245370370363</v>
      </c>
      <c r="F632" s="52">
        <v>45.84</v>
      </c>
      <c r="G632" s="52">
        <v>2.5379999999999998</v>
      </c>
      <c r="H632" s="128">
        <f t="shared" si="93"/>
        <v>9.8680439814814775</v>
      </c>
      <c r="I632" s="52">
        <f t="shared" si="94"/>
        <v>-25.078164591493845</v>
      </c>
      <c r="J632" s="52">
        <f t="shared" si="95"/>
        <v>-38.371750816478844</v>
      </c>
      <c r="K632" s="130">
        <f t="shared" si="98"/>
        <v>3063217.53626539</v>
      </c>
      <c r="L632" s="130">
        <f t="shared" si="99"/>
        <v>626818.5682703373</v>
      </c>
      <c r="M632" s="133">
        <f t="shared" si="100"/>
        <v>1333.8888333333334</v>
      </c>
      <c r="N632" s="51"/>
      <c r="R632" s="119">
        <v>237</v>
      </c>
      <c r="S632" s="119">
        <v>42</v>
      </c>
      <c r="T632" s="119">
        <v>5</v>
      </c>
    </row>
    <row r="633" spans="2:20" x14ac:dyDescent="0.25">
      <c r="B633" s="51"/>
      <c r="C633" s="145">
        <v>596</v>
      </c>
      <c r="D633" s="56">
        <v>1.5</v>
      </c>
      <c r="E633" s="151">
        <v>10.129722222222222</v>
      </c>
      <c r="F633" s="52">
        <v>4.5229999999999997</v>
      </c>
      <c r="G633" s="52">
        <v>2.8239999999999998</v>
      </c>
      <c r="H633" s="128">
        <f t="shared" si="93"/>
        <v>4.9977662037036978</v>
      </c>
      <c r="I633" s="52">
        <f t="shared" si="94"/>
        <v>-2.2578338804445197</v>
      </c>
      <c r="J633" s="52">
        <f t="shared" si="95"/>
        <v>3.9191472501447095</v>
      </c>
      <c r="K633" s="130">
        <f t="shared" si="98"/>
        <v>3063215.2784315096</v>
      </c>
      <c r="L633" s="130">
        <f t="shared" si="99"/>
        <v>626822.48741758743</v>
      </c>
      <c r="M633" s="133">
        <f t="shared" si="100"/>
        <v>1334.1748333333335</v>
      </c>
      <c r="N633" s="51"/>
      <c r="R633" s="119">
        <v>243</v>
      </c>
      <c r="S633" s="119">
        <v>6</v>
      </c>
      <c r="T633" s="119">
        <v>48</v>
      </c>
    </row>
    <row r="634" spans="2:20" x14ac:dyDescent="0.25">
      <c r="B634" s="51"/>
      <c r="C634" s="145">
        <v>597</v>
      </c>
      <c r="D634" s="56">
        <v>1.5</v>
      </c>
      <c r="E634" s="151">
        <v>10.070995370370371</v>
      </c>
      <c r="F634" s="52">
        <v>36.229999999999997</v>
      </c>
      <c r="G634" s="52">
        <v>2.4209999999999998</v>
      </c>
      <c r="H634" s="128">
        <f t="shared" si="93"/>
        <v>6.8761574074068577E-2</v>
      </c>
      <c r="I634" s="52">
        <f t="shared" si="94"/>
        <v>36.214972831633531</v>
      </c>
      <c r="J634" s="52">
        <f t="shared" si="95"/>
        <v>1.0433804694572613</v>
      </c>
      <c r="K634" s="130">
        <f t="shared" si="98"/>
        <v>3063251.4934043414</v>
      </c>
      <c r="L634" s="130">
        <f t="shared" si="99"/>
        <v>626823.53079805686</v>
      </c>
      <c r="M634" s="133">
        <f t="shared" si="100"/>
        <v>1333.7718333333335</v>
      </c>
      <c r="N634" s="51"/>
      <c r="R634" s="119">
        <v>241</v>
      </c>
      <c r="S634" s="119">
        <v>42</v>
      </c>
      <c r="T634" s="119">
        <v>14</v>
      </c>
    </row>
    <row r="635" spans="2:20" x14ac:dyDescent="0.25">
      <c r="B635" s="51"/>
      <c r="C635" s="145">
        <v>598</v>
      </c>
      <c r="D635" s="56">
        <v>1.5</v>
      </c>
      <c r="E635" s="151">
        <v>10.06866898148148</v>
      </c>
      <c r="F635" s="52">
        <v>28.765000000000001</v>
      </c>
      <c r="G635" s="52">
        <v>1.3680000000000001</v>
      </c>
      <c r="H635" s="128">
        <f t="shared" si="93"/>
        <v>10.137430555555548</v>
      </c>
      <c r="I635" s="52">
        <f t="shared" si="94"/>
        <v>-12.925408509232984</v>
      </c>
      <c r="J635" s="52">
        <f t="shared" si="95"/>
        <v>-25.69745201122959</v>
      </c>
      <c r="K635" s="130">
        <f t="shared" si="98"/>
        <v>3063238.5679958323</v>
      </c>
      <c r="L635" s="130">
        <f t="shared" si="99"/>
        <v>626797.83334604558</v>
      </c>
      <c r="M635" s="133">
        <f t="shared" si="100"/>
        <v>1332.7188333333334</v>
      </c>
      <c r="N635" s="51"/>
      <c r="R635" s="119">
        <v>241</v>
      </c>
      <c r="S635" s="119">
        <v>38</v>
      </c>
      <c r="T635" s="119">
        <v>53</v>
      </c>
    </row>
    <row r="636" spans="2:20" x14ac:dyDescent="0.25">
      <c r="B636" s="51"/>
      <c r="C636" s="145">
        <v>599</v>
      </c>
      <c r="D636" s="56">
        <v>1.5</v>
      </c>
      <c r="E636" s="151">
        <v>10.359027777777778</v>
      </c>
      <c r="F636" s="52">
        <v>37.354999999999997</v>
      </c>
      <c r="G636" s="52">
        <v>1.8120000000000001</v>
      </c>
      <c r="H636" s="128">
        <f t="shared" si="93"/>
        <v>5.4964583333333259</v>
      </c>
      <c r="I636" s="52">
        <f t="shared" si="94"/>
        <v>-24.954163261394477</v>
      </c>
      <c r="J636" s="52">
        <f t="shared" si="95"/>
        <v>27.797225777470491</v>
      </c>
      <c r="K636" s="130">
        <f t="shared" si="98"/>
        <v>3063213.6138325711</v>
      </c>
      <c r="L636" s="130">
        <f t="shared" si="99"/>
        <v>626825.6305718231</v>
      </c>
      <c r="M636" s="133">
        <f t="shared" si="100"/>
        <v>1333.1628333333333</v>
      </c>
      <c r="N636" s="51"/>
      <c r="R636" s="119">
        <v>248</v>
      </c>
      <c r="S636" s="119">
        <v>37</v>
      </c>
      <c r="T636" s="119">
        <v>0</v>
      </c>
    </row>
    <row r="637" spans="2:20" x14ac:dyDescent="0.25">
      <c r="B637" s="51"/>
      <c r="C637" s="145">
        <v>600</v>
      </c>
      <c r="D637" s="56">
        <v>1.5</v>
      </c>
      <c r="E637" s="151">
        <v>9.9031944444444449</v>
      </c>
      <c r="F637" s="52">
        <v>44.552999999999997</v>
      </c>
      <c r="G637" s="52">
        <v>1.91</v>
      </c>
      <c r="H637" s="128">
        <f t="shared" si="93"/>
        <v>0.39965277777777075</v>
      </c>
      <c r="I637" s="52">
        <f t="shared" si="94"/>
        <v>43.930161631633304</v>
      </c>
      <c r="J637" s="52">
        <f t="shared" si="95"/>
        <v>7.4236586679731822</v>
      </c>
      <c r="K637" s="130">
        <f t="shared" si="98"/>
        <v>3063257.5439942027</v>
      </c>
      <c r="L637" s="130">
        <f t="shared" si="99"/>
        <v>626833.05423049105</v>
      </c>
      <c r="M637" s="133">
        <f t="shared" si="100"/>
        <v>1333.2608333333335</v>
      </c>
      <c r="N637" s="51"/>
      <c r="R637" s="119">
        <v>237</v>
      </c>
      <c r="S637" s="119">
        <v>40</v>
      </c>
      <c r="T637" s="119">
        <v>36</v>
      </c>
    </row>
    <row r="638" spans="2:20" x14ac:dyDescent="0.25">
      <c r="B638" s="51"/>
      <c r="C638" s="145">
        <v>601</v>
      </c>
      <c r="D638" s="56">
        <v>1.5</v>
      </c>
      <c r="E638" s="151">
        <v>10.750428240740741</v>
      </c>
      <c r="F638" s="52">
        <v>42.911999999999999</v>
      </c>
      <c r="G638" s="52">
        <v>0.80700000000000005</v>
      </c>
      <c r="H638" s="128">
        <f t="shared" si="93"/>
        <v>11.150081018518511</v>
      </c>
      <c r="I638" s="52">
        <f t="shared" si="94"/>
        <v>-1.7955130264901056</v>
      </c>
      <c r="J638" s="52">
        <f t="shared" si="95"/>
        <v>-42.874419844141379</v>
      </c>
      <c r="K638" s="130">
        <f t="shared" si="98"/>
        <v>3063255.7484811763</v>
      </c>
      <c r="L638" s="130">
        <f t="shared" si="99"/>
        <v>626790.17981064692</v>
      </c>
      <c r="M638" s="133">
        <f t="shared" si="100"/>
        <v>1332.1578333333334</v>
      </c>
      <c r="N638" s="51"/>
      <c r="R638" s="119">
        <v>258</v>
      </c>
      <c r="S638" s="119">
        <v>0</v>
      </c>
      <c r="T638" s="119">
        <v>37</v>
      </c>
    </row>
    <row r="639" spans="2:20" x14ac:dyDescent="0.25">
      <c r="B639" s="51"/>
      <c r="C639" s="145">
        <v>602</v>
      </c>
      <c r="D639" s="56">
        <v>1.5</v>
      </c>
      <c r="E639" s="151">
        <v>10.481076388888889</v>
      </c>
      <c r="F639" s="52">
        <v>37.195999999999998</v>
      </c>
      <c r="G639" s="52">
        <v>0.76800000000000002</v>
      </c>
      <c r="H639" s="128">
        <f t="shared" si="93"/>
        <v>6.6311574074074002</v>
      </c>
      <c r="I639" s="52">
        <f t="shared" si="94"/>
        <v>-34.759722480711083</v>
      </c>
      <c r="J639" s="52">
        <f t="shared" si="95"/>
        <v>13.240245808290277</v>
      </c>
      <c r="K639" s="130">
        <f t="shared" si="98"/>
        <v>3063220.9887586958</v>
      </c>
      <c r="L639" s="130">
        <f t="shared" si="99"/>
        <v>626803.42005645519</v>
      </c>
      <c r="M639" s="133">
        <f t="shared" si="100"/>
        <v>1332.1188333333334</v>
      </c>
      <c r="N639" s="51"/>
      <c r="R639" s="119">
        <v>251</v>
      </c>
      <c r="S639" s="119">
        <v>32</v>
      </c>
      <c r="T639" s="119">
        <v>45</v>
      </c>
    </row>
    <row r="640" spans="2:20" x14ac:dyDescent="0.25">
      <c r="B640" s="51"/>
      <c r="C640" s="145">
        <v>603</v>
      </c>
      <c r="D640" s="56">
        <v>1.5</v>
      </c>
      <c r="E640" s="151">
        <v>10.79704861111111</v>
      </c>
      <c r="F640" s="52">
        <v>32.091999999999999</v>
      </c>
      <c r="G640" s="52">
        <v>0.69099999999999995</v>
      </c>
      <c r="H640" s="128">
        <f t="shared" si="93"/>
        <v>2.4282060185185088</v>
      </c>
      <c r="I640" s="52">
        <f t="shared" si="94"/>
        <v>16.874421956016359</v>
      </c>
      <c r="J640" s="52">
        <f t="shared" si="95"/>
        <v>27.297442144829489</v>
      </c>
      <c r="K640" s="130">
        <f t="shared" si="98"/>
        <v>3063237.8631806518</v>
      </c>
      <c r="L640" s="130">
        <f t="shared" si="99"/>
        <v>626830.71749860002</v>
      </c>
      <c r="M640" s="133">
        <f t="shared" si="100"/>
        <v>1332.0418333333334</v>
      </c>
      <c r="N640" s="51"/>
      <c r="R640" s="119">
        <v>259</v>
      </c>
      <c r="S640" s="119">
        <v>7</v>
      </c>
      <c r="T640" s="119">
        <v>45</v>
      </c>
    </row>
    <row r="641" spans="2:20" x14ac:dyDescent="0.25">
      <c r="B641" s="51"/>
      <c r="C641" s="145">
        <v>604</v>
      </c>
      <c r="D641" s="56">
        <v>1.5</v>
      </c>
      <c r="E641" s="151">
        <v>9.3581944444444449</v>
      </c>
      <c r="F641" s="52">
        <v>40.603999999999999</v>
      </c>
      <c r="G641" s="52">
        <v>2.556</v>
      </c>
      <c r="H641" s="128">
        <f t="shared" si="93"/>
        <v>11.786400462962954</v>
      </c>
      <c r="I641" s="52">
        <f t="shared" si="94"/>
        <v>9.0466176373109946</v>
      </c>
      <c r="J641" s="52">
        <f t="shared" si="95"/>
        <v>-39.583374354952277</v>
      </c>
      <c r="K641" s="130">
        <f t="shared" si="98"/>
        <v>3063246.9097982892</v>
      </c>
      <c r="L641" s="130">
        <f t="shared" si="99"/>
        <v>626791.13412424503</v>
      </c>
      <c r="M641" s="133">
        <f t="shared" si="100"/>
        <v>1333.9068333333335</v>
      </c>
      <c r="N641" s="51"/>
      <c r="R641" s="119">
        <v>224</v>
      </c>
      <c r="S641" s="119">
        <v>35</v>
      </c>
      <c r="T641" s="119">
        <v>48</v>
      </c>
    </row>
    <row r="642" spans="2:20" x14ac:dyDescent="0.25">
      <c r="B642" s="51"/>
      <c r="C642" s="145">
        <v>605</v>
      </c>
      <c r="D642" s="56">
        <v>1.5</v>
      </c>
      <c r="E642" s="151">
        <v>9.6169097222222231</v>
      </c>
      <c r="F642" s="52">
        <v>50.216999999999999</v>
      </c>
      <c r="G642" s="52">
        <v>3.5230000000000001</v>
      </c>
      <c r="H642" s="128">
        <f t="shared" si="93"/>
        <v>6.4033101851851768</v>
      </c>
      <c r="I642" s="52">
        <f t="shared" si="94"/>
        <v>-45.010873825762175</v>
      </c>
      <c r="J642" s="52">
        <f t="shared" si="95"/>
        <v>22.265855618891393</v>
      </c>
      <c r="K642" s="130">
        <f t="shared" si="98"/>
        <v>3063201.8989244634</v>
      </c>
      <c r="L642" s="130">
        <f t="shared" si="99"/>
        <v>626813.3999798639</v>
      </c>
      <c r="M642" s="133">
        <f t="shared" si="100"/>
        <v>1334.8738333333333</v>
      </c>
      <c r="N642" s="51"/>
      <c r="R642" s="119">
        <v>230</v>
      </c>
      <c r="S642" s="119">
        <v>48</v>
      </c>
      <c r="T642" s="119">
        <v>21</v>
      </c>
    </row>
    <row r="643" spans="2:20" x14ac:dyDescent="0.25">
      <c r="B643" s="51"/>
      <c r="C643" s="145">
        <v>606</v>
      </c>
      <c r="D643" s="56">
        <v>2</v>
      </c>
      <c r="E643" s="151">
        <v>5.4158796296296297</v>
      </c>
      <c r="F643" s="52">
        <v>4.681</v>
      </c>
      <c r="G643" s="52">
        <v>0.20100000000000001</v>
      </c>
      <c r="H643" s="128">
        <f t="shared" si="93"/>
        <v>11.819189814814806</v>
      </c>
      <c r="I643" s="52">
        <f t="shared" si="94"/>
        <v>1.105508217874974</v>
      </c>
      <c r="J643" s="52">
        <f t="shared" si="95"/>
        <v>-4.5485835795564862</v>
      </c>
      <c r="K643" s="130">
        <f t="shared" si="98"/>
        <v>3063203.0044326815</v>
      </c>
      <c r="L643" s="130">
        <f t="shared" si="99"/>
        <v>626808.8513962843</v>
      </c>
      <c r="M643" s="133">
        <f t="shared" si="100"/>
        <v>1331.0518333333334</v>
      </c>
      <c r="N643" s="51"/>
      <c r="R643" s="119">
        <v>129</v>
      </c>
      <c r="S643" s="119">
        <v>58</v>
      </c>
      <c r="T643" s="119">
        <v>52</v>
      </c>
    </row>
    <row r="644" spans="2:20" x14ac:dyDescent="0.25">
      <c r="B644" s="51"/>
      <c r="C644" s="145">
        <v>607</v>
      </c>
      <c r="D644" s="56">
        <v>2</v>
      </c>
      <c r="E644" s="151">
        <v>14.999039351851852</v>
      </c>
      <c r="F644" s="52">
        <v>5.0940000000000003</v>
      </c>
      <c r="G644" s="52">
        <v>0.35499999999999998</v>
      </c>
      <c r="H644" s="128">
        <f t="shared" si="93"/>
        <v>11.818229166666658</v>
      </c>
      <c r="I644" s="52">
        <f t="shared" si="94"/>
        <v>1.2010542001137592</v>
      </c>
      <c r="J644" s="52">
        <f t="shared" si="95"/>
        <v>-4.9503843091611683</v>
      </c>
      <c r="K644" s="130">
        <f t="shared" si="98"/>
        <v>3063204.2054868815</v>
      </c>
      <c r="L644" s="130">
        <f t="shared" si="99"/>
        <v>626803.90101197513</v>
      </c>
      <c r="M644" s="133">
        <f t="shared" si="100"/>
        <v>1331.2058333333334</v>
      </c>
      <c r="N644" s="51"/>
      <c r="R644" s="119">
        <v>359</v>
      </c>
      <c r="S644" s="119">
        <v>58</v>
      </c>
      <c r="T644" s="119">
        <v>37</v>
      </c>
    </row>
    <row r="645" spans="2:20" x14ac:dyDescent="0.25">
      <c r="B645" s="51"/>
      <c r="C645" s="145">
        <v>608</v>
      </c>
      <c r="D645" s="56">
        <v>2.15</v>
      </c>
      <c r="E645" s="151">
        <v>1.5461574074074074</v>
      </c>
      <c r="F645" s="52">
        <v>8.3810000000000002</v>
      </c>
      <c r="G645" s="52">
        <v>-0.56200000000000006</v>
      </c>
      <c r="H645" s="128">
        <f t="shared" si="93"/>
        <v>13.364386574074064</v>
      </c>
      <c r="I645" s="52">
        <f t="shared" si="94"/>
        <v>6.4897476880770979</v>
      </c>
      <c r="J645" s="52">
        <f t="shared" si="95"/>
        <v>-5.3032382508329716</v>
      </c>
      <c r="K645" s="130">
        <f t="shared" si="98"/>
        <v>3063210.6952345697</v>
      </c>
      <c r="L645" s="130">
        <f t="shared" si="99"/>
        <v>626798.59777372435</v>
      </c>
      <c r="M645" s="133">
        <f t="shared" si="100"/>
        <v>1330.1388333333334</v>
      </c>
      <c r="N645" s="51"/>
      <c r="R645" s="119">
        <v>37</v>
      </c>
      <c r="S645" s="119">
        <v>6</v>
      </c>
      <c r="T645" s="119">
        <v>28</v>
      </c>
    </row>
    <row r="646" spans="2:20" x14ac:dyDescent="0.25">
      <c r="B646" s="51"/>
      <c r="C646" s="145">
        <v>609</v>
      </c>
      <c r="D646" s="56">
        <v>2.15</v>
      </c>
      <c r="E646" s="151">
        <v>3.2550347222222222</v>
      </c>
      <c r="F646" s="52">
        <v>6.6040000000000001</v>
      </c>
      <c r="G646" s="52">
        <v>-0.61799999999999999</v>
      </c>
      <c r="H646" s="128">
        <f t="shared" si="93"/>
        <v>1.6194212962962879</v>
      </c>
      <c r="I646" s="52">
        <f t="shared" si="94"/>
        <v>5.1419697312074408</v>
      </c>
      <c r="J646" s="52">
        <f t="shared" si="95"/>
        <v>4.1440274230929601</v>
      </c>
      <c r="K646" s="130">
        <f t="shared" si="98"/>
        <v>3063215.8372043008</v>
      </c>
      <c r="L646" s="130">
        <f t="shared" si="99"/>
        <v>626802.74180114747</v>
      </c>
      <c r="M646" s="133">
        <f t="shared" si="100"/>
        <v>1330.0828333333334</v>
      </c>
      <c r="N646" s="51"/>
      <c r="R646" s="119">
        <v>78</v>
      </c>
      <c r="S646" s="119">
        <v>7</v>
      </c>
      <c r="T646" s="119">
        <v>15</v>
      </c>
    </row>
    <row r="647" spans="2:20" x14ac:dyDescent="0.25">
      <c r="B647" s="51"/>
      <c r="C647" s="145">
        <v>610</v>
      </c>
      <c r="D647" s="56">
        <v>2.15</v>
      </c>
      <c r="E647" s="151">
        <v>0.7823148148148148</v>
      </c>
      <c r="F647" s="52">
        <v>13.117000000000001</v>
      </c>
      <c r="G647" s="52">
        <v>-0.34300000000000003</v>
      </c>
      <c r="H647" s="128">
        <f t="shared" si="93"/>
        <v>2.4017361111111026</v>
      </c>
      <c r="I647" s="52">
        <f t="shared" si="94"/>
        <v>7.020384208754086</v>
      </c>
      <c r="J647" s="52">
        <f t="shared" si="95"/>
        <v>11.080157695695323</v>
      </c>
      <c r="K647" s="130">
        <f t="shared" si="98"/>
        <v>3063222.8575885096</v>
      </c>
      <c r="L647" s="130">
        <f t="shared" si="99"/>
        <v>626813.82195884315</v>
      </c>
      <c r="M647" s="133">
        <f t="shared" si="100"/>
        <v>1330.3578333333332</v>
      </c>
      <c r="N647" s="51"/>
      <c r="R647" s="119">
        <v>18</v>
      </c>
      <c r="S647" s="119">
        <v>46</v>
      </c>
      <c r="T647" s="119">
        <v>32</v>
      </c>
    </row>
    <row r="648" spans="2:20" x14ac:dyDescent="0.25">
      <c r="B648" s="51"/>
      <c r="C648" s="145">
        <v>611</v>
      </c>
      <c r="D648" s="56">
        <v>2.15</v>
      </c>
      <c r="E648" s="151">
        <v>14.83414351851852</v>
      </c>
      <c r="F648" s="52">
        <v>11.067</v>
      </c>
      <c r="G648" s="52">
        <v>0.28699999999999998</v>
      </c>
      <c r="H648" s="128">
        <f t="shared" si="93"/>
        <v>2.2358796296296219</v>
      </c>
      <c r="I648" s="52">
        <f t="shared" si="94"/>
        <v>6.5578621560316144</v>
      </c>
      <c r="J648" s="52">
        <f t="shared" si="95"/>
        <v>8.9147592756332124</v>
      </c>
      <c r="K648" s="130">
        <f t="shared" si="98"/>
        <v>3063229.4154506656</v>
      </c>
      <c r="L648" s="130">
        <f t="shared" si="99"/>
        <v>626822.73671811877</v>
      </c>
      <c r="M648" s="133">
        <f t="shared" si="100"/>
        <v>1330.9878333333334</v>
      </c>
      <c r="N648" s="51"/>
      <c r="R648" s="119">
        <v>356</v>
      </c>
      <c r="S648" s="119">
        <v>1</v>
      </c>
      <c r="T648" s="119">
        <v>10</v>
      </c>
    </row>
    <row r="649" spans="2:20" x14ac:dyDescent="0.25">
      <c r="B649" s="51"/>
      <c r="C649" s="145">
        <v>612</v>
      </c>
      <c r="D649" s="56">
        <v>2.15</v>
      </c>
      <c r="E649" s="151">
        <v>14.866388888888888</v>
      </c>
      <c r="F649" s="52">
        <v>15.018000000000001</v>
      </c>
      <c r="G649" s="52">
        <v>-0.27600000000000002</v>
      </c>
      <c r="H649" s="128">
        <f t="shared" si="93"/>
        <v>2.1022685185185104</v>
      </c>
      <c r="I649" s="52">
        <f t="shared" si="94"/>
        <v>9.5618334511606946</v>
      </c>
      <c r="J649" s="52">
        <f t="shared" si="95"/>
        <v>11.580659094035383</v>
      </c>
      <c r="K649" s="130">
        <f t="shared" si="98"/>
        <v>3063238.9772841167</v>
      </c>
      <c r="L649" s="130">
        <f t="shared" si="99"/>
        <v>626834.31737721281</v>
      </c>
      <c r="M649" s="133">
        <f t="shared" si="100"/>
        <v>1330.4248333333333</v>
      </c>
      <c r="N649" s="51"/>
      <c r="R649" s="119">
        <v>356</v>
      </c>
      <c r="S649" s="119">
        <v>47</v>
      </c>
      <c r="T649" s="119">
        <v>36</v>
      </c>
    </row>
    <row r="650" spans="2:20" x14ac:dyDescent="0.25">
      <c r="B650" s="51"/>
      <c r="C650" s="145">
        <v>613</v>
      </c>
      <c r="D650" s="56">
        <v>2.15</v>
      </c>
      <c r="E650" s="151">
        <v>14.612037037037037</v>
      </c>
      <c r="F650" s="52">
        <v>22.181999999999999</v>
      </c>
      <c r="G650" s="52">
        <v>0.17699999999999999</v>
      </c>
      <c r="H650" s="128">
        <f t="shared" si="93"/>
        <v>1.7143055555555478</v>
      </c>
      <c r="I650" s="52">
        <f t="shared" si="94"/>
        <v>16.704509962945298</v>
      </c>
      <c r="J650" s="52">
        <f t="shared" si="95"/>
        <v>14.594535652012407</v>
      </c>
      <c r="K650" s="130">
        <f t="shared" si="98"/>
        <v>3063255.6817940795</v>
      </c>
      <c r="L650" s="130">
        <f t="shared" si="99"/>
        <v>626848.91191286477</v>
      </c>
      <c r="M650" s="133">
        <f t="shared" si="100"/>
        <v>1330.8778333333332</v>
      </c>
      <c r="N650" s="51"/>
      <c r="R650" s="119">
        <v>350</v>
      </c>
      <c r="S650" s="119">
        <v>41</v>
      </c>
      <c r="T650" s="119">
        <v>20</v>
      </c>
    </row>
    <row r="651" spans="2:20" x14ac:dyDescent="0.25">
      <c r="B651" s="51"/>
      <c r="C651" s="145">
        <v>614</v>
      </c>
      <c r="D651" s="56">
        <v>2.15</v>
      </c>
      <c r="E651" s="151">
        <v>0.19234953703703703</v>
      </c>
      <c r="F651" s="52">
        <v>29.83</v>
      </c>
      <c r="G651" s="52">
        <v>-0.51200000000000001</v>
      </c>
      <c r="H651" s="128">
        <f t="shared" ref="H651:H660" si="101">IF(H650+E651&lt;360/24,H650+E651,H650+E651-360/24)</f>
        <v>1.9066550925925847</v>
      </c>
      <c r="I651" s="52">
        <f t="shared" ref="I651:I660" si="102">F651*COS(RADIANS(H651*24))</f>
        <v>20.811463413862771</v>
      </c>
      <c r="J651" s="52">
        <f t="shared" ref="J651:J660" si="103">F651*SIN(RADIANS(H651*24))</f>
        <v>21.370818668770067</v>
      </c>
      <c r="K651" s="130">
        <f t="shared" si="98"/>
        <v>3063276.4932574932</v>
      </c>
      <c r="L651" s="130">
        <f t="shared" si="99"/>
        <v>626870.28273153352</v>
      </c>
      <c r="M651" s="133">
        <f t="shared" si="100"/>
        <v>1330.1888333333334</v>
      </c>
      <c r="N651" s="51"/>
      <c r="R651" s="119">
        <v>4</v>
      </c>
      <c r="S651" s="119">
        <v>36</v>
      </c>
      <c r="T651" s="119">
        <v>59</v>
      </c>
    </row>
    <row r="652" spans="2:20" x14ac:dyDescent="0.25">
      <c r="B652" s="51"/>
      <c r="C652" s="145">
        <v>615</v>
      </c>
      <c r="D652" s="56">
        <v>2.15</v>
      </c>
      <c r="E652" s="151">
        <v>14.807592592592592</v>
      </c>
      <c r="F652" s="52">
        <v>40.225999999999999</v>
      </c>
      <c r="G652" s="52">
        <v>-0.51100000000000001</v>
      </c>
      <c r="H652" s="128">
        <f t="shared" si="101"/>
        <v>1.7142476851851747</v>
      </c>
      <c r="I652" s="52">
        <f t="shared" si="102"/>
        <v>30.293474384083716</v>
      </c>
      <c r="J652" s="52">
        <f t="shared" si="103"/>
        <v>26.465760630309941</v>
      </c>
      <c r="K652" s="130">
        <f t="shared" ref="K652:K660" si="104">K651+I652</f>
        <v>3063306.7867318774</v>
      </c>
      <c r="L652" s="130">
        <f t="shared" ref="L652:L660" si="105">L651+J652</f>
        <v>626896.74849216384</v>
      </c>
      <c r="M652" s="133">
        <f t="shared" ref="M652:M660" si="106">$M$586+$B$587+G652-D652</f>
        <v>1330.1898333333334</v>
      </c>
      <c r="N652" s="51"/>
      <c r="R652" s="119">
        <v>355</v>
      </c>
      <c r="S652" s="119">
        <v>22</v>
      </c>
      <c r="T652" s="119">
        <v>56</v>
      </c>
    </row>
    <row r="653" spans="2:20" x14ac:dyDescent="0.25">
      <c r="B653" s="51"/>
      <c r="C653" s="145">
        <v>616</v>
      </c>
      <c r="D653" s="56">
        <v>2.15</v>
      </c>
      <c r="E653" s="151">
        <v>0.25372685185185184</v>
      </c>
      <c r="F653" s="52">
        <v>40.664000000000001</v>
      </c>
      <c r="G653" s="52">
        <v>-0.51400000000000001</v>
      </c>
      <c r="H653" s="128">
        <f t="shared" si="101"/>
        <v>1.9679745370370265</v>
      </c>
      <c r="I653" s="52">
        <f t="shared" si="102"/>
        <v>27.61245149878015</v>
      </c>
      <c r="J653" s="52">
        <f t="shared" si="103"/>
        <v>29.85152287953688</v>
      </c>
      <c r="K653" s="130">
        <f t="shared" si="104"/>
        <v>3063334.3991833762</v>
      </c>
      <c r="L653" s="130">
        <f t="shared" si="105"/>
        <v>626926.6000150434</v>
      </c>
      <c r="M653" s="133">
        <f t="shared" si="106"/>
        <v>1330.1868333333334</v>
      </c>
      <c r="N653" s="51"/>
      <c r="R653" s="119">
        <v>6</v>
      </c>
      <c r="S653" s="119">
        <v>5</v>
      </c>
      <c r="T653" s="119">
        <v>22</v>
      </c>
    </row>
    <row r="654" spans="2:20" x14ac:dyDescent="0.25">
      <c r="B654" s="51"/>
      <c r="C654" s="145">
        <v>617</v>
      </c>
      <c r="D654" s="56">
        <v>2.15</v>
      </c>
      <c r="E654" s="151">
        <v>0.75405092592592593</v>
      </c>
      <c r="F654" s="52">
        <v>46.277999999999999</v>
      </c>
      <c r="G654" s="52">
        <v>-0.70399999999999996</v>
      </c>
      <c r="H654" s="128">
        <f t="shared" si="101"/>
        <v>2.7220254629629523</v>
      </c>
      <c r="I654" s="52">
        <f t="shared" si="102"/>
        <v>19.317055048826898</v>
      </c>
      <c r="J654" s="52">
        <f t="shared" si="103"/>
        <v>42.05359281013444</v>
      </c>
      <c r="K654" s="130">
        <f t="shared" si="104"/>
        <v>3063353.7162384251</v>
      </c>
      <c r="L654" s="130">
        <f t="shared" si="105"/>
        <v>626968.65360785357</v>
      </c>
      <c r="M654" s="133">
        <f t="shared" si="106"/>
        <v>1329.9968333333334</v>
      </c>
      <c r="N654" s="51"/>
      <c r="R654" s="119">
        <v>18</v>
      </c>
      <c r="S654" s="119">
        <v>5</v>
      </c>
      <c r="T654" s="119">
        <v>50</v>
      </c>
    </row>
    <row r="655" spans="2:20" x14ac:dyDescent="0.25">
      <c r="B655" s="51"/>
      <c r="C655" s="145">
        <v>618</v>
      </c>
      <c r="D655" s="56">
        <v>2.15</v>
      </c>
      <c r="E655" s="151">
        <v>0.49660879629629628</v>
      </c>
      <c r="F655" s="52">
        <v>56.84</v>
      </c>
      <c r="G655" s="52">
        <v>-0.998</v>
      </c>
      <c r="H655" s="128">
        <f t="shared" si="101"/>
        <v>3.2186342592592485</v>
      </c>
      <c r="I655" s="52">
        <f t="shared" si="102"/>
        <v>12.547129924144267</v>
      </c>
      <c r="J655" s="52">
        <f t="shared" si="103"/>
        <v>55.437849260831214</v>
      </c>
      <c r="K655" s="130">
        <f t="shared" si="104"/>
        <v>3063366.2633683491</v>
      </c>
      <c r="L655" s="130">
        <f t="shared" si="105"/>
        <v>627024.09145711444</v>
      </c>
      <c r="M655" s="133">
        <f t="shared" si="106"/>
        <v>1329.7028333333333</v>
      </c>
      <c r="N655" s="51"/>
      <c r="R655" s="119">
        <v>11</v>
      </c>
      <c r="S655" s="119">
        <v>55</v>
      </c>
      <c r="T655" s="119">
        <v>7</v>
      </c>
    </row>
    <row r="656" spans="2:20" x14ac:dyDescent="0.25">
      <c r="B656" s="51"/>
      <c r="C656" s="145">
        <v>619</v>
      </c>
      <c r="D656" s="56">
        <v>2.15</v>
      </c>
      <c r="E656" s="151">
        <v>0.35932870370370368</v>
      </c>
      <c r="F656" s="52">
        <v>65.221999999999994</v>
      </c>
      <c r="G656" s="52">
        <v>-0.82</v>
      </c>
      <c r="H656" s="128">
        <f t="shared" si="101"/>
        <v>3.5779629629629524</v>
      </c>
      <c r="I656" s="52">
        <f t="shared" si="102"/>
        <v>4.6960068980334144</v>
      </c>
      <c r="J656" s="52">
        <f t="shared" si="103"/>
        <v>65.052723257474952</v>
      </c>
      <c r="K656" s="130">
        <f t="shared" si="104"/>
        <v>3063370.9593752469</v>
      </c>
      <c r="L656" s="130">
        <f t="shared" si="105"/>
        <v>627089.14418037189</v>
      </c>
      <c r="M656" s="133">
        <f t="shared" si="106"/>
        <v>1329.8808333333334</v>
      </c>
      <c r="N656" s="51"/>
      <c r="R656" s="119">
        <v>8</v>
      </c>
      <c r="S656" s="119">
        <v>37</v>
      </c>
      <c r="T656" s="119">
        <v>26</v>
      </c>
    </row>
    <row r="657" spans="2:20" x14ac:dyDescent="0.25">
      <c r="B657" s="51"/>
      <c r="C657" s="145">
        <v>620</v>
      </c>
      <c r="D657" s="56">
        <v>2.15</v>
      </c>
      <c r="E657" s="151">
        <v>0.1350810185185185</v>
      </c>
      <c r="F657" s="52">
        <v>68.292000000000002</v>
      </c>
      <c r="G657" s="52">
        <v>-1.22</v>
      </c>
      <c r="H657" s="128">
        <f t="shared" si="101"/>
        <v>3.7130439814814711</v>
      </c>
      <c r="I657" s="52">
        <f t="shared" si="102"/>
        <v>1.0571248248126652</v>
      </c>
      <c r="J657" s="52">
        <f t="shared" si="103"/>
        <v>68.283817637158847</v>
      </c>
      <c r="K657" s="130">
        <f t="shared" si="104"/>
        <v>3063372.0165000716</v>
      </c>
      <c r="L657" s="130">
        <f t="shared" si="105"/>
        <v>627157.42799800902</v>
      </c>
      <c r="M657" s="133">
        <f t="shared" si="106"/>
        <v>1329.4808333333333</v>
      </c>
      <c r="N657" s="51"/>
      <c r="R657" s="119">
        <v>3</v>
      </c>
      <c r="S657" s="119">
        <v>14</v>
      </c>
      <c r="T657" s="119">
        <v>31</v>
      </c>
    </row>
    <row r="658" spans="2:20" x14ac:dyDescent="0.25">
      <c r="B658" s="51"/>
      <c r="C658" s="145">
        <v>621</v>
      </c>
      <c r="D658" s="56">
        <v>2.15</v>
      </c>
      <c r="E658" s="151">
        <v>0.74998842592592596</v>
      </c>
      <c r="F658" s="52">
        <v>50.837000000000003</v>
      </c>
      <c r="G658" s="52">
        <v>-1.5920000000000001</v>
      </c>
      <c r="H658" s="128">
        <f t="shared" si="101"/>
        <v>4.4630324074073968</v>
      </c>
      <c r="I658" s="52">
        <f t="shared" si="102"/>
        <v>-14.958963828363174</v>
      </c>
      <c r="J658" s="52">
        <f t="shared" si="103"/>
        <v>48.58631463881288</v>
      </c>
      <c r="K658" s="130">
        <f t="shared" si="104"/>
        <v>3063357.0575362435</v>
      </c>
      <c r="L658" s="130">
        <f t="shared" si="105"/>
        <v>627206.01431264787</v>
      </c>
      <c r="M658" s="133">
        <f t="shared" si="106"/>
        <v>1329.1088333333332</v>
      </c>
      <c r="N658" s="51"/>
      <c r="R658" s="119">
        <v>17</v>
      </c>
      <c r="S658" s="119">
        <v>59</v>
      </c>
      <c r="T658" s="119">
        <v>59</v>
      </c>
    </row>
    <row r="659" spans="2:20" x14ac:dyDescent="0.25">
      <c r="B659" s="51"/>
      <c r="C659" s="145">
        <v>622</v>
      </c>
      <c r="D659" s="56">
        <v>2.15</v>
      </c>
      <c r="E659" s="151">
        <v>1.4276851851851853</v>
      </c>
      <c r="F659" s="52">
        <v>35.552999999999997</v>
      </c>
      <c r="G659" s="52">
        <v>-1.7090000000000001</v>
      </c>
      <c r="H659" s="128">
        <f t="shared" si="101"/>
        <v>5.8907175925925817</v>
      </c>
      <c r="I659" s="52">
        <f t="shared" si="102"/>
        <v>-27.776577248597324</v>
      </c>
      <c r="J659" s="52">
        <f t="shared" si="103"/>
        <v>22.191835556183843</v>
      </c>
      <c r="K659" s="130">
        <f t="shared" si="104"/>
        <v>3063329.2809589948</v>
      </c>
      <c r="L659" s="130">
        <f t="shared" si="105"/>
        <v>627228.20614820404</v>
      </c>
      <c r="M659" s="133">
        <f t="shared" si="106"/>
        <v>1328.9918333333333</v>
      </c>
      <c r="N659" s="51"/>
      <c r="R659" s="119">
        <v>34</v>
      </c>
      <c r="S659" s="119">
        <v>15</v>
      </c>
      <c r="T659" s="119">
        <v>52</v>
      </c>
    </row>
    <row r="660" spans="2:20" x14ac:dyDescent="0.25">
      <c r="B660" s="51"/>
      <c r="C660" s="145">
        <v>623</v>
      </c>
      <c r="D660" s="56">
        <v>2.15</v>
      </c>
      <c r="E660" s="151">
        <v>1.4120833333333334</v>
      </c>
      <c r="F660" s="52">
        <v>31.337</v>
      </c>
      <c r="G660" s="52">
        <v>-0.68200000000000005</v>
      </c>
      <c r="H660" s="128">
        <f t="shared" si="101"/>
        <v>7.302800925925915</v>
      </c>
      <c r="I660" s="52">
        <f t="shared" si="102"/>
        <v>-31.230151745905836</v>
      </c>
      <c r="J660" s="52">
        <f t="shared" si="103"/>
        <v>2.5855736167617529</v>
      </c>
      <c r="K660" s="130">
        <f t="shared" si="104"/>
        <v>3063298.0508072488</v>
      </c>
      <c r="L660" s="130">
        <f t="shared" si="105"/>
        <v>627230.79172182083</v>
      </c>
      <c r="M660" s="133">
        <f t="shared" si="106"/>
        <v>1330.0188333333333</v>
      </c>
      <c r="N660" s="51"/>
      <c r="R660" s="119">
        <v>33</v>
      </c>
      <c r="S660" s="119">
        <v>53</v>
      </c>
      <c r="T660" s="119">
        <v>24</v>
      </c>
    </row>
    <row r="661" spans="2:20" x14ac:dyDescent="0.25">
      <c r="B661" s="51"/>
      <c r="C661" s="56"/>
      <c r="D661" s="56"/>
      <c r="E661" s="151"/>
      <c r="F661" s="52"/>
      <c r="G661" s="52"/>
      <c r="H661" s="51"/>
      <c r="I661" s="52"/>
      <c r="J661" s="51"/>
      <c r="K661" s="51"/>
      <c r="L661" s="52"/>
      <c r="M661" s="51"/>
      <c r="N661" s="51"/>
    </row>
    <row r="662" spans="2:20" x14ac:dyDescent="0.25">
      <c r="B662" s="51"/>
      <c r="C662" s="56"/>
      <c r="D662" s="56"/>
      <c r="E662" s="151"/>
      <c r="F662" s="52"/>
      <c r="G662" s="52"/>
      <c r="H662" s="51"/>
      <c r="I662" s="52"/>
      <c r="J662" s="51"/>
      <c r="K662" s="51"/>
      <c r="L662" s="52"/>
      <c r="M662" s="51"/>
      <c r="N662" s="51"/>
    </row>
    <row r="663" spans="2:20" x14ac:dyDescent="0.25">
      <c r="B663" s="51" t="s">
        <v>14</v>
      </c>
      <c r="C663" s="56" t="s">
        <v>13</v>
      </c>
      <c r="D663" s="56"/>
      <c r="E663" s="151">
        <v>0</v>
      </c>
      <c r="F663" s="52"/>
      <c r="G663" s="52"/>
      <c r="H663" s="131">
        <f>IF('Gales Table Major Traverse'!V24&lt;(180/24), 'Gales Table Major Traverse'!V24+(180/24), 'Gales Table Major Traverse'!V24-(180/24))</f>
        <v>3.6851273148148138</v>
      </c>
      <c r="I663" s="130"/>
      <c r="J663" s="131"/>
      <c r="K663" s="51">
        <f>'Gales Table Major Traverse'!S24</f>
        <v>3063342.8157990561</v>
      </c>
      <c r="L663" s="51">
        <f>'Gales Table Major Traverse'!T24</f>
        <v>626969.17645175173</v>
      </c>
      <c r="M663" s="52">
        <f>'Level Transfer Minor Traverse'!I9</f>
        <v>1328.8383888888889</v>
      </c>
      <c r="N663" s="51"/>
      <c r="R663" s="119">
        <v>0</v>
      </c>
      <c r="S663" s="119">
        <v>0</v>
      </c>
      <c r="T663" s="119">
        <v>0</v>
      </c>
    </row>
    <row r="664" spans="2:20" x14ac:dyDescent="0.25">
      <c r="B664" s="51">
        <v>1.413</v>
      </c>
      <c r="C664" s="56">
        <v>624</v>
      </c>
      <c r="D664" s="56">
        <v>2</v>
      </c>
      <c r="E664" s="151">
        <v>2.3732060185185184</v>
      </c>
      <c r="F664" s="52">
        <v>44.847999999999999</v>
      </c>
      <c r="G664" s="52">
        <v>-0.159</v>
      </c>
      <c r="H664" s="128">
        <f t="shared" ref="H664:H699" si="107">IF(H663+E664&lt;360/24,H663+E664,H663+E664-360/24)</f>
        <v>6.0583333333333318</v>
      </c>
      <c r="I664" s="52">
        <f t="shared" ref="I664:I699" si="108">F664*COS(RADIANS(H664*24))</f>
        <v>-36.916019856032641</v>
      </c>
      <c r="J664" s="52">
        <f t="shared" ref="J664:J699" si="109">F664*SIN(RADIANS(H664*24))</f>
        <v>25.466656278141496</v>
      </c>
      <c r="K664" s="130">
        <f t="shared" ref="K664" si="110">K663+I664</f>
        <v>3063305.8997792001</v>
      </c>
      <c r="L664" s="130">
        <f t="shared" ref="L664" si="111">L663+J664</f>
        <v>626994.64310802985</v>
      </c>
      <c r="M664" s="52">
        <f>$M$663+B664+G664-D664</f>
        <v>1328.0923888888888</v>
      </c>
      <c r="N664" s="51"/>
      <c r="R664" s="119">
        <v>56</v>
      </c>
      <c r="S664" s="119">
        <v>57</v>
      </c>
      <c r="T664" s="119">
        <v>25</v>
      </c>
    </row>
    <row r="665" spans="2:20" x14ac:dyDescent="0.25">
      <c r="B665" s="51"/>
      <c r="C665" s="56">
        <v>625</v>
      </c>
      <c r="D665" s="56">
        <v>2</v>
      </c>
      <c r="E665" s="151">
        <v>2.7965162037037037</v>
      </c>
      <c r="F665" s="52">
        <v>52.134</v>
      </c>
      <c r="G665" s="52">
        <v>0.54800000000000004</v>
      </c>
      <c r="H665" s="128">
        <f t="shared" si="107"/>
        <v>8.854849537037035</v>
      </c>
      <c r="I665" s="52">
        <f t="shared" si="108"/>
        <v>-43.961355403633647</v>
      </c>
      <c r="J665" s="52">
        <f t="shared" si="109"/>
        <v>-28.024153637093317</v>
      </c>
      <c r="K665" s="130">
        <f t="shared" ref="K665:K699" si="112">K664+I665</f>
        <v>3063261.9384237966</v>
      </c>
      <c r="L665" s="130">
        <f t="shared" ref="L665:L699" si="113">L664+J665</f>
        <v>626966.61895439273</v>
      </c>
      <c r="M665" s="52">
        <f t="shared" ref="M665:M699" si="114">$M$663+B665+G665-D665</f>
        <v>1327.3863888888889</v>
      </c>
      <c r="N665" s="51"/>
      <c r="R665" s="119">
        <v>67</v>
      </c>
      <c r="S665" s="119">
        <v>6</v>
      </c>
      <c r="T665" s="119">
        <v>59</v>
      </c>
    </row>
    <row r="666" spans="2:20" x14ac:dyDescent="0.25">
      <c r="B666" s="51"/>
      <c r="C666" s="56">
        <v>626</v>
      </c>
      <c r="D666" s="56">
        <v>2</v>
      </c>
      <c r="E666" s="151">
        <v>4.3302314814814817</v>
      </c>
      <c r="F666" s="52">
        <v>37.273000000000003</v>
      </c>
      <c r="G666" s="52">
        <v>0.85</v>
      </c>
      <c r="H666" s="128">
        <f t="shared" si="107"/>
        <v>13.185081018518517</v>
      </c>
      <c r="I666" s="52">
        <f t="shared" si="108"/>
        <v>27.010867788169573</v>
      </c>
      <c r="J666" s="52">
        <f t="shared" si="109"/>
        <v>-25.684422328135465</v>
      </c>
      <c r="K666" s="130">
        <f t="shared" si="112"/>
        <v>3063288.9492915845</v>
      </c>
      <c r="L666" s="130">
        <f t="shared" si="113"/>
        <v>626940.9345320646</v>
      </c>
      <c r="M666" s="52">
        <f t="shared" si="114"/>
        <v>1327.6883888888888</v>
      </c>
      <c r="N666" s="51"/>
      <c r="R666" s="119">
        <v>103</v>
      </c>
      <c r="S666" s="119">
        <v>55</v>
      </c>
      <c r="T666" s="119">
        <v>32</v>
      </c>
    </row>
    <row r="667" spans="2:20" x14ac:dyDescent="0.25">
      <c r="B667" s="51"/>
      <c r="C667" s="56">
        <v>627</v>
      </c>
      <c r="D667" s="56">
        <v>2</v>
      </c>
      <c r="E667" s="151">
        <v>3.8172685185185182</v>
      </c>
      <c r="F667" s="52">
        <v>27.271999999999998</v>
      </c>
      <c r="G667" s="52">
        <v>0.98399999999999999</v>
      </c>
      <c r="H667" s="128">
        <f t="shared" si="107"/>
        <v>2.0023495370370341</v>
      </c>
      <c r="I667" s="52">
        <f t="shared" si="108"/>
        <v>18.22857480785677</v>
      </c>
      <c r="J667" s="52">
        <f t="shared" si="109"/>
        <v>20.284995550267432</v>
      </c>
      <c r="K667" s="130">
        <f t="shared" si="112"/>
        <v>3063307.1778663923</v>
      </c>
      <c r="L667" s="130">
        <f t="shared" si="113"/>
        <v>626961.21952761489</v>
      </c>
      <c r="M667" s="52">
        <f t="shared" si="114"/>
        <v>1327.8223888888888</v>
      </c>
      <c r="N667" s="51"/>
      <c r="R667" s="119">
        <v>91</v>
      </c>
      <c r="S667" s="119">
        <v>36</v>
      </c>
      <c r="T667" s="119">
        <v>52</v>
      </c>
    </row>
    <row r="668" spans="2:20" x14ac:dyDescent="0.25">
      <c r="B668" s="51"/>
      <c r="C668" s="56">
        <v>628</v>
      </c>
      <c r="D668" s="56">
        <v>2</v>
      </c>
      <c r="E668" s="151">
        <v>6.3132638888888897</v>
      </c>
      <c r="F668" s="52">
        <v>23.416</v>
      </c>
      <c r="G668" s="52">
        <v>1.129</v>
      </c>
      <c r="H668" s="128">
        <f t="shared" si="107"/>
        <v>8.3156134259259247</v>
      </c>
      <c r="I668" s="52">
        <f t="shared" si="108"/>
        <v>-22.062680610846339</v>
      </c>
      <c r="J668" s="52">
        <f t="shared" si="109"/>
        <v>-7.8452010977275197</v>
      </c>
      <c r="K668" s="130">
        <f t="shared" si="112"/>
        <v>3063285.1151857814</v>
      </c>
      <c r="L668" s="130">
        <f t="shared" si="113"/>
        <v>626953.37432651711</v>
      </c>
      <c r="M668" s="52">
        <f t="shared" si="114"/>
        <v>1327.9673888888888</v>
      </c>
      <c r="N668" s="51"/>
      <c r="R668" s="119">
        <v>151</v>
      </c>
      <c r="S668" s="119">
        <v>31</v>
      </c>
      <c r="T668" s="119">
        <v>6</v>
      </c>
    </row>
    <row r="669" spans="2:20" x14ac:dyDescent="0.25">
      <c r="B669" s="51"/>
      <c r="C669" s="56">
        <v>629</v>
      </c>
      <c r="D669" s="56">
        <v>2</v>
      </c>
      <c r="E669" s="151">
        <v>5.9171527777777779</v>
      </c>
      <c r="F669" s="52">
        <v>38.35</v>
      </c>
      <c r="G669" s="52">
        <v>1.8260000000000001</v>
      </c>
      <c r="H669" s="128">
        <f t="shared" si="107"/>
        <v>14.232766203703703</v>
      </c>
      <c r="I669" s="52">
        <f t="shared" si="108"/>
        <v>36.386518338289704</v>
      </c>
      <c r="J669" s="52">
        <f t="shared" si="109"/>
        <v>-12.113784842785803</v>
      </c>
      <c r="K669" s="130">
        <f t="shared" si="112"/>
        <v>3063321.5017041196</v>
      </c>
      <c r="L669" s="130">
        <f t="shared" si="113"/>
        <v>626941.26054167433</v>
      </c>
      <c r="M669" s="52">
        <f t="shared" si="114"/>
        <v>1328.6643888888889</v>
      </c>
      <c r="N669" s="51"/>
      <c r="R669" s="119">
        <v>141</v>
      </c>
      <c r="S669" s="119">
        <v>60</v>
      </c>
      <c r="T669" s="119">
        <v>42</v>
      </c>
    </row>
    <row r="670" spans="2:20" x14ac:dyDescent="0.25">
      <c r="B670" s="51"/>
      <c r="C670" s="56">
        <v>630</v>
      </c>
      <c r="D670" s="56">
        <v>2</v>
      </c>
      <c r="E670" s="151">
        <v>5.9411921296296297</v>
      </c>
      <c r="F670" s="52">
        <v>16.289000000000001</v>
      </c>
      <c r="G670" s="52">
        <v>0.92700000000000005</v>
      </c>
      <c r="H670" s="128">
        <f t="shared" si="107"/>
        <v>5.1739583333333314</v>
      </c>
      <c r="I670" s="52">
        <f t="shared" si="108"/>
        <v>-9.1498968638822316</v>
      </c>
      <c r="J670" s="52">
        <f t="shared" si="109"/>
        <v>13.476309152743498</v>
      </c>
      <c r="K670" s="130">
        <f t="shared" si="112"/>
        <v>3063312.3518072558</v>
      </c>
      <c r="L670" s="130">
        <f t="shared" si="113"/>
        <v>626954.73685082712</v>
      </c>
      <c r="M670" s="52">
        <f t="shared" si="114"/>
        <v>1327.7653888888888</v>
      </c>
      <c r="N670" s="51"/>
      <c r="R670" s="119">
        <v>142</v>
      </c>
      <c r="S670" s="119">
        <v>35</v>
      </c>
      <c r="T670" s="119">
        <v>19</v>
      </c>
    </row>
    <row r="671" spans="2:20" x14ac:dyDescent="0.25">
      <c r="B671" s="51"/>
      <c r="C671" s="56">
        <v>631</v>
      </c>
      <c r="D671" s="56">
        <v>2</v>
      </c>
      <c r="E671" s="151">
        <v>3.1109953703703703</v>
      </c>
      <c r="F671" s="52">
        <v>1.9570000000000001</v>
      </c>
      <c r="G671" s="52">
        <v>0.36399999999999999</v>
      </c>
      <c r="H671" s="128">
        <f t="shared" si="107"/>
        <v>8.2849537037037013</v>
      </c>
      <c r="I671" s="52">
        <f t="shared" si="108"/>
        <v>-1.8521641122332309</v>
      </c>
      <c r="J671" s="52">
        <f t="shared" si="109"/>
        <v>-0.63193124733256234</v>
      </c>
      <c r="K671" s="130">
        <f t="shared" si="112"/>
        <v>3063310.4996431437</v>
      </c>
      <c r="L671" s="130">
        <f t="shared" si="113"/>
        <v>626954.10491957981</v>
      </c>
      <c r="M671" s="52">
        <f t="shared" si="114"/>
        <v>1327.2023888888889</v>
      </c>
      <c r="N671" s="51"/>
      <c r="R671" s="119">
        <v>74</v>
      </c>
      <c r="S671" s="119">
        <v>39</v>
      </c>
      <c r="T671" s="119">
        <v>50</v>
      </c>
    </row>
    <row r="672" spans="2:20" x14ac:dyDescent="0.25">
      <c r="B672" s="51"/>
      <c r="C672" s="56">
        <v>632</v>
      </c>
      <c r="D672" s="56">
        <v>2</v>
      </c>
      <c r="E672" s="151">
        <v>14.52994212962963</v>
      </c>
      <c r="F672" s="52">
        <v>23.391999999999999</v>
      </c>
      <c r="G672" s="52">
        <v>-0.79500000000000004</v>
      </c>
      <c r="H672" s="128">
        <f t="shared" si="107"/>
        <v>7.8148958333333312</v>
      </c>
      <c r="I672" s="52">
        <f t="shared" si="108"/>
        <v>-23.188802367507058</v>
      </c>
      <c r="J672" s="52">
        <f t="shared" si="109"/>
        <v>-3.0765416884383527</v>
      </c>
      <c r="K672" s="130">
        <f t="shared" si="112"/>
        <v>3063287.3108407762</v>
      </c>
      <c r="L672" s="130">
        <f t="shared" si="113"/>
        <v>626951.0283778914</v>
      </c>
      <c r="M672" s="52">
        <f t="shared" si="114"/>
        <v>1326.0433888888888</v>
      </c>
      <c r="N672" s="51"/>
      <c r="R672" s="119">
        <v>348</v>
      </c>
      <c r="S672" s="119">
        <v>43</v>
      </c>
      <c r="T672" s="119">
        <v>7</v>
      </c>
    </row>
    <row r="673" spans="2:26" x14ac:dyDescent="0.25">
      <c r="B673" s="51"/>
      <c r="C673" s="56">
        <v>633</v>
      </c>
      <c r="D673" s="56">
        <v>1.3</v>
      </c>
      <c r="E673" s="151">
        <v>14.626909722222221</v>
      </c>
      <c r="F673" s="52">
        <v>41.026000000000003</v>
      </c>
      <c r="G673" s="52">
        <v>-0.27800000000000002</v>
      </c>
      <c r="H673" s="128">
        <f t="shared" si="107"/>
        <v>7.441805555555554</v>
      </c>
      <c r="I673" s="52">
        <f t="shared" si="108"/>
        <v>-41.013811564977807</v>
      </c>
      <c r="J673" s="52">
        <f t="shared" si="109"/>
        <v>0.99996845574904369</v>
      </c>
      <c r="K673" s="130">
        <f t="shared" si="112"/>
        <v>3063246.2970292112</v>
      </c>
      <c r="L673" s="130">
        <f t="shared" si="113"/>
        <v>626952.02834634716</v>
      </c>
      <c r="M673" s="52">
        <f t="shared" si="114"/>
        <v>1327.2603888888889</v>
      </c>
      <c r="N673" s="51"/>
      <c r="R673" s="119">
        <v>351</v>
      </c>
      <c r="S673" s="119">
        <v>2</v>
      </c>
      <c r="T673" s="119">
        <v>45</v>
      </c>
    </row>
    <row r="674" spans="2:26" x14ac:dyDescent="0.25">
      <c r="B674" s="51"/>
      <c r="C674" s="56">
        <v>634</v>
      </c>
      <c r="D674" s="56">
        <v>1.3</v>
      </c>
      <c r="E674" s="151">
        <v>14.756203703703704</v>
      </c>
      <c r="F674" s="52">
        <v>56.212000000000003</v>
      </c>
      <c r="G674" s="52">
        <v>-3.1520000000000001</v>
      </c>
      <c r="H674" s="128">
        <f t="shared" si="107"/>
        <v>7.1980092592592584</v>
      </c>
      <c r="I674" s="52">
        <f t="shared" si="108"/>
        <v>-55.762857326898924</v>
      </c>
      <c r="J674" s="52">
        <f t="shared" si="109"/>
        <v>7.0917336907074349</v>
      </c>
      <c r="K674" s="130">
        <f t="shared" si="112"/>
        <v>3063190.5341718844</v>
      </c>
      <c r="L674" s="130">
        <f t="shared" si="113"/>
        <v>626959.12008003786</v>
      </c>
      <c r="M674" s="52">
        <f t="shared" si="114"/>
        <v>1324.3863888888889</v>
      </c>
      <c r="N674" s="51"/>
      <c r="R674" s="119">
        <v>354</v>
      </c>
      <c r="S674" s="119">
        <v>8</v>
      </c>
      <c r="T674" s="119">
        <v>56</v>
      </c>
    </row>
    <row r="675" spans="2:26" x14ac:dyDescent="0.25">
      <c r="B675" s="51"/>
      <c r="C675" s="56">
        <v>635</v>
      </c>
      <c r="D675" s="56">
        <v>1.3</v>
      </c>
      <c r="E675" s="151">
        <v>14.955555555555556</v>
      </c>
      <c r="F675" s="52">
        <v>56.68</v>
      </c>
      <c r="G675" s="52">
        <v>-3.2890000000000001</v>
      </c>
      <c r="H675" s="128">
        <f t="shared" si="107"/>
        <v>7.1535648148148141</v>
      </c>
      <c r="I675" s="52">
        <f t="shared" si="108"/>
        <v>-56.084257206861857</v>
      </c>
      <c r="J675" s="52">
        <f t="shared" si="109"/>
        <v>8.1962487489438747</v>
      </c>
      <c r="K675" s="130">
        <f t="shared" si="112"/>
        <v>3063134.4499146775</v>
      </c>
      <c r="L675" s="130">
        <f t="shared" si="113"/>
        <v>626967.31632878678</v>
      </c>
      <c r="M675" s="52">
        <f t="shared" si="114"/>
        <v>1324.2493888888889</v>
      </c>
      <c r="N675" s="51"/>
      <c r="R675" s="119">
        <v>358</v>
      </c>
      <c r="S675" s="119">
        <v>56</v>
      </c>
      <c r="T675" s="119">
        <v>0</v>
      </c>
    </row>
    <row r="676" spans="2:26" x14ac:dyDescent="0.25">
      <c r="B676" s="51"/>
      <c r="C676" s="56">
        <v>636</v>
      </c>
      <c r="D676" s="56">
        <v>1.3</v>
      </c>
      <c r="E676" s="151">
        <v>14.871701388888889</v>
      </c>
      <c r="F676" s="52">
        <v>41.203000000000003</v>
      </c>
      <c r="G676" s="52">
        <v>-2.4430000000000001</v>
      </c>
      <c r="H676" s="128">
        <f t="shared" si="107"/>
        <v>7.0252662037037013</v>
      </c>
      <c r="I676" s="52">
        <f t="shared" si="108"/>
        <v>-40.391021079444251</v>
      </c>
      <c r="J676" s="52">
        <f t="shared" si="109"/>
        <v>8.1395715587425297</v>
      </c>
      <c r="K676" s="130">
        <f t="shared" si="112"/>
        <v>3063094.0588935982</v>
      </c>
      <c r="L676" s="130">
        <f t="shared" si="113"/>
        <v>626975.45590034558</v>
      </c>
      <c r="M676" s="52">
        <f t="shared" si="114"/>
        <v>1325.0953888888889</v>
      </c>
      <c r="N676" s="51"/>
      <c r="R676" s="119">
        <v>356</v>
      </c>
      <c r="S676" s="119">
        <v>55</v>
      </c>
      <c r="T676" s="119">
        <v>15</v>
      </c>
    </row>
    <row r="677" spans="2:26" x14ac:dyDescent="0.25">
      <c r="B677" s="51"/>
      <c r="C677" s="56">
        <v>637</v>
      </c>
      <c r="D677" s="56">
        <v>1.3</v>
      </c>
      <c r="E677" s="151">
        <v>7.9803240740740744E-2</v>
      </c>
      <c r="F677" s="52">
        <v>19.763000000000002</v>
      </c>
      <c r="G677" s="52">
        <v>-1.4510000000000001</v>
      </c>
      <c r="H677" s="128">
        <f t="shared" si="107"/>
        <v>7.1050694444444424</v>
      </c>
      <c r="I677" s="52">
        <f t="shared" si="108"/>
        <v>-19.493194427924067</v>
      </c>
      <c r="J677" s="52">
        <f t="shared" si="109"/>
        <v>3.2544646249652427</v>
      </c>
      <c r="K677" s="130">
        <f t="shared" si="112"/>
        <v>3063074.5656991703</v>
      </c>
      <c r="L677" s="130">
        <f t="shared" si="113"/>
        <v>626978.71036497049</v>
      </c>
      <c r="M677" s="52">
        <f t="shared" si="114"/>
        <v>1326.0873888888889</v>
      </c>
      <c r="N677" s="51"/>
      <c r="R677" s="119">
        <v>1</v>
      </c>
      <c r="S677" s="119">
        <v>54</v>
      </c>
      <c r="T677" s="119">
        <v>55</v>
      </c>
    </row>
    <row r="678" spans="2:26" x14ac:dyDescent="0.25">
      <c r="B678" s="51"/>
      <c r="C678" s="56">
        <v>638</v>
      </c>
      <c r="D678" s="56">
        <v>1.3</v>
      </c>
      <c r="E678" s="151">
        <v>2.6088194444444444</v>
      </c>
      <c r="F678" s="52">
        <v>6.8929999999999998</v>
      </c>
      <c r="G678" s="52">
        <v>-0.59499999999999997</v>
      </c>
      <c r="H678" s="128">
        <f t="shared" si="107"/>
        <v>9.7138888888888868</v>
      </c>
      <c r="I678" s="52">
        <f t="shared" si="108"/>
        <v>-4.1354890296547824</v>
      </c>
      <c r="J678" s="52">
        <f t="shared" si="109"/>
        <v>-5.514633214059204</v>
      </c>
      <c r="K678" s="130">
        <f t="shared" si="112"/>
        <v>3063070.4302101405</v>
      </c>
      <c r="L678" s="130">
        <f t="shared" si="113"/>
        <v>626973.19573175639</v>
      </c>
      <c r="M678" s="52">
        <f t="shared" si="114"/>
        <v>1326.9433888888889</v>
      </c>
      <c r="N678" s="51"/>
      <c r="R678" s="119">
        <v>62</v>
      </c>
      <c r="S678" s="119">
        <v>36</v>
      </c>
      <c r="T678" s="119">
        <v>42</v>
      </c>
    </row>
    <row r="679" spans="2:26" x14ac:dyDescent="0.25">
      <c r="B679" s="51"/>
      <c r="C679" s="56">
        <v>639</v>
      </c>
      <c r="D679" s="56">
        <v>1.3</v>
      </c>
      <c r="E679" s="151">
        <v>5.3592013888888888</v>
      </c>
      <c r="F679" s="52">
        <v>21.789000000000001</v>
      </c>
      <c r="G679" s="52">
        <v>0.31</v>
      </c>
      <c r="H679" s="128">
        <f t="shared" si="107"/>
        <v>7.3090277777776436E-2</v>
      </c>
      <c r="I679" s="52">
        <f t="shared" si="108"/>
        <v>21.778788963632536</v>
      </c>
      <c r="J679" s="52">
        <f t="shared" si="109"/>
        <v>0.66698746431823319</v>
      </c>
      <c r="K679" s="130">
        <f t="shared" si="112"/>
        <v>3063092.2089991043</v>
      </c>
      <c r="L679" s="130">
        <f t="shared" si="113"/>
        <v>626973.86271922069</v>
      </c>
      <c r="M679" s="52">
        <f t="shared" si="114"/>
        <v>1327.8483888888888</v>
      </c>
      <c r="N679" s="51"/>
      <c r="R679" s="119">
        <v>128</v>
      </c>
      <c r="S679" s="119">
        <v>37</v>
      </c>
      <c r="T679" s="119">
        <v>15</v>
      </c>
    </row>
    <row r="680" spans="2:26" x14ac:dyDescent="0.25">
      <c r="B680" s="51"/>
      <c r="C680" s="56">
        <v>640</v>
      </c>
      <c r="D680" s="56">
        <v>2</v>
      </c>
      <c r="E680" s="151">
        <v>4.2734027777777772</v>
      </c>
      <c r="F680" s="52">
        <v>36.496000000000002</v>
      </c>
      <c r="G680" s="52">
        <v>0.82699999999999996</v>
      </c>
      <c r="H680" s="128">
        <f t="shared" si="107"/>
        <v>4.3464930555555537</v>
      </c>
      <c r="I680" s="52">
        <f t="shared" si="108"/>
        <v>-9.0242485771829806</v>
      </c>
      <c r="J680" s="52">
        <f t="shared" si="109"/>
        <v>35.362705688581173</v>
      </c>
      <c r="K680" s="130">
        <f t="shared" si="112"/>
        <v>3063083.1847505271</v>
      </c>
      <c r="L680" s="130">
        <f t="shared" si="113"/>
        <v>627009.22542490927</v>
      </c>
      <c r="M680" s="52">
        <f t="shared" si="114"/>
        <v>1327.6653888888889</v>
      </c>
      <c r="N680" s="51"/>
      <c r="R680" s="119">
        <v>102</v>
      </c>
      <c r="S680" s="119">
        <v>33</v>
      </c>
      <c r="T680" s="119">
        <v>42</v>
      </c>
    </row>
    <row r="681" spans="2:26" x14ac:dyDescent="0.25">
      <c r="B681" s="51"/>
      <c r="C681" s="56">
        <v>641</v>
      </c>
      <c r="D681" s="56">
        <v>2</v>
      </c>
      <c r="E681" s="151">
        <v>4.2370833333333326</v>
      </c>
      <c r="F681" s="52">
        <v>33.731000000000002</v>
      </c>
      <c r="G681" s="52">
        <v>0.95299999999999996</v>
      </c>
      <c r="H681" s="128">
        <f t="shared" si="107"/>
        <v>8.5835763888888863</v>
      </c>
      <c r="I681" s="52">
        <f t="shared" si="108"/>
        <v>-30.315716372047582</v>
      </c>
      <c r="J681" s="52">
        <f t="shared" si="109"/>
        <v>-14.789783698538873</v>
      </c>
      <c r="K681" s="130">
        <f t="shared" si="112"/>
        <v>3063052.8690341553</v>
      </c>
      <c r="L681" s="130">
        <f t="shared" si="113"/>
        <v>626994.43564121076</v>
      </c>
      <c r="M681" s="52">
        <f t="shared" si="114"/>
        <v>1327.7913888888888</v>
      </c>
      <c r="N681" s="51"/>
      <c r="R681" s="119">
        <v>101</v>
      </c>
      <c r="S681" s="119">
        <v>41</v>
      </c>
      <c r="T681" s="119">
        <v>24</v>
      </c>
    </row>
    <row r="682" spans="2:26" x14ac:dyDescent="0.25">
      <c r="B682" s="51"/>
      <c r="C682" s="56">
        <v>642</v>
      </c>
      <c r="D682" s="56">
        <v>2</v>
      </c>
      <c r="E682" s="151">
        <v>3.701597222222222</v>
      </c>
      <c r="F682" s="52">
        <v>24.998999999999999</v>
      </c>
      <c r="G682" s="52">
        <v>0.60199999999999998</v>
      </c>
      <c r="H682" s="128">
        <f t="shared" si="107"/>
        <v>12.285173611111109</v>
      </c>
      <c r="I682" s="52">
        <f t="shared" si="108"/>
        <v>10.503372884043534</v>
      </c>
      <c r="J682" s="52">
        <f t="shared" si="109"/>
        <v>-22.685439362259199</v>
      </c>
      <c r="K682" s="130">
        <f t="shared" si="112"/>
        <v>3063063.3724070392</v>
      </c>
      <c r="L682" s="130">
        <f t="shared" si="113"/>
        <v>626971.75020184845</v>
      </c>
      <c r="M682" s="52">
        <f t="shared" si="114"/>
        <v>1327.4403888888889</v>
      </c>
      <c r="N682" s="51"/>
      <c r="R682" s="119">
        <v>88</v>
      </c>
      <c r="S682" s="119">
        <v>50</v>
      </c>
      <c r="T682" s="119">
        <v>18</v>
      </c>
    </row>
    <row r="683" spans="2:26" x14ac:dyDescent="0.25">
      <c r="B683" s="51"/>
      <c r="C683" s="56">
        <v>643</v>
      </c>
      <c r="D683" s="56">
        <v>2</v>
      </c>
      <c r="E683" s="151">
        <v>4.0150462962962967</v>
      </c>
      <c r="F683" s="52">
        <v>19.914000000000001</v>
      </c>
      <c r="G683" s="52">
        <v>0.47899999999999998</v>
      </c>
      <c r="H683" s="128">
        <f t="shared" si="107"/>
        <v>1.3002199074074063</v>
      </c>
      <c r="I683" s="52">
        <f t="shared" si="108"/>
        <v>17.03277355129735</v>
      </c>
      <c r="J683" s="52">
        <f t="shared" si="109"/>
        <v>10.317558875539577</v>
      </c>
      <c r="K683" s="130">
        <f t="shared" si="112"/>
        <v>3063080.4051805902</v>
      </c>
      <c r="L683" s="130">
        <f t="shared" si="113"/>
        <v>626982.06776072399</v>
      </c>
      <c r="M683" s="52">
        <f t="shared" si="114"/>
        <v>1327.3173888888889</v>
      </c>
      <c r="N683" s="51"/>
      <c r="R683" s="119">
        <v>96</v>
      </c>
      <c r="S683" s="119">
        <v>21</v>
      </c>
      <c r="T683" s="119">
        <v>40</v>
      </c>
    </row>
    <row r="684" spans="2:26" x14ac:dyDescent="0.25">
      <c r="B684" s="132"/>
      <c r="C684" s="56">
        <v>644</v>
      </c>
      <c r="D684" s="56">
        <v>2</v>
      </c>
      <c r="E684" s="152">
        <v>4.3727546296296289</v>
      </c>
      <c r="F684" s="133">
        <v>17.254000000000001</v>
      </c>
      <c r="G684" s="133">
        <v>0.41299999999999998</v>
      </c>
      <c r="H684" s="128">
        <f t="shared" si="107"/>
        <v>5.6729745370370352</v>
      </c>
      <c r="I684" s="52">
        <f t="shared" si="108"/>
        <v>-12.443114413842835</v>
      </c>
      <c r="J684" s="52">
        <f t="shared" si="109"/>
        <v>11.952799658825404</v>
      </c>
      <c r="K684" s="130">
        <f t="shared" si="112"/>
        <v>3063067.9620661763</v>
      </c>
      <c r="L684" s="130">
        <f t="shared" si="113"/>
        <v>626994.02056038287</v>
      </c>
      <c r="M684" s="52">
        <f t="shared" si="114"/>
        <v>1327.2513888888889</v>
      </c>
      <c r="N684" s="132"/>
      <c r="P684" s="113"/>
      <c r="Q684" s="113"/>
      <c r="R684" s="113">
        <v>104</v>
      </c>
      <c r="S684" s="113">
        <v>56</v>
      </c>
      <c r="T684" s="113">
        <v>46</v>
      </c>
      <c r="U684" s="113"/>
      <c r="V684" s="113"/>
      <c r="W684" s="113"/>
      <c r="X684" s="113"/>
      <c r="Y684" s="113"/>
      <c r="Z684" s="113"/>
    </row>
    <row r="685" spans="2:26" x14ac:dyDescent="0.25">
      <c r="B685" s="132"/>
      <c r="C685" s="56">
        <v>645</v>
      </c>
      <c r="D685" s="56">
        <v>2</v>
      </c>
      <c r="E685" s="152">
        <v>3.5329629629629631</v>
      </c>
      <c r="F685" s="133">
        <v>15.984999999999999</v>
      </c>
      <c r="G685" s="133">
        <v>0.221</v>
      </c>
      <c r="H685" s="128">
        <f t="shared" si="107"/>
        <v>9.2059374999999974</v>
      </c>
      <c r="I685" s="52">
        <f t="shared" si="108"/>
        <v>-12.074551045972258</v>
      </c>
      <c r="J685" s="52">
        <f t="shared" si="109"/>
        <v>-10.474991266736705</v>
      </c>
      <c r="K685" s="130">
        <f t="shared" si="112"/>
        <v>3063055.8875151305</v>
      </c>
      <c r="L685" s="130">
        <f t="shared" si="113"/>
        <v>626983.54556911613</v>
      </c>
      <c r="M685" s="52">
        <f t="shared" si="114"/>
        <v>1327.0593888888889</v>
      </c>
      <c r="N685" s="132"/>
      <c r="P685" s="113"/>
      <c r="Q685" s="113"/>
      <c r="R685" s="113">
        <v>84</v>
      </c>
      <c r="S685" s="113">
        <v>47</v>
      </c>
      <c r="T685" s="113">
        <v>28</v>
      </c>
      <c r="U685" s="113"/>
      <c r="V685" s="113"/>
      <c r="W685" s="113"/>
      <c r="X685" s="113"/>
      <c r="Y685" s="113"/>
      <c r="Z685" s="113"/>
    </row>
    <row r="686" spans="2:26" x14ac:dyDescent="0.25">
      <c r="B686" s="51"/>
      <c r="C686" s="56">
        <v>646</v>
      </c>
      <c r="D686" s="56">
        <v>2</v>
      </c>
      <c r="E686" s="151">
        <v>2.8295601851851853</v>
      </c>
      <c r="F686" s="52">
        <v>14.282</v>
      </c>
      <c r="G686" s="52">
        <v>-0.45</v>
      </c>
      <c r="H686" s="128">
        <f t="shared" si="107"/>
        <v>12.035497685185183</v>
      </c>
      <c r="I686" s="52">
        <f t="shared" si="108"/>
        <v>4.6148540600706989</v>
      </c>
      <c r="J686" s="52">
        <f t="shared" si="109"/>
        <v>-13.515866454069787</v>
      </c>
      <c r="K686" s="130">
        <f t="shared" si="112"/>
        <v>3063060.5023691906</v>
      </c>
      <c r="L686" s="130">
        <f t="shared" si="113"/>
        <v>626970.02970266202</v>
      </c>
      <c r="M686" s="52">
        <f t="shared" si="114"/>
        <v>1326.3883888888888</v>
      </c>
      <c r="N686" s="51"/>
      <c r="R686" s="119">
        <v>67</v>
      </c>
      <c r="S686" s="119">
        <v>54</v>
      </c>
      <c r="T686" s="119">
        <v>34</v>
      </c>
    </row>
    <row r="687" spans="2:26" x14ac:dyDescent="0.25">
      <c r="B687" s="51"/>
      <c r="C687" s="56">
        <v>647</v>
      </c>
      <c r="D687" s="56">
        <v>2</v>
      </c>
      <c r="E687" s="151">
        <v>2.3216435185185182</v>
      </c>
      <c r="F687" s="52">
        <v>17.37</v>
      </c>
      <c r="G687" s="52">
        <v>-0.18</v>
      </c>
      <c r="H687" s="128">
        <f t="shared" si="107"/>
        <v>14.357141203703701</v>
      </c>
      <c r="I687" s="52">
        <f t="shared" si="108"/>
        <v>16.744031689778506</v>
      </c>
      <c r="J687" s="52">
        <f t="shared" si="109"/>
        <v>-4.6210716042594742</v>
      </c>
      <c r="K687" s="130">
        <f t="shared" si="112"/>
        <v>3063077.2464008802</v>
      </c>
      <c r="L687" s="130">
        <f t="shared" si="113"/>
        <v>626965.40863105771</v>
      </c>
      <c r="M687" s="52">
        <f t="shared" si="114"/>
        <v>1326.6583888888888</v>
      </c>
      <c r="N687" s="51"/>
      <c r="R687" s="119">
        <v>55</v>
      </c>
      <c r="S687" s="119">
        <v>43</v>
      </c>
      <c r="T687" s="119">
        <v>10</v>
      </c>
    </row>
    <row r="688" spans="2:26" x14ac:dyDescent="0.25">
      <c r="B688" s="51"/>
      <c r="C688" s="56">
        <v>648</v>
      </c>
      <c r="D688" s="56">
        <v>2</v>
      </c>
      <c r="E688" s="151">
        <v>2.7249652777777778</v>
      </c>
      <c r="F688" s="52">
        <v>21.021999999999998</v>
      </c>
      <c r="G688" s="52">
        <v>-0.70899999999999996</v>
      </c>
      <c r="H688" s="128">
        <f t="shared" si="107"/>
        <v>2.0821064814814783</v>
      </c>
      <c r="I688" s="52">
        <f t="shared" si="108"/>
        <v>13.520955122207431</v>
      </c>
      <c r="J688" s="52">
        <f t="shared" si="109"/>
        <v>16.096839956440288</v>
      </c>
      <c r="K688" s="130">
        <f t="shared" si="112"/>
        <v>3063090.7673560022</v>
      </c>
      <c r="L688" s="130">
        <f t="shared" si="113"/>
        <v>626981.50547101418</v>
      </c>
      <c r="M688" s="52">
        <f t="shared" si="114"/>
        <v>1326.1293888888888</v>
      </c>
      <c r="N688" s="51"/>
      <c r="R688" s="119">
        <v>65</v>
      </c>
      <c r="S688" s="119">
        <v>23</v>
      </c>
      <c r="T688" s="119">
        <v>57</v>
      </c>
    </row>
    <row r="689" spans="2:20" x14ac:dyDescent="0.25">
      <c r="B689" s="51"/>
      <c r="C689" s="56">
        <v>649</v>
      </c>
      <c r="D689" s="56">
        <v>2</v>
      </c>
      <c r="E689" s="151">
        <v>3.0705092592592593</v>
      </c>
      <c r="F689" s="52">
        <v>26.221</v>
      </c>
      <c r="G689" s="52">
        <v>-0.17</v>
      </c>
      <c r="H689" s="128">
        <f t="shared" si="107"/>
        <v>5.1526157407407371</v>
      </c>
      <c r="I689" s="52">
        <f t="shared" si="108"/>
        <v>-14.534400756033126</v>
      </c>
      <c r="J689" s="52">
        <f t="shared" si="109"/>
        <v>21.824115919391183</v>
      </c>
      <c r="K689" s="130">
        <f t="shared" si="112"/>
        <v>3063076.2329552462</v>
      </c>
      <c r="L689" s="130">
        <f t="shared" si="113"/>
        <v>627003.3295869336</v>
      </c>
      <c r="M689" s="52">
        <f t="shared" si="114"/>
        <v>1326.6683888888888</v>
      </c>
      <c r="N689" s="51"/>
      <c r="R689" s="119">
        <v>73</v>
      </c>
      <c r="S689" s="119">
        <v>41</v>
      </c>
      <c r="T689" s="119">
        <v>32</v>
      </c>
    </row>
    <row r="690" spans="2:20" x14ac:dyDescent="0.25">
      <c r="B690" s="51"/>
      <c r="C690" s="56">
        <v>650</v>
      </c>
      <c r="D690" s="56">
        <v>2</v>
      </c>
      <c r="E690" s="151">
        <v>3.3974421296296295</v>
      </c>
      <c r="F690" s="52">
        <v>22.831</v>
      </c>
      <c r="G690" s="52">
        <v>-0.29099999999999998</v>
      </c>
      <c r="H690" s="128">
        <f t="shared" si="107"/>
        <v>8.5500578703703667</v>
      </c>
      <c r="I690" s="52">
        <f t="shared" si="108"/>
        <v>-20.657870785892367</v>
      </c>
      <c r="J690" s="52">
        <f t="shared" si="109"/>
        <v>-9.7214677694972895</v>
      </c>
      <c r="K690" s="130">
        <f t="shared" si="112"/>
        <v>3063055.5750844604</v>
      </c>
      <c r="L690" s="130">
        <f t="shared" si="113"/>
        <v>626993.60811916413</v>
      </c>
      <c r="M690" s="52">
        <f t="shared" si="114"/>
        <v>1326.5473888888889</v>
      </c>
      <c r="N690" s="51"/>
      <c r="R690" s="119">
        <v>81</v>
      </c>
      <c r="S690" s="119">
        <v>32</v>
      </c>
      <c r="T690" s="119">
        <v>19</v>
      </c>
    </row>
    <row r="691" spans="2:20" x14ac:dyDescent="0.25">
      <c r="B691" s="51"/>
      <c r="C691" s="56">
        <v>651</v>
      </c>
      <c r="D691" s="56">
        <v>2</v>
      </c>
      <c r="E691" s="151">
        <v>3.4051967592592591</v>
      </c>
      <c r="F691" s="52">
        <v>35.049999999999997</v>
      </c>
      <c r="G691" s="52">
        <v>0.443</v>
      </c>
      <c r="H691" s="128">
        <f t="shared" si="107"/>
        <v>11.955254629629625</v>
      </c>
      <c r="I691" s="52">
        <f t="shared" si="108"/>
        <v>10.204394160003508</v>
      </c>
      <c r="J691" s="52">
        <f t="shared" si="109"/>
        <v>-33.531669207292467</v>
      </c>
      <c r="K691" s="130">
        <f t="shared" si="112"/>
        <v>3063065.7794786203</v>
      </c>
      <c r="L691" s="130">
        <f t="shared" si="113"/>
        <v>626960.07644995686</v>
      </c>
      <c r="M691" s="52">
        <f t="shared" si="114"/>
        <v>1327.2813888888888</v>
      </c>
      <c r="N691" s="51"/>
      <c r="R691" s="119">
        <v>81</v>
      </c>
      <c r="S691" s="119">
        <v>43</v>
      </c>
      <c r="T691" s="119">
        <v>29</v>
      </c>
    </row>
    <row r="692" spans="2:20" x14ac:dyDescent="0.25">
      <c r="B692" s="51"/>
      <c r="C692" s="56">
        <v>652</v>
      </c>
      <c r="D692" s="56">
        <v>2</v>
      </c>
      <c r="E692" s="151">
        <v>3.0018750000000001</v>
      </c>
      <c r="F692" s="52">
        <v>36.049999999999997</v>
      </c>
      <c r="G692" s="52">
        <v>0.215</v>
      </c>
      <c r="H692" s="128">
        <f t="shared" si="107"/>
        <v>14.957129629629625</v>
      </c>
      <c r="I692" s="52">
        <f t="shared" si="108"/>
        <v>36.044187602699672</v>
      </c>
      <c r="J692" s="52">
        <f t="shared" si="109"/>
        <v>-0.64733303746313986</v>
      </c>
      <c r="K692" s="130">
        <f t="shared" si="112"/>
        <v>3063101.8236662229</v>
      </c>
      <c r="L692" s="130">
        <f t="shared" si="113"/>
        <v>626959.4291169194</v>
      </c>
      <c r="M692" s="52">
        <f t="shared" si="114"/>
        <v>1327.0533888888888</v>
      </c>
      <c r="N692" s="51"/>
      <c r="R692" s="119">
        <v>72</v>
      </c>
      <c r="S692" s="119">
        <v>2</v>
      </c>
      <c r="T692" s="119">
        <v>42</v>
      </c>
    </row>
    <row r="693" spans="2:20" x14ac:dyDescent="0.25">
      <c r="B693" s="51"/>
      <c r="C693" s="56">
        <v>653</v>
      </c>
      <c r="D693" s="56">
        <v>2</v>
      </c>
      <c r="E693" s="151">
        <v>2.6997685185185185</v>
      </c>
      <c r="F693" s="52">
        <v>34.340000000000003</v>
      </c>
      <c r="G693" s="52">
        <v>-8.1000000000000003E-2</v>
      </c>
      <c r="H693" s="128">
        <f t="shared" si="107"/>
        <v>2.6568981481481444</v>
      </c>
      <c r="I693" s="52">
        <f t="shared" si="108"/>
        <v>15.179831373485539</v>
      </c>
      <c r="J693" s="52">
        <f t="shared" si="109"/>
        <v>30.802732337773943</v>
      </c>
      <c r="K693" s="130">
        <f t="shared" si="112"/>
        <v>3063117.0034975964</v>
      </c>
      <c r="L693" s="130">
        <f t="shared" si="113"/>
        <v>626990.23184925714</v>
      </c>
      <c r="M693" s="52">
        <f t="shared" si="114"/>
        <v>1326.757388888889</v>
      </c>
      <c r="N693" s="51"/>
      <c r="R693" s="119">
        <v>64</v>
      </c>
      <c r="S693" s="119">
        <v>47</v>
      </c>
      <c r="T693" s="119">
        <v>40</v>
      </c>
    </row>
    <row r="694" spans="2:20" x14ac:dyDescent="0.25">
      <c r="B694" s="51"/>
      <c r="C694" s="56">
        <v>654</v>
      </c>
      <c r="D694" s="56">
        <v>2</v>
      </c>
      <c r="E694" s="151">
        <v>2.4829629629629628</v>
      </c>
      <c r="F694" s="52">
        <v>37.378999999999998</v>
      </c>
      <c r="G694" s="52">
        <v>-0.63800000000000001</v>
      </c>
      <c r="H694" s="128">
        <f t="shared" si="107"/>
        <v>5.1398611111111077</v>
      </c>
      <c r="I694" s="52">
        <f t="shared" si="108"/>
        <v>-20.552812479337152</v>
      </c>
      <c r="J694" s="52">
        <f t="shared" si="109"/>
        <v>31.221331492894453</v>
      </c>
      <c r="K694" s="130">
        <f t="shared" si="112"/>
        <v>3063096.4506851169</v>
      </c>
      <c r="L694" s="130">
        <f t="shared" si="113"/>
        <v>627021.45318075002</v>
      </c>
      <c r="M694" s="52">
        <f t="shared" si="114"/>
        <v>1326.2003888888889</v>
      </c>
      <c r="N694" s="51"/>
      <c r="R694" s="119">
        <v>59</v>
      </c>
      <c r="S694" s="119">
        <v>35</v>
      </c>
      <c r="T694" s="119">
        <v>28</v>
      </c>
    </row>
    <row r="695" spans="2:20" x14ac:dyDescent="0.25">
      <c r="B695" s="51"/>
      <c r="C695" s="56">
        <v>655</v>
      </c>
      <c r="D695" s="56">
        <v>2</v>
      </c>
      <c r="E695" s="151">
        <v>2.0099189814814817</v>
      </c>
      <c r="F695" s="52">
        <v>33.947000000000003</v>
      </c>
      <c r="G695" s="52">
        <v>-0.80200000000000005</v>
      </c>
      <c r="H695" s="128">
        <f t="shared" si="107"/>
        <v>7.1497800925925894</v>
      </c>
      <c r="I695" s="52">
        <f t="shared" si="108"/>
        <v>-33.58237094089818</v>
      </c>
      <c r="J695" s="52">
        <f t="shared" si="109"/>
        <v>4.9621740183026102</v>
      </c>
      <c r="K695" s="130">
        <f t="shared" si="112"/>
        <v>3063062.8683141759</v>
      </c>
      <c r="L695" s="130">
        <f t="shared" si="113"/>
        <v>627026.41535476828</v>
      </c>
      <c r="M695" s="52">
        <f t="shared" si="114"/>
        <v>1326.036388888889</v>
      </c>
      <c r="N695" s="51"/>
      <c r="R695" s="119">
        <v>48</v>
      </c>
      <c r="S695" s="119">
        <v>14</v>
      </c>
      <c r="T695" s="119">
        <v>17</v>
      </c>
    </row>
    <row r="696" spans="2:20" x14ac:dyDescent="0.25">
      <c r="B696" s="51"/>
      <c r="C696" s="56">
        <v>656</v>
      </c>
      <c r="D696" s="56">
        <v>2</v>
      </c>
      <c r="E696" s="151">
        <v>1.3577083333333333</v>
      </c>
      <c r="F696" s="52">
        <v>33.438000000000002</v>
      </c>
      <c r="G696" s="52">
        <v>-0.81699999999999995</v>
      </c>
      <c r="H696" s="128">
        <f t="shared" si="107"/>
        <v>8.5074884259259225</v>
      </c>
      <c r="I696" s="52">
        <f t="shared" si="108"/>
        <v>-30.504321635649553</v>
      </c>
      <c r="J696" s="52">
        <f t="shared" si="109"/>
        <v>-13.696211357482866</v>
      </c>
      <c r="K696" s="130">
        <f t="shared" si="112"/>
        <v>3063032.3639925402</v>
      </c>
      <c r="L696" s="130">
        <f t="shared" si="113"/>
        <v>627012.7191434108</v>
      </c>
      <c r="M696" s="52">
        <f t="shared" si="114"/>
        <v>1326.0213888888889</v>
      </c>
      <c r="N696" s="51"/>
      <c r="R696" s="119">
        <v>32</v>
      </c>
      <c r="S696" s="119">
        <v>35</v>
      </c>
      <c r="T696" s="119">
        <v>6</v>
      </c>
    </row>
    <row r="697" spans="2:20" x14ac:dyDescent="0.25">
      <c r="B697" s="51"/>
      <c r="C697" s="56">
        <v>657</v>
      </c>
      <c r="D697" s="56">
        <v>2</v>
      </c>
      <c r="E697" s="151">
        <v>1.7059606481481484</v>
      </c>
      <c r="F697" s="52">
        <v>38.252000000000002</v>
      </c>
      <c r="G697" s="52">
        <v>-0.58299999999999996</v>
      </c>
      <c r="H697" s="128">
        <f t="shared" si="107"/>
        <v>10.21344907407407</v>
      </c>
      <c r="I697" s="52">
        <f t="shared" si="108"/>
        <v>-16.091667263872633</v>
      </c>
      <c r="J697" s="52">
        <f t="shared" si="109"/>
        <v>-34.702647574339487</v>
      </c>
      <c r="K697" s="130">
        <f t="shared" si="112"/>
        <v>3063016.2723252764</v>
      </c>
      <c r="L697" s="130">
        <f t="shared" si="113"/>
        <v>626978.01649583643</v>
      </c>
      <c r="M697" s="52">
        <f t="shared" si="114"/>
        <v>1326.2553888888888</v>
      </c>
      <c r="N697" s="51"/>
      <c r="R697" s="119">
        <v>40</v>
      </c>
      <c r="S697" s="119">
        <v>56</v>
      </c>
      <c r="T697" s="119">
        <v>35</v>
      </c>
    </row>
    <row r="698" spans="2:20" x14ac:dyDescent="0.25">
      <c r="B698" s="51"/>
      <c r="C698" s="56">
        <v>658</v>
      </c>
      <c r="D698" s="56">
        <v>2</v>
      </c>
      <c r="E698" s="151">
        <v>1.6719444444444447</v>
      </c>
      <c r="F698" s="52">
        <v>42.652000000000001</v>
      </c>
      <c r="G698" s="52">
        <v>-1.0589999999999999</v>
      </c>
      <c r="H698" s="128">
        <f t="shared" si="107"/>
        <v>11.885393518518516</v>
      </c>
      <c r="I698" s="52">
        <f t="shared" si="108"/>
        <v>11.218408355818305</v>
      </c>
      <c r="J698" s="52">
        <f t="shared" si="109"/>
        <v>-41.150217714637989</v>
      </c>
      <c r="K698" s="130">
        <f t="shared" si="112"/>
        <v>3063027.4907336324</v>
      </c>
      <c r="L698" s="130">
        <f t="shared" si="113"/>
        <v>626936.86627812183</v>
      </c>
      <c r="M698" s="52">
        <f t="shared" si="114"/>
        <v>1325.7793888888889</v>
      </c>
      <c r="N698" s="51"/>
      <c r="R698" s="119">
        <v>40</v>
      </c>
      <c r="S698" s="119">
        <v>7</v>
      </c>
      <c r="T698" s="119">
        <v>36</v>
      </c>
    </row>
    <row r="699" spans="2:20" x14ac:dyDescent="0.25">
      <c r="B699" s="51"/>
      <c r="C699" s="56">
        <v>659</v>
      </c>
      <c r="D699" s="56">
        <v>2</v>
      </c>
      <c r="E699" s="151">
        <v>2.0042476851851854</v>
      </c>
      <c r="F699" s="52">
        <v>46.612000000000002</v>
      </c>
      <c r="G699" s="52">
        <v>-0.112</v>
      </c>
      <c r="H699" s="128">
        <f t="shared" si="107"/>
        <v>13.8896412037037</v>
      </c>
      <c r="I699" s="52">
        <f t="shared" si="108"/>
        <v>41.66059487838389</v>
      </c>
      <c r="J699" s="52">
        <f t="shared" si="109"/>
        <v>-20.906299968649989</v>
      </c>
      <c r="K699" s="130">
        <f t="shared" si="112"/>
        <v>3063069.1513285106</v>
      </c>
      <c r="L699" s="130">
        <f t="shared" si="113"/>
        <v>626915.95997815323</v>
      </c>
      <c r="M699" s="52">
        <f t="shared" si="114"/>
        <v>1326.7263888888888</v>
      </c>
      <c r="N699" s="51"/>
      <c r="R699" s="119">
        <v>48</v>
      </c>
      <c r="S699" s="119">
        <v>6</v>
      </c>
      <c r="T699" s="119">
        <v>7</v>
      </c>
    </row>
    <row r="700" spans="2:20" x14ac:dyDescent="0.25">
      <c r="B700" s="51"/>
      <c r="C700" s="56"/>
      <c r="D700" s="56"/>
      <c r="E700" s="151"/>
      <c r="F700" s="52"/>
      <c r="G700" s="52"/>
      <c r="H700" s="51"/>
      <c r="I700" s="52"/>
      <c r="J700" s="51"/>
      <c r="K700" s="51"/>
      <c r="L700" s="52"/>
      <c r="M700" s="51"/>
      <c r="N700" s="51"/>
    </row>
    <row r="701" spans="2:20" x14ac:dyDescent="0.25">
      <c r="B701" s="51"/>
      <c r="C701" s="56"/>
      <c r="D701" s="56"/>
      <c r="E701" s="151"/>
      <c r="F701" s="52"/>
      <c r="G701" s="52"/>
      <c r="H701" s="51"/>
      <c r="I701" s="52"/>
      <c r="J701" s="51"/>
      <c r="K701" s="51"/>
      <c r="L701" s="52"/>
      <c r="M701" s="51"/>
      <c r="N701" s="51"/>
    </row>
    <row r="702" spans="2:20" x14ac:dyDescent="0.25">
      <c r="B702" s="51" t="s">
        <v>13</v>
      </c>
      <c r="C702" s="56" t="s">
        <v>12</v>
      </c>
      <c r="D702" s="56"/>
      <c r="E702" s="151">
        <v>0</v>
      </c>
      <c r="F702" s="52"/>
      <c r="G702" s="52"/>
      <c r="H702" s="131">
        <f>IF('Gales Table Major Traverse'!V23&lt;(180/24), 'Gales Table Major Traverse'!V23+(180/24), 'Gales Table Major Traverse'!V23-(180/24))</f>
        <v>4.4300694444444435</v>
      </c>
      <c r="I702" s="130"/>
      <c r="J702" s="131"/>
      <c r="K702" s="51">
        <f>'Gales Table Major Traverse'!S23</f>
        <v>3063345.8601050875</v>
      </c>
      <c r="L702" s="51">
        <f>'Gales Table Major Traverse'!T23</f>
        <v>627081.17355636053</v>
      </c>
      <c r="M702" s="52">
        <f>'Level Transfer Minor Traverse'!I15</f>
        <v>1323.2967222222223</v>
      </c>
      <c r="N702" s="51"/>
      <c r="R702" s="119">
        <v>0</v>
      </c>
      <c r="S702" s="119">
        <v>0</v>
      </c>
      <c r="T702" s="119">
        <v>0</v>
      </c>
    </row>
    <row r="703" spans="2:20" x14ac:dyDescent="0.25">
      <c r="B703" s="52">
        <v>1.41</v>
      </c>
      <c r="C703" s="56">
        <v>660</v>
      </c>
      <c r="D703" s="56">
        <v>1.3</v>
      </c>
      <c r="E703" s="151">
        <v>6.1176388888888891</v>
      </c>
      <c r="F703" s="52">
        <v>33.313000000000002</v>
      </c>
      <c r="G703" s="52">
        <v>0.92100000000000004</v>
      </c>
      <c r="H703" s="128">
        <f t="shared" ref="H703:H743" si="115">IF(H702+E703&lt;360/24,H702+E703,H702+E703-360/24)</f>
        <v>10.547708333333333</v>
      </c>
      <c r="I703" s="52">
        <f t="shared" ref="I703:I743" si="116">F703*COS(RADIANS(H703*24))</f>
        <v>-9.6591251501048223</v>
      </c>
      <c r="J703" s="52">
        <f t="shared" ref="J703:J743" si="117">F703*SIN(RADIANS(H703*24))</f>
        <v>-31.881927017271281</v>
      </c>
      <c r="K703" s="130">
        <f t="shared" ref="K703" si="118">K702+I703</f>
        <v>3063336.2009799373</v>
      </c>
      <c r="L703" s="130">
        <f t="shared" ref="L703" si="119">L702+J703</f>
        <v>627049.29162934329</v>
      </c>
      <c r="M703" s="52">
        <f>$M$702+$B$703+G703-D703</f>
        <v>1324.3277222222225</v>
      </c>
      <c r="N703" s="51"/>
      <c r="R703" s="119">
        <v>146</v>
      </c>
      <c r="S703" s="119">
        <v>49</v>
      </c>
      <c r="T703" s="119">
        <v>24</v>
      </c>
    </row>
    <row r="704" spans="2:20" x14ac:dyDescent="0.25">
      <c r="B704" s="51"/>
      <c r="C704" s="56">
        <v>661</v>
      </c>
      <c r="D704" s="56">
        <v>1.3</v>
      </c>
      <c r="E704" s="151">
        <v>6.6704282407407414</v>
      </c>
      <c r="F704" s="52">
        <v>67.272000000000006</v>
      </c>
      <c r="G704" s="52">
        <v>3.415</v>
      </c>
      <c r="H704" s="128">
        <f t="shared" si="115"/>
        <v>2.2181365740740731</v>
      </c>
      <c r="I704" s="52">
        <f t="shared" si="116"/>
        <v>40.26434137326946</v>
      </c>
      <c r="J704" s="52">
        <f t="shared" si="117"/>
        <v>53.891602293648887</v>
      </c>
      <c r="K704" s="130">
        <f t="shared" ref="K704:K743" si="120">K703+I704</f>
        <v>3063376.4653213108</v>
      </c>
      <c r="L704" s="130">
        <f t="shared" ref="L704:L743" si="121">L703+J704</f>
        <v>627103.183231637</v>
      </c>
      <c r="M704" s="52">
        <f>$M$702+$B$703+G704-D704</f>
        <v>1326.8217222222224</v>
      </c>
      <c r="N704" s="51"/>
      <c r="R704" s="119">
        <v>160</v>
      </c>
      <c r="S704" s="119">
        <v>5</v>
      </c>
      <c r="T704" s="119">
        <v>25</v>
      </c>
    </row>
    <row r="705" spans="2:20" x14ac:dyDescent="0.25">
      <c r="B705" s="51"/>
      <c r="C705" s="56">
        <v>662</v>
      </c>
      <c r="D705" s="56">
        <v>1.3</v>
      </c>
      <c r="E705" s="151">
        <v>6.2124884259259261</v>
      </c>
      <c r="F705" s="52">
        <v>31.600999999999999</v>
      </c>
      <c r="G705" s="52">
        <v>1.0469999999999999</v>
      </c>
      <c r="H705" s="128">
        <f t="shared" si="115"/>
        <v>8.4306249999999991</v>
      </c>
      <c r="I705" s="52">
        <f t="shared" si="116"/>
        <v>-29.230221852437332</v>
      </c>
      <c r="J705" s="52">
        <f t="shared" si="117"/>
        <v>-12.009052063226934</v>
      </c>
      <c r="K705" s="130">
        <f t="shared" si="120"/>
        <v>3063347.2350994581</v>
      </c>
      <c r="L705" s="130">
        <f t="shared" si="121"/>
        <v>627091.17417957378</v>
      </c>
      <c r="M705" s="52">
        <f>$M$702+$B$703+G705-D705</f>
        <v>1324.4537222222225</v>
      </c>
      <c r="N705" s="51"/>
      <c r="R705" s="119">
        <v>149</v>
      </c>
      <c r="S705" s="119">
        <v>5</v>
      </c>
      <c r="T705" s="119">
        <v>59</v>
      </c>
    </row>
    <row r="706" spans="2:20" x14ac:dyDescent="0.25">
      <c r="B706" s="51"/>
      <c r="C706" s="56">
        <v>663</v>
      </c>
      <c r="D706" s="56">
        <v>1.3</v>
      </c>
      <c r="E706" s="151">
        <v>6.7898842592592601</v>
      </c>
      <c r="F706" s="52">
        <v>21.605</v>
      </c>
      <c r="G706" s="52">
        <v>0.53800000000000003</v>
      </c>
      <c r="H706" s="128">
        <f t="shared" si="115"/>
        <v>0.22050925925925924</v>
      </c>
      <c r="I706" s="52">
        <f t="shared" si="116"/>
        <v>21.512902813469204</v>
      </c>
      <c r="J706" s="52">
        <f t="shared" si="117"/>
        <v>1.9927462302633532</v>
      </c>
      <c r="K706" s="130">
        <f t="shared" si="120"/>
        <v>3063368.7480022716</v>
      </c>
      <c r="L706" s="130">
        <f t="shared" si="121"/>
        <v>627093.16692580399</v>
      </c>
      <c r="M706" s="52">
        <f>$M$702+$B$703+G706-D706</f>
        <v>1323.9447222222225</v>
      </c>
      <c r="N706" s="51"/>
      <c r="R706" s="119">
        <v>162</v>
      </c>
      <c r="S706" s="119">
        <v>57</v>
      </c>
      <c r="T706" s="119">
        <v>26</v>
      </c>
    </row>
    <row r="707" spans="2:20" x14ac:dyDescent="0.25">
      <c r="B707" s="51"/>
      <c r="C707" s="56">
        <v>664</v>
      </c>
      <c r="D707" s="56">
        <v>1.3</v>
      </c>
      <c r="E707" s="151">
        <v>6.125162037037037</v>
      </c>
      <c r="F707" s="52">
        <v>18.98</v>
      </c>
      <c r="G707" s="52">
        <v>0.436</v>
      </c>
      <c r="H707" s="128">
        <f t="shared" si="115"/>
        <v>6.3456712962962962</v>
      </c>
      <c r="I707" s="52">
        <f t="shared" si="116"/>
        <v>-16.804172146779944</v>
      </c>
      <c r="J707" s="52">
        <f t="shared" si="117"/>
        <v>8.8238426131354544</v>
      </c>
      <c r="K707" s="130">
        <f t="shared" si="120"/>
        <v>3063351.943830125</v>
      </c>
      <c r="L707" s="130">
        <f t="shared" si="121"/>
        <v>627101.99076841713</v>
      </c>
      <c r="M707" s="52">
        <f>$M$702+$B$703+G707-D707</f>
        <v>1323.8427222222224</v>
      </c>
      <c r="N707" s="51"/>
      <c r="R707" s="119">
        <v>147</v>
      </c>
      <c r="S707" s="119">
        <v>0</v>
      </c>
      <c r="T707" s="119">
        <v>14</v>
      </c>
    </row>
    <row r="708" spans="2:20" x14ac:dyDescent="0.25">
      <c r="B708" s="51"/>
      <c r="C708" s="56">
        <v>665</v>
      </c>
      <c r="D708" s="56">
        <v>1.3</v>
      </c>
      <c r="E708" s="151">
        <v>1.3404976851851851</v>
      </c>
      <c r="F708" s="52">
        <v>19.536000000000001</v>
      </c>
      <c r="G708" s="52">
        <v>-0.53800000000000003</v>
      </c>
      <c r="H708" s="128">
        <f t="shared" si="115"/>
        <v>7.6861689814814813</v>
      </c>
      <c r="I708" s="52">
        <f t="shared" si="116"/>
        <v>-19.476628582671211</v>
      </c>
      <c r="J708" s="52">
        <f t="shared" si="117"/>
        <v>-1.5219182148443346</v>
      </c>
      <c r="K708" s="130">
        <f t="shared" si="120"/>
        <v>3063332.4672015426</v>
      </c>
      <c r="L708" s="130">
        <f t="shared" si="121"/>
        <v>627100.46885020228</v>
      </c>
      <c r="M708" s="52">
        <f>$M$702+$B$703+G708-D708</f>
        <v>1322.8687222222225</v>
      </c>
      <c r="N708" s="51"/>
      <c r="R708" s="119">
        <v>32</v>
      </c>
      <c r="S708" s="119">
        <v>10</v>
      </c>
      <c r="T708" s="119">
        <v>19</v>
      </c>
    </row>
    <row r="709" spans="2:20" x14ac:dyDescent="0.25">
      <c r="B709" s="51"/>
      <c r="C709" s="56">
        <v>666</v>
      </c>
      <c r="D709" s="56">
        <v>1.3</v>
      </c>
      <c r="E709" s="151">
        <v>8.217592592592593E-2</v>
      </c>
      <c r="F709" s="52">
        <v>49.313000000000002</v>
      </c>
      <c r="G709" s="52">
        <v>-0.73899999999999999</v>
      </c>
      <c r="H709" s="128">
        <f t="shared" si="115"/>
        <v>7.7683449074074069</v>
      </c>
      <c r="I709" s="52">
        <f t="shared" si="116"/>
        <v>-49.001801102066359</v>
      </c>
      <c r="J709" s="52">
        <f t="shared" si="117"/>
        <v>-5.5313160959692231</v>
      </c>
      <c r="K709" s="130">
        <f t="shared" si="120"/>
        <v>3063283.4654004406</v>
      </c>
      <c r="L709" s="130">
        <f t="shared" si="121"/>
        <v>627094.93753410631</v>
      </c>
      <c r="M709" s="52">
        <f>$M$702+$B$703+G709-D709</f>
        <v>1322.6677222222224</v>
      </c>
      <c r="N709" s="51"/>
      <c r="R709" s="119">
        <v>1</v>
      </c>
      <c r="S709" s="119">
        <v>58</v>
      </c>
      <c r="T709" s="119">
        <v>20</v>
      </c>
    </row>
    <row r="710" spans="2:20" x14ac:dyDescent="0.25">
      <c r="B710" s="51"/>
      <c r="C710" s="56">
        <v>667</v>
      </c>
      <c r="D710" s="56">
        <v>1.3</v>
      </c>
      <c r="E710" s="151">
        <v>14.83153935185185</v>
      </c>
      <c r="F710" s="52">
        <v>49.048000000000002</v>
      </c>
      <c r="G710" s="52">
        <v>-0.88500000000000001</v>
      </c>
      <c r="H710" s="128">
        <f t="shared" si="115"/>
        <v>7.5998842592592553</v>
      </c>
      <c r="I710" s="52">
        <f t="shared" si="116"/>
        <v>-49.005076089806323</v>
      </c>
      <c r="J710" s="52">
        <f t="shared" si="117"/>
        <v>-2.0515412333884342</v>
      </c>
      <c r="K710" s="130">
        <f t="shared" si="120"/>
        <v>3063234.4603243507</v>
      </c>
      <c r="L710" s="130">
        <f t="shared" si="121"/>
        <v>627092.88599287288</v>
      </c>
      <c r="M710" s="52">
        <f>$M$702+$B$703+G710-D710</f>
        <v>1322.5217222222225</v>
      </c>
      <c r="N710" s="51"/>
      <c r="R710" s="119">
        <v>355</v>
      </c>
      <c r="S710" s="119">
        <v>57</v>
      </c>
      <c r="T710" s="119">
        <v>25</v>
      </c>
    </row>
    <row r="711" spans="2:20" x14ac:dyDescent="0.25">
      <c r="B711" s="51"/>
      <c r="C711" s="56">
        <v>668</v>
      </c>
      <c r="D711" s="56">
        <v>1.3</v>
      </c>
      <c r="E711" s="151">
        <v>3.997928240740741</v>
      </c>
      <c r="F711" s="52">
        <v>0</v>
      </c>
      <c r="G711" s="52">
        <v>0</v>
      </c>
      <c r="H711" s="128">
        <f t="shared" si="115"/>
        <v>11.597812499999996</v>
      </c>
      <c r="I711" s="52">
        <f t="shared" si="116"/>
        <v>0</v>
      </c>
      <c r="J711" s="52">
        <f t="shared" si="117"/>
        <v>0</v>
      </c>
      <c r="K711" s="130">
        <f t="shared" si="120"/>
        <v>3063234.4603243507</v>
      </c>
      <c r="L711" s="130">
        <f t="shared" si="121"/>
        <v>627092.88599287288</v>
      </c>
      <c r="M711" s="52">
        <f>$M$702+$B$703+G711-D711</f>
        <v>1323.4067222222225</v>
      </c>
      <c r="N711" s="51"/>
      <c r="R711" s="119">
        <v>95</v>
      </c>
      <c r="S711" s="119">
        <v>57</v>
      </c>
      <c r="T711" s="119">
        <v>1</v>
      </c>
    </row>
    <row r="712" spans="2:20" x14ac:dyDescent="0.25">
      <c r="B712" s="51"/>
      <c r="C712" s="56">
        <v>669</v>
      </c>
      <c r="D712" s="56">
        <v>1.3</v>
      </c>
      <c r="E712" s="151">
        <v>0.75942129629629629</v>
      </c>
      <c r="F712" s="52">
        <v>38.86</v>
      </c>
      <c r="G712" s="52">
        <v>-0.41599999999999998</v>
      </c>
      <c r="H712" s="128">
        <f t="shared" si="115"/>
        <v>12.357233796296292</v>
      </c>
      <c r="I712" s="52">
        <f t="shared" si="116"/>
        <v>17.383912855170539</v>
      </c>
      <c r="J712" s="52">
        <f t="shared" si="117"/>
        <v>-34.754843890367809</v>
      </c>
      <c r="K712" s="130">
        <f t="shared" si="120"/>
        <v>3063251.844237206</v>
      </c>
      <c r="L712" s="130">
        <f t="shared" si="121"/>
        <v>627058.13114898256</v>
      </c>
      <c r="M712" s="52">
        <f>$M$702+$B$703+G712-D712</f>
        <v>1322.9907222222225</v>
      </c>
      <c r="N712" s="51"/>
      <c r="R712" s="119">
        <v>18</v>
      </c>
      <c r="S712" s="119">
        <v>13</v>
      </c>
      <c r="T712" s="119">
        <v>34</v>
      </c>
    </row>
    <row r="713" spans="2:20" x14ac:dyDescent="0.25">
      <c r="B713" s="51"/>
      <c r="C713" s="56">
        <v>670</v>
      </c>
      <c r="D713" s="56">
        <v>1.3</v>
      </c>
      <c r="E713" s="151">
        <v>0.63677083333333329</v>
      </c>
      <c r="F713" s="52">
        <v>43.637</v>
      </c>
      <c r="G713" s="52">
        <v>-0.46800000000000003</v>
      </c>
      <c r="H713" s="128">
        <f t="shared" si="115"/>
        <v>12.994004629629625</v>
      </c>
      <c r="I713" s="52">
        <f t="shared" si="116"/>
        <v>29.117321178730815</v>
      </c>
      <c r="J713" s="52">
        <f t="shared" si="117"/>
        <v>-32.50183650772113</v>
      </c>
      <c r="K713" s="130">
        <f t="shared" si="120"/>
        <v>3063280.9615583848</v>
      </c>
      <c r="L713" s="130">
        <f t="shared" si="121"/>
        <v>627025.62931247486</v>
      </c>
      <c r="M713" s="52">
        <f>$M$702+$B$703+G713-D713</f>
        <v>1322.9387222222224</v>
      </c>
      <c r="N713" s="51"/>
      <c r="R713" s="119">
        <v>15</v>
      </c>
      <c r="S713" s="119">
        <v>16</v>
      </c>
      <c r="T713" s="119">
        <v>57</v>
      </c>
    </row>
    <row r="714" spans="2:20" x14ac:dyDescent="0.25">
      <c r="B714" s="51"/>
      <c r="C714" s="56">
        <v>671</v>
      </c>
      <c r="D714" s="56">
        <v>1.3</v>
      </c>
      <c r="E714" s="151">
        <v>4.0494097222222223</v>
      </c>
      <c r="F714" s="52">
        <v>12.906000000000001</v>
      </c>
      <c r="G714" s="52">
        <v>0.17</v>
      </c>
      <c r="H714" s="128">
        <f t="shared" si="115"/>
        <v>2.0434143518518475</v>
      </c>
      <c r="I714" s="52">
        <f t="shared" si="116"/>
        <v>8.4599650048643351</v>
      </c>
      <c r="J714" s="52">
        <f t="shared" si="117"/>
        <v>9.7464777287218389</v>
      </c>
      <c r="K714" s="130">
        <f t="shared" si="120"/>
        <v>3063289.4215233899</v>
      </c>
      <c r="L714" s="130">
        <f t="shared" si="121"/>
        <v>627035.37579020357</v>
      </c>
      <c r="M714" s="52">
        <f>$M$702+$B$703+G714-D714</f>
        <v>1323.5767222222225</v>
      </c>
      <c r="N714" s="51"/>
      <c r="R714" s="119">
        <v>97</v>
      </c>
      <c r="S714" s="119">
        <v>11</v>
      </c>
      <c r="T714" s="119">
        <v>9</v>
      </c>
    </row>
    <row r="715" spans="2:20" x14ac:dyDescent="0.25">
      <c r="B715" s="51"/>
      <c r="C715" s="56">
        <v>672</v>
      </c>
      <c r="D715" s="56">
        <v>1.5</v>
      </c>
      <c r="E715" s="151">
        <v>4.8085069444444448</v>
      </c>
      <c r="F715" s="52">
        <v>22.841000000000001</v>
      </c>
      <c r="G715" s="52">
        <v>0.91500000000000004</v>
      </c>
      <c r="H715" s="128">
        <f t="shared" si="115"/>
        <v>6.8519212962962923</v>
      </c>
      <c r="I715" s="52">
        <f t="shared" si="116"/>
        <v>-22.004532407801658</v>
      </c>
      <c r="J715" s="52">
        <f t="shared" si="117"/>
        <v>6.1246905647556167</v>
      </c>
      <c r="K715" s="130">
        <f t="shared" si="120"/>
        <v>3063267.4169909819</v>
      </c>
      <c r="L715" s="130">
        <f t="shared" si="121"/>
        <v>627041.50048076827</v>
      </c>
      <c r="M715" s="52">
        <f>$M$702+$B$703+G715-D715</f>
        <v>1324.1217222222224</v>
      </c>
      <c r="N715" s="51"/>
      <c r="R715" s="119">
        <v>115</v>
      </c>
      <c r="S715" s="119">
        <v>24</v>
      </c>
      <c r="T715" s="119">
        <v>15</v>
      </c>
    </row>
    <row r="716" spans="2:20" x14ac:dyDescent="0.25">
      <c r="B716" s="51"/>
      <c r="C716" s="56">
        <v>673</v>
      </c>
      <c r="D716" s="56">
        <v>1.3</v>
      </c>
      <c r="E716" s="151">
        <v>4.2513078703703702</v>
      </c>
      <c r="F716" s="52">
        <v>22.445</v>
      </c>
      <c r="G716" s="52">
        <v>0.72</v>
      </c>
      <c r="H716" s="128">
        <f t="shared" si="115"/>
        <v>11.103229166666662</v>
      </c>
      <c r="I716" s="52">
        <f t="shared" si="116"/>
        <v>-1.3790320547380031</v>
      </c>
      <c r="J716" s="52">
        <f t="shared" si="117"/>
        <v>-22.402595733352086</v>
      </c>
      <c r="K716" s="130">
        <f t="shared" si="120"/>
        <v>3063266.037958927</v>
      </c>
      <c r="L716" s="130">
        <f t="shared" si="121"/>
        <v>627019.09788503486</v>
      </c>
      <c r="M716" s="52">
        <f>$M$702+$B$703+G716-D716</f>
        <v>1324.1267222222225</v>
      </c>
      <c r="N716" s="51"/>
      <c r="R716" s="119">
        <v>102</v>
      </c>
      <c r="S716" s="119">
        <v>1</v>
      </c>
      <c r="T716" s="119">
        <v>53</v>
      </c>
    </row>
    <row r="717" spans="2:20" x14ac:dyDescent="0.25">
      <c r="B717" s="51"/>
      <c r="C717" s="56">
        <v>674</v>
      </c>
      <c r="D717" s="56">
        <v>1.3</v>
      </c>
      <c r="E717" s="151">
        <v>0.71996527777777775</v>
      </c>
      <c r="F717" s="52">
        <v>28.702000000000002</v>
      </c>
      <c r="G717" s="52">
        <v>-0.309</v>
      </c>
      <c r="H717" s="128">
        <f t="shared" si="115"/>
        <v>11.823194444444439</v>
      </c>
      <c r="I717" s="52">
        <f t="shared" si="116"/>
        <v>6.8253043578394328</v>
      </c>
      <c r="J717" s="52">
        <f t="shared" si="117"/>
        <v>-27.878666116277124</v>
      </c>
      <c r="K717" s="130">
        <f t="shared" si="120"/>
        <v>3063272.8632632848</v>
      </c>
      <c r="L717" s="130">
        <f t="shared" si="121"/>
        <v>626991.21921891859</v>
      </c>
      <c r="M717" s="52">
        <f>$M$702+$B$703+G717-D717</f>
        <v>1323.0977222222225</v>
      </c>
      <c r="N717" s="51"/>
      <c r="R717" s="119">
        <v>17</v>
      </c>
      <c r="S717" s="119">
        <v>16</v>
      </c>
      <c r="T717" s="119">
        <v>45</v>
      </c>
    </row>
    <row r="718" spans="2:20" x14ac:dyDescent="0.25">
      <c r="B718" s="51"/>
      <c r="C718" s="56">
        <v>675</v>
      </c>
      <c r="D718" s="56">
        <v>1.3</v>
      </c>
      <c r="E718" s="151">
        <v>0.67151620370370368</v>
      </c>
      <c r="F718" s="52">
        <v>22.614999999999998</v>
      </c>
      <c r="G718" s="52">
        <v>-0.41899999999999998</v>
      </c>
      <c r="H718" s="128">
        <f t="shared" si="115"/>
        <v>12.494710648148143</v>
      </c>
      <c r="I718" s="52">
        <f t="shared" si="116"/>
        <v>11.264079420403668</v>
      </c>
      <c r="J718" s="52">
        <f t="shared" si="117"/>
        <v>-19.610169295822985</v>
      </c>
      <c r="K718" s="130">
        <f t="shared" si="120"/>
        <v>3063284.1273427051</v>
      </c>
      <c r="L718" s="130">
        <f t="shared" si="121"/>
        <v>626971.60904962278</v>
      </c>
      <c r="M718" s="52">
        <f>$M$702+$B$703+G718-D718</f>
        <v>1322.9877222222224</v>
      </c>
      <c r="N718" s="51"/>
      <c r="R718" s="119">
        <v>16</v>
      </c>
      <c r="S718" s="119">
        <v>6</v>
      </c>
      <c r="T718" s="119">
        <v>59</v>
      </c>
    </row>
    <row r="719" spans="2:20" x14ac:dyDescent="0.25">
      <c r="B719" s="51"/>
      <c r="C719" s="56">
        <v>676</v>
      </c>
      <c r="D719" s="56">
        <v>1.3</v>
      </c>
      <c r="E719" s="151">
        <v>0.49603009259259256</v>
      </c>
      <c r="F719" s="52">
        <v>26.591999999999999</v>
      </c>
      <c r="G719" s="52">
        <v>-0.49299999999999999</v>
      </c>
      <c r="H719" s="128">
        <f t="shared" si="115"/>
        <v>12.990740740740735</v>
      </c>
      <c r="I719" s="52">
        <f t="shared" si="116"/>
        <v>17.716741476021117</v>
      </c>
      <c r="J719" s="52">
        <f t="shared" si="117"/>
        <v>-19.830570729856291</v>
      </c>
      <c r="K719" s="130">
        <f t="shared" si="120"/>
        <v>3063301.8440841814</v>
      </c>
      <c r="L719" s="130">
        <f t="shared" si="121"/>
        <v>626951.77847889299</v>
      </c>
      <c r="M719" s="52">
        <f>$M$702+$B$703+G719-D719</f>
        <v>1322.9137222222225</v>
      </c>
      <c r="N719" s="51"/>
      <c r="R719" s="119">
        <v>11</v>
      </c>
      <c r="S719" s="119">
        <v>54</v>
      </c>
      <c r="T719" s="119">
        <v>17</v>
      </c>
    </row>
    <row r="720" spans="2:20" x14ac:dyDescent="0.25">
      <c r="B720" s="51"/>
      <c r="C720" s="56">
        <v>677</v>
      </c>
      <c r="D720" s="56">
        <v>1.3</v>
      </c>
      <c r="E720" s="151">
        <v>0.8724884259259259</v>
      </c>
      <c r="F720" s="52">
        <v>23.581</v>
      </c>
      <c r="G720" s="52">
        <v>-0.215</v>
      </c>
      <c r="H720" s="128">
        <f t="shared" si="115"/>
        <v>13.863229166666661</v>
      </c>
      <c r="I720" s="52">
        <f t="shared" si="116"/>
        <v>20.957785366346858</v>
      </c>
      <c r="J720" s="52">
        <f t="shared" si="117"/>
        <v>-10.809014457300787</v>
      </c>
      <c r="K720" s="130">
        <f t="shared" si="120"/>
        <v>3063322.8018695479</v>
      </c>
      <c r="L720" s="130">
        <f t="shared" si="121"/>
        <v>626940.96946443571</v>
      </c>
      <c r="M720" s="52">
        <f>$M$702+$B$703+G720-D720</f>
        <v>1323.1917222222226</v>
      </c>
      <c r="N720" s="51"/>
      <c r="R720" s="119">
        <v>20</v>
      </c>
      <c r="S720" s="119">
        <v>56</v>
      </c>
      <c r="T720" s="119">
        <v>23</v>
      </c>
    </row>
    <row r="721" spans="2:20" x14ac:dyDescent="0.25">
      <c r="B721" s="51"/>
      <c r="C721" s="56">
        <v>678</v>
      </c>
      <c r="D721" s="56">
        <v>1.3</v>
      </c>
      <c r="E721" s="151">
        <v>2.4778009259259259</v>
      </c>
      <c r="F721" s="52">
        <v>11.791</v>
      </c>
      <c r="G721" s="52">
        <v>-6.6000000000000003E-2</v>
      </c>
      <c r="H721" s="128">
        <f t="shared" si="115"/>
        <v>1.341030092592586</v>
      </c>
      <c r="I721" s="52">
        <f t="shared" si="116"/>
        <v>9.9791386519269469</v>
      </c>
      <c r="J721" s="52">
        <f t="shared" si="117"/>
        <v>6.2804834818362236</v>
      </c>
      <c r="K721" s="130">
        <f t="shared" si="120"/>
        <v>3063332.7810081998</v>
      </c>
      <c r="L721" s="130">
        <f t="shared" si="121"/>
        <v>626947.24994791753</v>
      </c>
      <c r="M721" s="52">
        <f>$M$702+$B$703+G721-D721</f>
        <v>1323.3407222222224</v>
      </c>
      <c r="N721" s="51"/>
      <c r="R721" s="119">
        <v>59</v>
      </c>
      <c r="S721" s="119">
        <v>28</v>
      </c>
      <c r="T721" s="119">
        <v>2</v>
      </c>
    </row>
    <row r="722" spans="2:20" x14ac:dyDescent="0.25">
      <c r="B722" s="51"/>
      <c r="C722" s="56">
        <v>679</v>
      </c>
      <c r="D722" s="56">
        <v>1.3</v>
      </c>
      <c r="E722" s="151">
        <v>1.2229513888888888</v>
      </c>
      <c r="F722" s="52">
        <v>20.768000000000001</v>
      </c>
      <c r="G722" s="52">
        <v>-0.183</v>
      </c>
      <c r="H722" s="128">
        <f t="shared" si="115"/>
        <v>2.5639814814814748</v>
      </c>
      <c r="I722" s="52">
        <f t="shared" si="116"/>
        <v>9.8983051876562911</v>
      </c>
      <c r="J722" s="52">
        <f t="shared" si="117"/>
        <v>18.25741981803608</v>
      </c>
      <c r="K722" s="130">
        <f t="shared" si="120"/>
        <v>3063342.6793133873</v>
      </c>
      <c r="L722" s="130">
        <f t="shared" si="121"/>
        <v>626965.50736773561</v>
      </c>
      <c r="M722" s="52">
        <f>$M$702+$B$703+G722-D722</f>
        <v>1323.2237222222225</v>
      </c>
      <c r="N722" s="51"/>
      <c r="R722" s="119">
        <v>29</v>
      </c>
      <c r="S722" s="119">
        <v>21</v>
      </c>
      <c r="T722" s="119">
        <v>3</v>
      </c>
    </row>
    <row r="723" spans="2:20" x14ac:dyDescent="0.25">
      <c r="B723" s="51"/>
      <c r="C723" s="56">
        <v>680</v>
      </c>
      <c r="D723" s="56">
        <v>1.3</v>
      </c>
      <c r="E723" s="151">
        <v>1.015625</v>
      </c>
      <c r="F723" s="52">
        <v>17.724</v>
      </c>
      <c r="G723" s="52">
        <v>-0.35899999999999999</v>
      </c>
      <c r="H723" s="128">
        <f t="shared" si="115"/>
        <v>3.5796064814814748</v>
      </c>
      <c r="I723" s="52">
        <f t="shared" si="116"/>
        <v>1.2639637601021099</v>
      </c>
      <c r="J723" s="52">
        <f t="shared" si="117"/>
        <v>17.678873595711593</v>
      </c>
      <c r="K723" s="130">
        <f t="shared" si="120"/>
        <v>3063343.9432771471</v>
      </c>
      <c r="L723" s="130">
        <f t="shared" si="121"/>
        <v>626983.18624133128</v>
      </c>
      <c r="M723" s="52">
        <f>$M$702+$B$703+G723-D723</f>
        <v>1323.0477222222225</v>
      </c>
      <c r="N723" s="51"/>
      <c r="R723" s="119">
        <v>24</v>
      </c>
      <c r="S723" s="119">
        <v>22</v>
      </c>
      <c r="T723" s="119">
        <v>30</v>
      </c>
    </row>
    <row r="724" spans="2:20" x14ac:dyDescent="0.25">
      <c r="B724" s="51"/>
      <c r="C724" s="56">
        <v>681</v>
      </c>
      <c r="D724" s="56">
        <v>1.3</v>
      </c>
      <c r="E724" s="151">
        <v>0.41991898148148149</v>
      </c>
      <c r="F724" s="52">
        <v>14.74</v>
      </c>
      <c r="G724" s="52">
        <v>-0.34899999999999998</v>
      </c>
      <c r="H724" s="128">
        <f t="shared" si="115"/>
        <v>3.9995254629629562</v>
      </c>
      <c r="I724" s="52">
        <f t="shared" si="116"/>
        <v>-1.5378356455704623</v>
      </c>
      <c r="J724" s="52">
        <f t="shared" si="117"/>
        <v>14.659558708474579</v>
      </c>
      <c r="K724" s="130">
        <f t="shared" si="120"/>
        <v>3063342.4054415016</v>
      </c>
      <c r="L724" s="130">
        <f t="shared" si="121"/>
        <v>626997.84580003971</v>
      </c>
      <c r="M724" s="52">
        <f>$M$702+$B$703+G724-D724</f>
        <v>1323.0577222222225</v>
      </c>
      <c r="N724" s="51"/>
      <c r="R724" s="119">
        <v>10</v>
      </c>
      <c r="S724" s="119">
        <v>4</v>
      </c>
      <c r="T724" s="119">
        <v>41</v>
      </c>
    </row>
    <row r="725" spans="2:20" x14ac:dyDescent="0.25">
      <c r="B725" s="51"/>
      <c r="C725" s="56">
        <v>682</v>
      </c>
      <c r="D725" s="56">
        <v>1.3</v>
      </c>
      <c r="E725" s="151">
        <v>14.894745370370369</v>
      </c>
      <c r="F725" s="52">
        <v>27.253</v>
      </c>
      <c r="G725" s="52">
        <v>-0.55000000000000004</v>
      </c>
      <c r="H725" s="128">
        <f t="shared" si="115"/>
        <v>3.8942708333333265</v>
      </c>
      <c r="I725" s="52">
        <f t="shared" si="116"/>
        <v>-1.6459517157629899</v>
      </c>
      <c r="J725" s="52">
        <f t="shared" si="117"/>
        <v>27.203250760697276</v>
      </c>
      <c r="K725" s="130">
        <f t="shared" si="120"/>
        <v>3063340.7594897859</v>
      </c>
      <c r="L725" s="130">
        <f t="shared" si="121"/>
        <v>627025.04905080039</v>
      </c>
      <c r="M725" s="52">
        <f>$M$702+$B$703+G725-D725</f>
        <v>1322.8567222222225</v>
      </c>
      <c r="N725" s="51"/>
      <c r="R725" s="119">
        <v>357</v>
      </c>
      <c r="S725" s="119">
        <v>28</v>
      </c>
      <c r="T725" s="119">
        <v>26</v>
      </c>
    </row>
    <row r="726" spans="2:20" x14ac:dyDescent="0.25">
      <c r="B726" s="51"/>
      <c r="C726" s="56">
        <v>683</v>
      </c>
      <c r="D726" s="56">
        <v>1.3</v>
      </c>
      <c r="E726" s="151">
        <v>1.6552430555555555</v>
      </c>
      <c r="F726" s="52">
        <v>15.938000000000001</v>
      </c>
      <c r="G726" s="52">
        <v>-0.193</v>
      </c>
      <c r="H726" s="128">
        <f t="shared" si="115"/>
        <v>5.5495138888888818</v>
      </c>
      <c r="I726" s="52">
        <f t="shared" si="116"/>
        <v>-10.907945809190814</v>
      </c>
      <c r="J726" s="52">
        <f t="shared" si="117"/>
        <v>11.6205233197028</v>
      </c>
      <c r="K726" s="130">
        <f t="shared" si="120"/>
        <v>3063329.8515439765</v>
      </c>
      <c r="L726" s="130">
        <f t="shared" si="121"/>
        <v>627036.66957412008</v>
      </c>
      <c r="M726" s="52">
        <f>$M$702+$B$703+G726-D726</f>
        <v>1323.2137222222225</v>
      </c>
      <c r="N726" s="51"/>
      <c r="R726" s="119">
        <v>39</v>
      </c>
      <c r="S726" s="119">
        <v>43</v>
      </c>
      <c r="T726" s="119">
        <v>33</v>
      </c>
    </row>
    <row r="727" spans="2:20" x14ac:dyDescent="0.25">
      <c r="B727" s="51"/>
      <c r="C727" s="56">
        <v>684</v>
      </c>
      <c r="D727" s="56">
        <v>1.3</v>
      </c>
      <c r="E727" s="151">
        <v>2.3113888888888887</v>
      </c>
      <c r="F727" s="52">
        <v>11.246</v>
      </c>
      <c r="G727" s="52">
        <v>-1.2999999999999999E-2</v>
      </c>
      <c r="H727" s="128">
        <f t="shared" si="115"/>
        <v>7.8609027777777705</v>
      </c>
      <c r="I727" s="52">
        <f t="shared" si="116"/>
        <v>-11.117737857884519</v>
      </c>
      <c r="J727" s="52">
        <f t="shared" si="117"/>
        <v>-1.6936413207528229</v>
      </c>
      <c r="K727" s="130">
        <f t="shared" si="120"/>
        <v>3063318.7338061184</v>
      </c>
      <c r="L727" s="130">
        <f t="shared" si="121"/>
        <v>627034.97593279928</v>
      </c>
      <c r="M727" s="52">
        <f>$M$702+$B$703+G727-D727</f>
        <v>1323.3937222222226</v>
      </c>
      <c r="N727" s="51"/>
      <c r="R727" s="119">
        <v>55</v>
      </c>
      <c r="S727" s="119">
        <v>28</v>
      </c>
      <c r="T727" s="119">
        <v>24</v>
      </c>
    </row>
    <row r="728" spans="2:20" x14ac:dyDescent="0.25">
      <c r="B728" s="51"/>
      <c r="C728" s="56">
        <v>685</v>
      </c>
      <c r="D728" s="56">
        <v>1.3</v>
      </c>
      <c r="E728" s="151">
        <v>2.9205671296296294</v>
      </c>
      <c r="F728" s="52">
        <v>11.612</v>
      </c>
      <c r="G728" s="52">
        <v>8.0000000000000002E-3</v>
      </c>
      <c r="H728" s="128">
        <f t="shared" si="115"/>
        <v>10.7814699074074</v>
      </c>
      <c r="I728" s="52">
        <f t="shared" si="116"/>
        <v>-2.2643397276447881</v>
      </c>
      <c r="J728" s="52">
        <f t="shared" si="117"/>
        <v>-11.389087303107722</v>
      </c>
      <c r="K728" s="130">
        <f t="shared" si="120"/>
        <v>3063316.4694663906</v>
      </c>
      <c r="L728" s="130">
        <f t="shared" si="121"/>
        <v>627023.5868454962</v>
      </c>
      <c r="M728" s="52">
        <f>$M$702+$B$703+G728-D728</f>
        <v>1323.4147222222225</v>
      </c>
      <c r="N728" s="51"/>
      <c r="R728" s="119">
        <v>70</v>
      </c>
      <c r="S728" s="119">
        <v>5</v>
      </c>
      <c r="T728" s="119">
        <v>37</v>
      </c>
    </row>
    <row r="729" spans="2:20" x14ac:dyDescent="0.25">
      <c r="B729" s="51"/>
      <c r="C729" s="56">
        <v>686</v>
      </c>
      <c r="D729" s="56">
        <v>1.3</v>
      </c>
      <c r="E729" s="151">
        <v>3.0400925925925923</v>
      </c>
      <c r="F729" s="52">
        <v>12.913</v>
      </c>
      <c r="G729" s="52">
        <v>-0.10199999999999999</v>
      </c>
      <c r="H729" s="128">
        <f t="shared" si="115"/>
        <v>13.821562499999992</v>
      </c>
      <c r="I729" s="52">
        <f t="shared" si="116"/>
        <v>11.371473363774298</v>
      </c>
      <c r="J729" s="52">
        <f t="shared" si="117"/>
        <v>-6.1184281099782201</v>
      </c>
      <c r="K729" s="130">
        <f t="shared" si="120"/>
        <v>3063327.8409397542</v>
      </c>
      <c r="L729" s="130">
        <f t="shared" si="121"/>
        <v>627017.46841738618</v>
      </c>
      <c r="M729" s="52">
        <f>$M$702+$B$703+G729-D729</f>
        <v>1323.3047222222224</v>
      </c>
      <c r="N729" s="51"/>
      <c r="R729" s="119">
        <v>72</v>
      </c>
      <c r="S729" s="119">
        <v>57</v>
      </c>
      <c r="T729" s="119">
        <v>44</v>
      </c>
    </row>
    <row r="730" spans="2:20" x14ac:dyDescent="0.25">
      <c r="B730" s="51"/>
      <c r="C730" s="56">
        <v>687</v>
      </c>
      <c r="D730" s="56">
        <v>1.3</v>
      </c>
      <c r="E730" s="151">
        <v>3.0236689814814817</v>
      </c>
      <c r="F730" s="52">
        <v>11.731</v>
      </c>
      <c r="G730" s="52">
        <v>6.0000000000000001E-3</v>
      </c>
      <c r="H730" s="128">
        <f t="shared" si="115"/>
        <v>1.8452314814814734</v>
      </c>
      <c r="I730" s="52">
        <f t="shared" si="116"/>
        <v>8.3978567007288376</v>
      </c>
      <c r="J730" s="52">
        <f t="shared" si="117"/>
        <v>8.1909928478801497</v>
      </c>
      <c r="K730" s="130">
        <f t="shared" si="120"/>
        <v>3063336.2387964549</v>
      </c>
      <c r="L730" s="130">
        <f t="shared" si="121"/>
        <v>627025.65941023408</v>
      </c>
      <c r="M730" s="52">
        <f>$M$702+$B$703+G730-D730</f>
        <v>1323.4127222222226</v>
      </c>
      <c r="N730" s="51"/>
      <c r="R730" s="119">
        <v>72</v>
      </c>
      <c r="S730" s="119">
        <v>34</v>
      </c>
      <c r="T730" s="119">
        <v>5</v>
      </c>
    </row>
    <row r="731" spans="2:20" x14ac:dyDescent="0.25">
      <c r="B731" s="51"/>
      <c r="C731" s="56">
        <v>688</v>
      </c>
      <c r="D731" s="56">
        <v>1.3</v>
      </c>
      <c r="E731" s="151">
        <v>7.3072337962962965</v>
      </c>
      <c r="F731" s="52">
        <v>10.625</v>
      </c>
      <c r="G731" s="52">
        <v>0.24399999999999999</v>
      </c>
      <c r="H731" s="128">
        <f t="shared" si="115"/>
        <v>9.15246527777777</v>
      </c>
      <c r="I731" s="52">
        <f t="shared" si="116"/>
        <v>-8.1797050631702994</v>
      </c>
      <c r="J731" s="52">
        <f t="shared" si="117"/>
        <v>-6.7810803032810458</v>
      </c>
      <c r="K731" s="130">
        <f t="shared" si="120"/>
        <v>3063328.0590913915</v>
      </c>
      <c r="L731" s="130">
        <f t="shared" si="121"/>
        <v>627018.87832993083</v>
      </c>
      <c r="M731" s="52">
        <f>$M$702+$B$703+G731-D731</f>
        <v>1323.6507222222224</v>
      </c>
      <c r="N731" s="51"/>
      <c r="R731" s="119">
        <v>175</v>
      </c>
      <c r="S731" s="119">
        <v>22</v>
      </c>
      <c r="T731" s="119">
        <v>25</v>
      </c>
    </row>
    <row r="732" spans="2:20" x14ac:dyDescent="0.25">
      <c r="B732" s="51"/>
      <c r="C732" s="56">
        <v>689</v>
      </c>
      <c r="D732" s="56">
        <v>1.3</v>
      </c>
      <c r="E732" s="151">
        <v>5.5285069444444437</v>
      </c>
      <c r="F732" s="52">
        <v>13.722</v>
      </c>
      <c r="G732" s="52">
        <v>0.33600000000000002</v>
      </c>
      <c r="H732" s="128">
        <f t="shared" si="115"/>
        <v>14.680972222222213</v>
      </c>
      <c r="I732" s="52">
        <f t="shared" si="116"/>
        <v>13.599658096145147</v>
      </c>
      <c r="J732" s="52">
        <f t="shared" si="117"/>
        <v>-1.828273411706733</v>
      </c>
      <c r="K732" s="130">
        <f t="shared" si="120"/>
        <v>3063341.6587494877</v>
      </c>
      <c r="L732" s="130">
        <f t="shared" si="121"/>
        <v>627017.0500565191</v>
      </c>
      <c r="M732" s="52">
        <f>$M$702+$B$703+G732-D732</f>
        <v>1323.7427222222225</v>
      </c>
      <c r="N732" s="51"/>
      <c r="R732" s="119">
        <v>132</v>
      </c>
      <c r="S732" s="119">
        <v>41</v>
      </c>
      <c r="T732" s="119">
        <v>3</v>
      </c>
    </row>
    <row r="733" spans="2:20" x14ac:dyDescent="0.25">
      <c r="B733" s="51"/>
      <c r="C733" s="56">
        <v>690</v>
      </c>
      <c r="D733" s="56">
        <v>1.3</v>
      </c>
      <c r="E733" s="151">
        <v>5.3749305555555553</v>
      </c>
      <c r="F733" s="52">
        <v>15.425000000000001</v>
      </c>
      <c r="G733" s="52">
        <v>0.378</v>
      </c>
      <c r="H733" s="128">
        <f t="shared" si="115"/>
        <v>5.0559027777777672</v>
      </c>
      <c r="I733" s="52">
        <f t="shared" si="116"/>
        <v>-8.0231649673476291</v>
      </c>
      <c r="J733" s="52">
        <f t="shared" si="117"/>
        <v>13.174196328684561</v>
      </c>
      <c r="K733" s="130">
        <f t="shared" si="120"/>
        <v>3063333.6355845202</v>
      </c>
      <c r="L733" s="130">
        <f t="shared" si="121"/>
        <v>627030.22425284784</v>
      </c>
      <c r="M733" s="52">
        <f>$M$702+$B$703+G733-D733</f>
        <v>1323.7847222222224</v>
      </c>
      <c r="N733" s="51"/>
      <c r="R733" s="119">
        <v>128</v>
      </c>
      <c r="S733" s="119">
        <v>59</v>
      </c>
      <c r="T733" s="119">
        <v>54</v>
      </c>
    </row>
    <row r="734" spans="2:20" x14ac:dyDescent="0.25">
      <c r="B734" s="51"/>
      <c r="C734" s="56">
        <v>691</v>
      </c>
      <c r="D734" s="56">
        <v>1.3</v>
      </c>
      <c r="E734" s="151">
        <v>4.2813541666666666</v>
      </c>
      <c r="F734" s="52">
        <v>16.152999999999999</v>
      </c>
      <c r="G734" s="52">
        <v>0.28799999999999998</v>
      </c>
      <c r="H734" s="128">
        <f t="shared" si="115"/>
        <v>9.3372569444444338</v>
      </c>
      <c r="I734" s="52">
        <f t="shared" si="116"/>
        <v>-11.601038491755668</v>
      </c>
      <c r="J734" s="52">
        <f t="shared" si="117"/>
        <v>-11.239898349754029</v>
      </c>
      <c r="K734" s="130">
        <f t="shared" si="120"/>
        <v>3063322.0345460284</v>
      </c>
      <c r="L734" s="130">
        <f t="shared" si="121"/>
        <v>627018.9843544981</v>
      </c>
      <c r="M734" s="52">
        <f>$M$702+$B$703+G734-D734</f>
        <v>1323.6947222222225</v>
      </c>
      <c r="N734" s="51"/>
      <c r="R734" s="119">
        <v>102</v>
      </c>
      <c r="S734" s="119">
        <v>45</v>
      </c>
      <c r="T734" s="119">
        <v>9</v>
      </c>
    </row>
    <row r="735" spans="2:20" x14ac:dyDescent="0.25">
      <c r="B735" s="51"/>
      <c r="C735" s="56">
        <v>692</v>
      </c>
      <c r="D735" s="56">
        <v>1.3</v>
      </c>
      <c r="E735" s="151">
        <v>4.782673611111111</v>
      </c>
      <c r="F735" s="52">
        <v>18.361999999999998</v>
      </c>
      <c r="G735" s="52">
        <v>0.52300000000000002</v>
      </c>
      <c r="H735" s="128">
        <f t="shared" si="115"/>
        <v>14.119930555555545</v>
      </c>
      <c r="I735" s="52">
        <f t="shared" si="116"/>
        <v>17.128391880434997</v>
      </c>
      <c r="J735" s="52">
        <f t="shared" si="117"/>
        <v>-6.6167390450469243</v>
      </c>
      <c r="K735" s="130">
        <f t="shared" si="120"/>
        <v>3063339.1629379089</v>
      </c>
      <c r="L735" s="130">
        <f t="shared" si="121"/>
        <v>627012.36761545308</v>
      </c>
      <c r="M735" s="52">
        <f>$M$702+$B$703+G735-D735</f>
        <v>1323.9297222222224</v>
      </c>
      <c r="N735" s="51"/>
      <c r="R735" s="119">
        <v>114</v>
      </c>
      <c r="S735" s="119">
        <v>47</v>
      </c>
      <c r="T735" s="119">
        <v>3</v>
      </c>
    </row>
    <row r="736" spans="2:20" x14ac:dyDescent="0.25">
      <c r="B736" s="51"/>
      <c r="C736" s="56">
        <v>693</v>
      </c>
      <c r="D736" s="56">
        <v>1.3</v>
      </c>
      <c r="E736" s="151">
        <v>5.3106365740740742</v>
      </c>
      <c r="F736" s="52">
        <v>24.24</v>
      </c>
      <c r="G736" s="52">
        <v>0.79400000000000004</v>
      </c>
      <c r="H736" s="128">
        <f t="shared" si="115"/>
        <v>4.430567129629619</v>
      </c>
      <c r="I736" s="52">
        <f t="shared" si="116"/>
        <v>-6.8170080721618698</v>
      </c>
      <c r="J736" s="52">
        <f t="shared" si="117"/>
        <v>23.261685255889777</v>
      </c>
      <c r="K736" s="130">
        <f t="shared" si="120"/>
        <v>3063332.3459298369</v>
      </c>
      <c r="L736" s="130">
        <f t="shared" si="121"/>
        <v>627035.629300709</v>
      </c>
      <c r="M736" s="52">
        <f>$M$702+$B$703+G736-D736</f>
        <v>1324.2007222222226</v>
      </c>
      <c r="N736" s="51"/>
      <c r="R736" s="119">
        <v>127</v>
      </c>
      <c r="S736" s="119">
        <v>27</v>
      </c>
      <c r="T736" s="119">
        <v>19</v>
      </c>
    </row>
    <row r="737" spans="1:28" x14ac:dyDescent="0.25">
      <c r="B737" s="51"/>
      <c r="C737" s="56">
        <v>694</v>
      </c>
      <c r="D737" s="56">
        <v>1.3</v>
      </c>
      <c r="E737" s="151">
        <v>5.511597222222222</v>
      </c>
      <c r="F737" s="52">
        <v>31.527999999999999</v>
      </c>
      <c r="G737" s="52">
        <v>1.1759999999999999</v>
      </c>
      <c r="H737" s="128">
        <f t="shared" si="115"/>
        <v>9.9421643518518401</v>
      </c>
      <c r="I737" s="52">
        <f t="shared" si="116"/>
        <v>-16.420781234963492</v>
      </c>
      <c r="J737" s="52">
        <f t="shared" si="117"/>
        <v>-26.914173359653287</v>
      </c>
      <c r="K737" s="130">
        <f t="shared" si="120"/>
        <v>3063315.9251486021</v>
      </c>
      <c r="L737" s="130">
        <f t="shared" si="121"/>
        <v>627008.71512734937</v>
      </c>
      <c r="M737" s="52">
        <f>$M$702+$B$703+G737-D737</f>
        <v>1324.5827222222224</v>
      </c>
      <c r="N737" s="51"/>
      <c r="R737" s="119">
        <v>132</v>
      </c>
      <c r="S737" s="119">
        <v>16</v>
      </c>
      <c r="T737" s="119">
        <v>42</v>
      </c>
    </row>
    <row r="738" spans="1:28" x14ac:dyDescent="0.25">
      <c r="B738" s="51"/>
      <c r="C738" s="56">
        <v>695</v>
      </c>
      <c r="D738" s="56">
        <v>1.3</v>
      </c>
      <c r="E738" s="151">
        <v>5.3881365740740739</v>
      </c>
      <c r="F738" s="52">
        <v>32.125999999999998</v>
      </c>
      <c r="G738" s="52">
        <v>1.0109999999999999</v>
      </c>
      <c r="H738" s="128">
        <f t="shared" si="115"/>
        <v>0.33030092592591487</v>
      </c>
      <c r="I738" s="52">
        <f t="shared" si="116"/>
        <v>31.819005522905741</v>
      </c>
      <c r="J738" s="52">
        <f t="shared" si="117"/>
        <v>4.4306617489144635</v>
      </c>
      <c r="K738" s="130">
        <f t="shared" si="120"/>
        <v>3063347.744154125</v>
      </c>
      <c r="L738" s="130">
        <f t="shared" si="121"/>
        <v>627013.14578909823</v>
      </c>
      <c r="M738" s="52">
        <f>$M$702+$B$703+G738-D738</f>
        <v>1324.4177222222224</v>
      </c>
      <c r="N738" s="51"/>
      <c r="R738" s="119">
        <v>129</v>
      </c>
      <c r="S738" s="119">
        <v>18</v>
      </c>
      <c r="T738" s="119">
        <v>55</v>
      </c>
    </row>
    <row r="739" spans="1:28" x14ac:dyDescent="0.25">
      <c r="B739" s="51"/>
      <c r="C739" s="56">
        <v>696</v>
      </c>
      <c r="D739" s="56">
        <v>1.3</v>
      </c>
      <c r="E739" s="151">
        <v>5.2478240740740736</v>
      </c>
      <c r="F739" s="52">
        <v>38.305999999999997</v>
      </c>
      <c r="G739" s="52">
        <v>1.6060000000000001</v>
      </c>
      <c r="H739" s="128">
        <f t="shared" si="115"/>
        <v>5.5781249999999885</v>
      </c>
      <c r="I739" s="52">
        <f t="shared" si="116"/>
        <v>-26.549404509672986</v>
      </c>
      <c r="J739" s="52">
        <f t="shared" si="117"/>
        <v>27.613017875302141</v>
      </c>
      <c r="K739" s="130">
        <f t="shared" si="120"/>
        <v>3063321.1947496152</v>
      </c>
      <c r="L739" s="130">
        <f t="shared" si="121"/>
        <v>627040.75880697358</v>
      </c>
      <c r="M739" s="52">
        <f>$M$702+$B$703+G739-D739</f>
        <v>1325.0127222222225</v>
      </c>
      <c r="N739" s="51"/>
      <c r="R739" s="119">
        <v>125</v>
      </c>
      <c r="S739" s="119">
        <v>56</v>
      </c>
      <c r="T739" s="119">
        <v>52</v>
      </c>
    </row>
    <row r="740" spans="1:28" x14ac:dyDescent="0.25">
      <c r="B740" s="51"/>
      <c r="C740" s="56">
        <v>697</v>
      </c>
      <c r="D740" s="56">
        <v>1.3</v>
      </c>
      <c r="E740" s="151">
        <v>6.8920717592592595</v>
      </c>
      <c r="F740" s="52">
        <v>17.866</v>
      </c>
      <c r="G740" s="52">
        <v>0.45100000000000001</v>
      </c>
      <c r="H740" s="128">
        <f t="shared" si="115"/>
        <v>12.470196759259249</v>
      </c>
      <c r="I740" s="52">
        <f t="shared" si="116"/>
        <v>8.7391520998405632</v>
      </c>
      <c r="J740" s="52">
        <f t="shared" si="117"/>
        <v>-15.582720448492049</v>
      </c>
      <c r="K740" s="130">
        <f t="shared" si="120"/>
        <v>3063329.9339017151</v>
      </c>
      <c r="L740" s="130">
        <f t="shared" si="121"/>
        <v>627025.17608652508</v>
      </c>
      <c r="M740" s="52">
        <f>$M$702+$B$703+G740-D740</f>
        <v>1323.8577222222225</v>
      </c>
      <c r="N740" s="51"/>
      <c r="R740" s="119">
        <v>165</v>
      </c>
      <c r="S740" s="119">
        <v>24</v>
      </c>
      <c r="T740" s="119">
        <v>35</v>
      </c>
    </row>
    <row r="741" spans="1:28" x14ac:dyDescent="0.25">
      <c r="B741" s="51"/>
      <c r="C741" s="56">
        <v>698</v>
      </c>
      <c r="D741" s="56">
        <v>1.3</v>
      </c>
      <c r="E741" s="151">
        <v>6.8071527777777776</v>
      </c>
      <c r="F741" s="52">
        <v>14.877000000000001</v>
      </c>
      <c r="G741" s="52">
        <v>0.308</v>
      </c>
      <c r="H741" s="128">
        <f t="shared" si="115"/>
        <v>4.2773495370370256</v>
      </c>
      <c r="I741" s="52">
        <f t="shared" si="116"/>
        <v>-3.2596043364189544</v>
      </c>
      <c r="J741" s="52">
        <f t="shared" si="117"/>
        <v>14.515512687121966</v>
      </c>
      <c r="K741" s="130">
        <f t="shared" si="120"/>
        <v>3063326.6742973789</v>
      </c>
      <c r="L741" s="130">
        <f t="shared" si="121"/>
        <v>627039.69159921224</v>
      </c>
      <c r="M741" s="52">
        <f>$M$702+$B$703+G741-D741</f>
        <v>1323.7147222222225</v>
      </c>
      <c r="N741" s="51"/>
      <c r="R741" s="119">
        <v>163</v>
      </c>
      <c r="S741" s="119">
        <v>22</v>
      </c>
      <c r="T741" s="119">
        <v>18</v>
      </c>
    </row>
    <row r="742" spans="1:28" x14ac:dyDescent="0.25">
      <c r="B742" s="51"/>
      <c r="C742" s="56">
        <v>699</v>
      </c>
      <c r="D742" s="56">
        <v>1.5</v>
      </c>
      <c r="E742" s="151">
        <v>7.0154976851851849</v>
      </c>
      <c r="F742" s="52">
        <v>17.873000000000001</v>
      </c>
      <c r="G742" s="52">
        <v>0.249</v>
      </c>
      <c r="H742" s="128">
        <f t="shared" si="115"/>
        <v>11.29284722222221</v>
      </c>
      <c r="I742" s="52">
        <f t="shared" si="116"/>
        <v>0.32076385204739705</v>
      </c>
      <c r="J742" s="52">
        <f t="shared" si="117"/>
        <v>-17.870121419599247</v>
      </c>
      <c r="K742" s="130">
        <f t="shared" si="120"/>
        <v>3063326.9950612308</v>
      </c>
      <c r="L742" s="130">
        <f t="shared" si="121"/>
        <v>627021.82147779269</v>
      </c>
      <c r="M742" s="52">
        <f>$M$702+$B$703+G742-D742</f>
        <v>1323.4557222222224</v>
      </c>
      <c r="N742" s="51"/>
      <c r="R742" s="119">
        <v>168</v>
      </c>
      <c r="S742" s="119">
        <v>22</v>
      </c>
      <c r="T742" s="119">
        <v>19</v>
      </c>
    </row>
    <row r="743" spans="1:28" x14ac:dyDescent="0.25">
      <c r="B743" s="51"/>
      <c r="C743" s="56">
        <v>700</v>
      </c>
      <c r="D743" s="56">
        <v>1.3</v>
      </c>
      <c r="E743" s="151">
        <v>7.0396296296296299</v>
      </c>
      <c r="F743" s="52">
        <v>20.658999999999999</v>
      </c>
      <c r="G743" s="52">
        <v>0.33200000000000002</v>
      </c>
      <c r="H743" s="128">
        <f t="shared" si="115"/>
        <v>3.3324768518518404</v>
      </c>
      <c r="I743" s="52">
        <f t="shared" si="116"/>
        <v>3.5946965382459348</v>
      </c>
      <c r="J743" s="52">
        <f t="shared" si="117"/>
        <v>20.343855037773018</v>
      </c>
      <c r="K743" s="130">
        <f t="shared" si="120"/>
        <v>3063330.5897577689</v>
      </c>
      <c r="L743" s="130">
        <f t="shared" si="121"/>
        <v>627042.16533283051</v>
      </c>
      <c r="M743" s="52">
        <f>$M$702+$B$703+G743-D743</f>
        <v>1323.7387222222226</v>
      </c>
      <c r="N743" s="51"/>
      <c r="R743" s="119">
        <v>168</v>
      </c>
      <c r="S743" s="119">
        <v>57</v>
      </c>
      <c r="T743" s="119">
        <v>4</v>
      </c>
    </row>
    <row r="745" spans="1:28" x14ac:dyDescent="0.25">
      <c r="F745" s="121"/>
      <c r="G745" s="121"/>
    </row>
    <row r="746" spans="1:28" x14ac:dyDescent="0.25">
      <c r="A746" s="119" t="s">
        <v>177</v>
      </c>
      <c r="J746" s="113"/>
      <c r="K746" s="113"/>
      <c r="L746" s="114"/>
    </row>
    <row r="747" spans="1:28" x14ac:dyDescent="0.25">
      <c r="B747" s="113"/>
      <c r="C747" s="147"/>
      <c r="D747" s="147"/>
      <c r="E747" s="154"/>
      <c r="H747" s="113"/>
      <c r="I747" s="113"/>
      <c r="J747" s="113"/>
      <c r="K747" s="113"/>
      <c r="L747" s="114"/>
      <c r="N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</row>
    <row r="748" spans="1:28" x14ac:dyDescent="0.25">
      <c r="B748" s="113"/>
      <c r="C748" s="147"/>
      <c r="D748" s="147"/>
      <c r="E748" s="154"/>
      <c r="H748" s="113"/>
      <c r="I748" s="113"/>
      <c r="N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</row>
    <row r="750" spans="1:28" x14ac:dyDescent="0.25">
      <c r="M750" s="122"/>
    </row>
    <row r="751" spans="1:28" x14ac:dyDescent="0.25">
      <c r="F751" s="114"/>
      <c r="G751" s="114"/>
    </row>
    <row r="752" spans="1:28" x14ac:dyDescent="0.25">
      <c r="F752" s="114"/>
      <c r="G752" s="114"/>
    </row>
    <row r="806" spans="2:28" x14ac:dyDescent="0.25">
      <c r="J806" s="113"/>
      <c r="K806" s="113"/>
      <c r="L806" s="114"/>
    </row>
    <row r="807" spans="2:28" x14ac:dyDescent="0.25">
      <c r="B807" s="113"/>
      <c r="C807" s="147"/>
      <c r="D807" s="147"/>
      <c r="E807" s="154"/>
      <c r="H807" s="113"/>
      <c r="I807" s="113"/>
      <c r="J807" s="113"/>
      <c r="K807" s="113"/>
      <c r="L807" s="114"/>
      <c r="M807" s="113"/>
      <c r="N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  <c r="AB807" s="113"/>
    </row>
    <row r="808" spans="2:28" x14ac:dyDescent="0.25">
      <c r="B808" s="113"/>
      <c r="C808" s="147"/>
      <c r="D808" s="147"/>
      <c r="E808" s="154"/>
      <c r="H808" s="113"/>
      <c r="I808" s="113"/>
      <c r="M808" s="113"/>
      <c r="N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</row>
    <row r="809" spans="2:28" x14ac:dyDescent="0.25">
      <c r="M809" s="122"/>
    </row>
    <row r="811" spans="2:28" x14ac:dyDescent="0.25">
      <c r="F811" s="114"/>
      <c r="G811" s="114"/>
    </row>
    <row r="812" spans="2:28" x14ac:dyDescent="0.25">
      <c r="F812" s="114"/>
      <c r="G812" s="114"/>
    </row>
    <row r="854" spans="2:28" x14ac:dyDescent="0.25">
      <c r="J854" s="113"/>
      <c r="K854" s="113"/>
      <c r="L854" s="114"/>
    </row>
    <row r="855" spans="2:28" x14ac:dyDescent="0.25">
      <c r="B855" s="113"/>
      <c r="C855" s="147"/>
      <c r="D855" s="147"/>
      <c r="E855" s="154"/>
      <c r="H855" s="113"/>
      <c r="I855" s="113"/>
      <c r="J855" s="113"/>
      <c r="K855" s="113"/>
      <c r="L855" s="114"/>
      <c r="M855" s="113"/>
      <c r="N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  <c r="AB855" s="113"/>
    </row>
    <row r="856" spans="2:28" x14ac:dyDescent="0.25">
      <c r="B856" s="113"/>
      <c r="C856" s="147"/>
      <c r="D856" s="147"/>
      <c r="E856" s="154"/>
      <c r="H856" s="113"/>
      <c r="I856" s="113"/>
      <c r="M856" s="113"/>
      <c r="N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  <c r="AB856" s="113"/>
    </row>
    <row r="857" spans="2:28" x14ac:dyDescent="0.25">
      <c r="M857" s="122"/>
    </row>
    <row r="859" spans="2:28" x14ac:dyDescent="0.25">
      <c r="F859" s="114"/>
      <c r="G859" s="114"/>
    </row>
    <row r="860" spans="2:28" x14ac:dyDescent="0.25">
      <c r="F860" s="114"/>
      <c r="G860" s="114"/>
    </row>
    <row r="902" spans="2:30" x14ac:dyDescent="0.25">
      <c r="J902" s="113"/>
      <c r="K902" s="113"/>
      <c r="L902" s="114"/>
    </row>
    <row r="903" spans="2:30" x14ac:dyDescent="0.25">
      <c r="B903" s="113"/>
      <c r="C903" s="147"/>
      <c r="D903" s="147"/>
      <c r="E903" s="154"/>
      <c r="H903" s="113"/>
      <c r="I903" s="113"/>
      <c r="J903" s="113"/>
      <c r="K903" s="113"/>
      <c r="L903" s="114"/>
      <c r="N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  <c r="AB903" s="113"/>
      <c r="AC903" s="113"/>
      <c r="AD903" s="113"/>
    </row>
    <row r="904" spans="2:30" x14ac:dyDescent="0.25">
      <c r="B904" s="113"/>
      <c r="C904" s="147"/>
      <c r="D904" s="147"/>
      <c r="E904" s="154"/>
      <c r="H904" s="113"/>
      <c r="I904" s="113"/>
      <c r="N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  <c r="AB904" s="113"/>
      <c r="AC904" s="113"/>
      <c r="AD904" s="113"/>
    </row>
    <row r="906" spans="2:30" x14ac:dyDescent="0.25">
      <c r="M906" s="122"/>
    </row>
    <row r="907" spans="2:30" x14ac:dyDescent="0.25">
      <c r="F907" s="114"/>
      <c r="G907" s="114"/>
    </row>
    <row r="908" spans="2:30" x14ac:dyDescent="0.25">
      <c r="F908" s="114"/>
      <c r="G908" s="114"/>
    </row>
    <row r="950" spans="2:28" x14ac:dyDescent="0.25">
      <c r="J950" s="113"/>
      <c r="K950" s="113"/>
      <c r="L950" s="114"/>
    </row>
    <row r="951" spans="2:28" x14ac:dyDescent="0.25">
      <c r="B951" s="113"/>
      <c r="C951" s="147"/>
      <c r="D951" s="147"/>
      <c r="E951" s="154"/>
      <c r="H951" s="113"/>
      <c r="I951" s="113"/>
      <c r="J951" s="113"/>
      <c r="K951" s="113"/>
      <c r="L951" s="114"/>
      <c r="N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  <c r="AB951" s="113"/>
    </row>
    <row r="952" spans="2:28" x14ac:dyDescent="0.25">
      <c r="B952" s="113"/>
      <c r="C952" s="147"/>
      <c r="D952" s="147"/>
      <c r="E952" s="154"/>
      <c r="H952" s="113"/>
      <c r="I952" s="113"/>
      <c r="N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  <c r="AB952" s="113"/>
    </row>
    <row r="954" spans="2:28" x14ac:dyDescent="0.25">
      <c r="M954" s="122"/>
    </row>
    <row r="955" spans="2:28" x14ac:dyDescent="0.25">
      <c r="F955" s="114"/>
      <c r="G955" s="114"/>
    </row>
    <row r="956" spans="2:28" x14ac:dyDescent="0.25">
      <c r="F956" s="114"/>
      <c r="G956" s="114"/>
    </row>
    <row r="993" spans="2:27" x14ac:dyDescent="0.25">
      <c r="J993" s="113"/>
      <c r="K993" s="113"/>
      <c r="L993" s="114"/>
    </row>
    <row r="994" spans="2:27" x14ac:dyDescent="0.25">
      <c r="B994" s="113"/>
      <c r="C994" s="147"/>
      <c r="D994" s="147"/>
      <c r="E994" s="154"/>
      <c r="H994" s="113"/>
      <c r="I994" s="113"/>
      <c r="J994" s="113"/>
      <c r="K994" s="113"/>
      <c r="L994" s="114"/>
      <c r="M994" s="113"/>
      <c r="N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</row>
    <row r="995" spans="2:27" x14ac:dyDescent="0.25">
      <c r="B995" s="113"/>
      <c r="C995" s="147"/>
      <c r="D995" s="147"/>
      <c r="E995" s="154"/>
      <c r="H995" s="113"/>
      <c r="I995" s="113"/>
      <c r="J995" s="113"/>
      <c r="K995" s="113"/>
      <c r="L995" s="114"/>
      <c r="M995" s="113"/>
      <c r="N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</row>
    <row r="996" spans="2:27" x14ac:dyDescent="0.25">
      <c r="B996" s="113"/>
      <c r="C996" s="147"/>
      <c r="D996" s="147"/>
      <c r="E996" s="154"/>
      <c r="H996" s="113"/>
      <c r="I996" s="113"/>
      <c r="M996" s="113"/>
      <c r="N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</row>
    <row r="997" spans="2:27" x14ac:dyDescent="0.25">
      <c r="M997" s="122"/>
    </row>
    <row r="998" spans="2:27" x14ac:dyDescent="0.25">
      <c r="F998" s="114"/>
      <c r="G998" s="114"/>
    </row>
    <row r="999" spans="2:27" x14ac:dyDescent="0.25">
      <c r="F999" s="114"/>
      <c r="G999" s="114"/>
    </row>
    <row r="1000" spans="2:27" x14ac:dyDescent="0.25">
      <c r="F1000" s="114"/>
      <c r="G1000" s="114"/>
    </row>
    <row r="1045" spans="2:29" x14ac:dyDescent="0.25">
      <c r="J1045" s="113"/>
      <c r="K1045" s="113"/>
      <c r="L1045" s="114"/>
    </row>
    <row r="1046" spans="2:29" x14ac:dyDescent="0.25">
      <c r="B1046" s="113"/>
      <c r="C1046" s="147"/>
      <c r="D1046" s="147"/>
      <c r="E1046" s="154"/>
      <c r="H1046" s="113"/>
      <c r="I1046" s="113"/>
      <c r="J1046" s="113"/>
      <c r="K1046" s="113"/>
      <c r="L1046" s="114"/>
      <c r="M1046" s="113"/>
      <c r="N1046" s="113"/>
      <c r="P1046" s="113"/>
      <c r="Q1046" s="113"/>
      <c r="R1046" s="113"/>
      <c r="S1046" s="113"/>
      <c r="T1046" s="113"/>
      <c r="U1046" s="113"/>
      <c r="V1046" s="113"/>
      <c r="W1046" s="113"/>
      <c r="X1046" s="113"/>
      <c r="Y1046" s="113"/>
      <c r="Z1046" s="113"/>
      <c r="AA1046" s="113"/>
      <c r="AB1046" s="113"/>
      <c r="AC1046" s="113"/>
    </row>
    <row r="1047" spans="2:29" x14ac:dyDescent="0.25">
      <c r="B1047" s="113"/>
      <c r="C1047" s="147"/>
      <c r="D1047" s="147"/>
      <c r="E1047" s="154"/>
      <c r="H1047" s="113"/>
      <c r="I1047" s="113"/>
      <c r="J1047" s="113"/>
      <c r="K1047" s="113"/>
      <c r="L1047" s="114"/>
      <c r="M1047" s="113"/>
      <c r="N1047" s="113"/>
      <c r="P1047" s="113"/>
      <c r="Q1047" s="113"/>
      <c r="R1047" s="113"/>
      <c r="S1047" s="113"/>
      <c r="T1047" s="113"/>
      <c r="U1047" s="113"/>
      <c r="V1047" s="113"/>
      <c r="W1047" s="113"/>
      <c r="X1047" s="113"/>
      <c r="Y1047" s="113"/>
      <c r="Z1047" s="113"/>
      <c r="AA1047" s="113"/>
      <c r="AB1047" s="113"/>
      <c r="AC1047" s="113"/>
    </row>
    <row r="1048" spans="2:29" x14ac:dyDescent="0.25">
      <c r="B1048" s="113"/>
      <c r="C1048" s="147"/>
      <c r="D1048" s="147"/>
      <c r="E1048" s="154"/>
      <c r="H1048" s="113"/>
      <c r="I1048" s="113"/>
      <c r="J1048" s="113"/>
      <c r="K1048" s="113"/>
      <c r="L1048" s="114"/>
      <c r="M1048" s="113"/>
      <c r="N1048" s="113"/>
      <c r="P1048" s="113"/>
      <c r="Q1048" s="113"/>
      <c r="R1048" s="113"/>
      <c r="S1048" s="113"/>
      <c r="T1048" s="113"/>
      <c r="U1048" s="113"/>
      <c r="V1048" s="113"/>
      <c r="W1048" s="113"/>
      <c r="X1048" s="113"/>
      <c r="Y1048" s="113"/>
      <c r="Z1048" s="113"/>
      <c r="AA1048" s="113"/>
      <c r="AB1048" s="113"/>
      <c r="AC1048" s="113"/>
    </row>
    <row r="1049" spans="2:29" x14ac:dyDescent="0.25">
      <c r="B1049" s="113"/>
      <c r="C1049" s="147"/>
      <c r="D1049" s="147"/>
      <c r="E1049" s="154"/>
      <c r="H1049" s="113"/>
      <c r="I1049" s="113"/>
      <c r="M1049" s="113"/>
      <c r="N1049" s="113"/>
      <c r="P1049" s="113"/>
      <c r="Q1049" s="113"/>
      <c r="R1049" s="113"/>
      <c r="S1049" s="113"/>
      <c r="T1049" s="113"/>
      <c r="U1049" s="113"/>
      <c r="V1049" s="113"/>
      <c r="W1049" s="113"/>
      <c r="X1049" s="113"/>
      <c r="Y1049" s="113"/>
      <c r="Z1049" s="113"/>
      <c r="AA1049" s="113"/>
      <c r="AB1049" s="113"/>
      <c r="AC1049" s="113"/>
    </row>
    <row r="1050" spans="2:29" x14ac:dyDescent="0.25">
      <c r="F1050" s="114"/>
      <c r="G1050" s="114"/>
      <c r="J1050" s="115"/>
    </row>
    <row r="1051" spans="2:29" x14ac:dyDescent="0.25">
      <c r="B1051" s="115"/>
      <c r="C1051" s="148"/>
      <c r="D1051" s="148"/>
      <c r="F1051" s="114"/>
      <c r="G1051" s="114"/>
      <c r="H1051" s="115"/>
      <c r="I1051" s="115"/>
      <c r="J1051" s="115"/>
      <c r="M1051" s="123"/>
      <c r="R1051" s="115"/>
      <c r="S1051" s="115"/>
      <c r="T1051" s="115"/>
    </row>
    <row r="1052" spans="2:29" x14ac:dyDescent="0.25">
      <c r="F1052" s="114"/>
      <c r="G1052" s="114"/>
      <c r="H1052" s="115"/>
      <c r="I1052" s="115"/>
    </row>
    <row r="1053" spans="2:29" x14ac:dyDescent="0.25">
      <c r="F1053" s="114"/>
      <c r="G1053" s="114"/>
    </row>
    <row r="1055" spans="2:29" x14ac:dyDescent="0.25">
      <c r="F1055" s="116"/>
      <c r="G1055" s="116"/>
    </row>
  </sheetData>
  <mergeCells count="8">
    <mergeCell ref="N2:N3"/>
    <mergeCell ref="R2:T2"/>
    <mergeCell ref="I2:J2"/>
    <mergeCell ref="G2:G3"/>
    <mergeCell ref="F2:F3"/>
    <mergeCell ref="H2:H3"/>
    <mergeCell ref="K2:L2"/>
    <mergeCell ref="M2:M3"/>
  </mergeCells>
  <pageMargins left="0.7" right="0.7" top="0.98676470588235299" bottom="0.75" header="0.3" footer="0.3"/>
  <pageSetup paperSize="9" scale="61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HCR Distance Observation</vt:lpstr>
      <vt:lpstr>Gales Table Major Traverse</vt:lpstr>
      <vt:lpstr>Gales Table Minor Traverse</vt:lpstr>
      <vt:lpstr>Level Transfer Minor Traverse</vt:lpstr>
      <vt:lpstr>Level Transfer</vt:lpstr>
      <vt:lpstr>Traverse Detailing</vt:lpstr>
      <vt:lpstr>'Gales Table Major Traverse'!Print_Area</vt:lpstr>
      <vt:lpstr>'Gales Table Minor Traverse'!Print_Area</vt:lpstr>
      <vt:lpstr>'Level Transfer'!Print_Area</vt:lpstr>
      <vt:lpstr>'Level Transfer Minor Traverse'!Print_Area</vt:lpstr>
      <vt:lpstr>'Traverse Detailing'!Print_Area</vt:lpstr>
      <vt:lpstr>'HCR Distance Observation'!Print_Titles</vt:lpstr>
      <vt:lpstr>'Level Transfer'!Print_Titles</vt:lpstr>
      <vt:lpstr>S1_</vt:lpstr>
      <vt:lpstr>S2_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Pragyan Shrestha</dc:creator>
  <cp:lastModifiedBy>Sanjeev Bashyal</cp:lastModifiedBy>
  <cp:lastPrinted>2021-01-05T11:43:40Z</cp:lastPrinted>
  <dcterms:created xsi:type="dcterms:W3CDTF">2019-11-11T17:08:36Z</dcterms:created>
  <dcterms:modified xsi:type="dcterms:W3CDTF">2021-01-05T11:47:27Z</dcterms:modified>
</cp:coreProperties>
</file>