
<file path=[Content_Types].xml><?xml version="1.0" encoding="utf-8"?>
<Types xmlns="http://schemas.openxmlformats.org/package/2006/content-types">
  <Default Extension="bin" ContentType="application/vnd.openxmlformats-officedocument.oleObjec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printerSettings/printerSettings1.bin" ContentType="application/vnd.openxmlformats-officedocument.spreadsheetml.printerSettings"/>
  <Override PartName="/xl/drawings/drawing3.xml" ContentType="application/vnd.openxmlformats-officedocument.drawing+xml"/>
  <Override PartName="/xl/comments3.xml" ContentType="application/vnd.openxmlformats-officedocument.spreadsheetml.comments+xml"/>
  <Override PartName="/xl/charts/chart6.xml" ContentType="application/vnd.openxmlformats-officedocument.drawingml.chart+xml"/>
  <Override PartName="/xl/printerSettings/printerSettings2.bin" ContentType="application/vnd.openxmlformats-officedocument.spreadsheetml.printerSettings"/>
  <Override PartName="/xl/drawings/drawing4.xml" ContentType="application/vnd.openxmlformats-officedocument.drawing+xml"/>
  <Override PartName="/xl/drawings/drawing5.xml" ContentType="application/vnd.openxmlformats-officedocument.drawing+xml"/>
  <Override PartName="/xl/comments4.xml" ContentType="application/vnd.openxmlformats-officedocument.spreadsheetml.comments+xml"/>
  <Override PartName="/xl/charts/chart7.xml" ContentType="application/vnd.openxmlformats-officedocument.drawingml.chart+xml"/>
  <Override PartName="/xl/printerSettings/printerSettings3.bin" ContentType="application/vnd.openxmlformats-officedocument.spreadsheetml.printerSettings"/>
  <Override PartName="/xl/drawings/drawing6.xml" ContentType="application/vnd.openxmlformats-officedocument.drawing+xml"/>
  <Override PartName="/xl/comments5.xml" ContentType="application/vnd.openxmlformats-officedocument.spreadsheetml.comments+xml"/>
  <Override PartName="/xl/charts/chart8.xml" ContentType="application/vnd.openxmlformats-officedocument.drawingml.chart+xml"/>
  <Override PartName="/xl/printerSettings/printerSettings4.bin" ContentType="application/vnd.openxmlformats-officedocument.spreadsheetml.printerSettings"/>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SanjelDocuments\trunk\Requirements\Phase 45 - Product Haul v2\2023 Q4\"/>
    </mc:Choice>
  </mc:AlternateContent>
  <xr:revisionPtr revIDLastSave="0" documentId="13_ncr:1_{6C1AFD9F-F75C-400C-A17D-7FA04ECD6CD0}" xr6:coauthVersionLast="47" xr6:coauthVersionMax="47" xr10:uidLastSave="{00000000-0000-0000-0000-000000000000}"/>
  <bookViews>
    <workbookView xWindow="-120" yWindow="-120" windowWidth="29040" windowHeight="15840" activeTab="9" xr2:uid="{00000000-000D-0000-FFFF-FFFF00000000}"/>
  </bookViews>
  <sheets>
    <sheet name="Sheet1" sheetId="3" r:id="rId1"/>
    <sheet name="Sheet2" sheetId="4" r:id="rId2"/>
    <sheet name="Add new columns on Bulk Plant" sheetId="2" r:id="rId3"/>
    <sheet name="UC001" sheetId="1" r:id="rId4"/>
    <sheet name="Haul All" sheetId="5" r:id="rId5"/>
    <sheet name="UC002" sheetId="6" r:id="rId6"/>
    <sheet name="Go with crew" sheetId="8" r:id="rId7"/>
    <sheet name="UC003" sheetId="7" r:id="rId8"/>
    <sheet name="bug108" sheetId="9" r:id="rId9"/>
    <sheet name="UC004" sheetId="10" r:id="rId10"/>
  </sheets>
  <externalReferences>
    <externalReference r:id="rId11"/>
    <externalReference r:id="rId1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3" i="5" l="1"/>
  <c r="G10" i="5"/>
  <c r="E10" i="5"/>
  <c r="F9" i="5"/>
  <c r="G8" i="5"/>
  <c r="E8" i="5"/>
  <c r="F8" i="5" s="1"/>
  <c r="G7" i="5"/>
  <c r="E7" i="5"/>
  <c r="F7" i="5" s="1"/>
  <c r="G6" i="5"/>
  <c r="E6" i="5"/>
  <c r="F6" i="5" s="1"/>
  <c r="G5" i="5"/>
  <c r="E5" i="5"/>
  <c r="F5" i="5" s="1"/>
  <c r="G4" i="5"/>
  <c r="E4" i="5"/>
  <c r="A1" i="5"/>
  <c r="A13" i="8"/>
  <c r="G10" i="8"/>
  <c r="E10" i="8"/>
  <c r="G8" i="8"/>
  <c r="E8" i="8"/>
  <c r="G7" i="8"/>
  <c r="E7" i="8"/>
  <c r="G6" i="8"/>
  <c r="E6" i="8"/>
  <c r="G5" i="8"/>
  <c r="E5" i="8"/>
  <c r="G4" i="8"/>
  <c r="E4" i="8"/>
  <c r="A1" i="8"/>
  <c r="A34" i="4"/>
  <c r="A35" i="4" s="1"/>
  <c r="A36" i="4" s="1"/>
  <c r="A37" i="4" s="1"/>
  <c r="A38" i="4" s="1"/>
  <c r="A39" i="4" s="1"/>
  <c r="A40" i="4" s="1"/>
  <c r="A41" i="4" s="1"/>
  <c r="A42" i="4" s="1"/>
  <c r="F3" i="4"/>
  <c r="F2" i="4"/>
  <c r="L44" i="3"/>
  <c r="J44" i="3"/>
  <c r="L40" i="3"/>
  <c r="J40" i="3"/>
  <c r="D40" i="3"/>
  <c r="L39" i="3"/>
  <c r="J39" i="3"/>
  <c r="L38" i="3"/>
  <c r="J38" i="3"/>
  <c r="E38" i="3"/>
  <c r="D38" i="3"/>
  <c r="A38" i="3"/>
  <c r="L37" i="3"/>
  <c r="J37" i="3"/>
  <c r="E37" i="3"/>
  <c r="D37" i="3"/>
  <c r="A37" i="3"/>
  <c r="L36" i="3"/>
  <c r="L42" i="3" s="1"/>
  <c r="J36" i="3"/>
  <c r="E36" i="3"/>
  <c r="D36" i="3"/>
  <c r="A36" i="3"/>
  <c r="E35" i="3"/>
  <c r="D35" i="3"/>
  <c r="A35" i="3"/>
  <c r="E34" i="3"/>
  <c r="D34" i="3"/>
  <c r="A34" i="3"/>
  <c r="E33" i="3"/>
  <c r="D33" i="3"/>
  <c r="A33" i="3"/>
  <c r="E32" i="3"/>
  <c r="D32" i="3"/>
  <c r="A32" i="3"/>
  <c r="E31" i="3"/>
  <c r="D31" i="3"/>
  <c r="A31" i="3"/>
  <c r="E30" i="3"/>
  <c r="D30" i="3"/>
  <c r="A30" i="3"/>
  <c r="E29" i="3"/>
  <c r="D29" i="3"/>
  <c r="E28" i="3"/>
  <c r="D28" i="3"/>
  <c r="A28" i="3"/>
  <c r="E27" i="3"/>
  <c r="D27" i="3"/>
  <c r="A27" i="3"/>
  <c r="E26" i="3"/>
  <c r="D26" i="3"/>
  <c r="A26" i="3"/>
  <c r="E25" i="3"/>
  <c r="D25" i="3"/>
  <c r="A25" i="3"/>
  <c r="E24" i="3"/>
  <c r="D24" i="3"/>
  <c r="A24" i="3"/>
  <c r="E23" i="3"/>
  <c r="D23" i="3"/>
  <c r="A23" i="3"/>
  <c r="E22" i="3"/>
  <c r="D22" i="3"/>
  <c r="A22" i="3"/>
  <c r="E21" i="3"/>
  <c r="E40" i="3" s="1"/>
  <c r="D21" i="3"/>
  <c r="A21" i="3"/>
  <c r="F3" i="3"/>
  <c r="F2" i="3"/>
  <c r="G9" i="5" l="1"/>
  <c r="E9" i="5"/>
  <c r="F4" i="5"/>
  <c r="G9" i="8"/>
  <c r="E9" i="8"/>
  <c r="F9" i="8" s="1"/>
  <c r="F6" i="8"/>
  <c r="J42" i="3"/>
  <c r="K42" i="3" s="1"/>
  <c r="F7" i="8" l="1"/>
  <c r="F4" i="8"/>
  <c r="F8" i="8"/>
  <c r="F5" i="8"/>
  <c r="K37" i="3"/>
  <c r="K39" i="3"/>
  <c r="K36" i="3"/>
  <c r="K40" i="3"/>
  <c r="K38" i="3"/>
  <c r="A13" i="2" l="1"/>
  <c r="G10" i="2"/>
  <c r="E10" i="2"/>
  <c r="G8" i="2"/>
  <c r="E8" i="2"/>
  <c r="G7" i="2"/>
  <c r="E7" i="2"/>
  <c r="G6" i="2"/>
  <c r="E6" i="2"/>
  <c r="G5" i="2"/>
  <c r="E5" i="2"/>
  <c r="G4" i="2"/>
  <c r="E4" i="2"/>
  <c r="A1" i="2"/>
  <c r="G9" i="2" l="1"/>
  <c r="E9" i="2"/>
  <c r="F4" i="2" s="1"/>
  <c r="F8" i="2" l="1"/>
  <c r="F7" i="2"/>
  <c r="F5" i="2"/>
  <c r="F9" i="2"/>
  <c r="F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B8" authorId="0" shapeId="0" xr:uid="{8ECC603B-18ED-47D8-9071-B042FB580B8C}">
      <text>
        <r>
          <rPr>
            <sz val="9"/>
            <rFont val="Tahoma"/>
            <family val="2"/>
          </rPr>
          <t>在白色区域输入公司信息</t>
        </r>
      </text>
    </comment>
    <comment ref="G8" authorId="0" shapeId="0" xr:uid="{214DBFF0-66A8-4A45-91BF-6C81261811D2}">
      <text>
        <r>
          <rPr>
            <sz val="9"/>
            <rFont val="Tahoma"/>
            <family val="2"/>
          </rPr>
          <t>Change staff type in the white cells below; leave the gray cells unchanged</t>
        </r>
      </text>
    </comment>
    <comment ref="I8" authorId="0" shapeId="0" xr:uid="{6BB77713-CDB0-4C9E-92BC-EB789D8B6380}">
      <text>
        <r>
          <rPr>
            <sz val="9"/>
            <rFont val="Tahoma"/>
            <family val="2"/>
          </rPr>
          <t>Enter Test Cycle information for the given attribute into the white cells below</t>
        </r>
      </text>
    </comment>
    <comment ref="B15" authorId="0" shapeId="0" xr:uid="{23C8739A-974F-44FD-AD46-6D685A09D944}">
      <text>
        <r>
          <rPr>
            <sz val="9"/>
            <rFont val="Tahoma"/>
            <family val="2"/>
          </rPr>
          <t>输入项目信息到白色区域</t>
        </r>
      </text>
    </comment>
    <comment ref="A20" authorId="0" shapeId="0" xr:uid="{847336E7-E2ED-49D5-9505-B5589735A746}">
      <text>
        <r>
          <rPr>
            <sz val="9"/>
            <rFont val="Tahoma"/>
            <family val="2"/>
          </rPr>
          <t xml:space="preserve">不要更改这些值; 公式将根据相应的工作表选项卡名称自动填充单元格。
相反，请更改工作表选项卡名称以表示测试区域。
</t>
        </r>
        <r>
          <rPr>
            <b/>
            <sz val="9"/>
            <rFont val="Tahoma"/>
            <family val="2"/>
          </rPr>
          <t>注意：按F9键EXCEL可重新计算此列的值</t>
        </r>
      </text>
    </comment>
    <comment ref="C20" authorId="0" shapeId="0" xr:uid="{0760FE94-74A2-489B-B155-BC54ACED49E1}">
      <text>
        <r>
          <rPr>
            <sz val="9"/>
            <rFont val="Tahoma"/>
            <family val="2"/>
          </rPr>
          <t>输入负责本测试区域的测试人员</t>
        </r>
      </text>
    </comment>
    <comment ref="D20" authorId="0" shapeId="0" xr:uid="{2FA5A840-E60F-4F09-873D-55E28DC13A44}">
      <text>
        <r>
          <rPr>
            <sz val="9"/>
            <rFont val="Tahoma"/>
            <family val="2"/>
          </rPr>
          <t>本测试区域的测试用例总数</t>
        </r>
      </text>
    </comment>
    <comment ref="E20" authorId="0" shapeId="0" xr:uid="{08334C8D-5B05-4B9A-B7C3-16F11BC94236}">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G20" authorId="0" shapeId="0" xr:uid="{B363DCE5-64C0-4841-87AB-FA4DBDB65C10}">
      <text>
        <r>
          <rPr>
            <sz val="9"/>
            <rFont val="Tahoma"/>
            <family val="2"/>
          </rPr>
          <t>本测试区域的测试用例总数</t>
        </r>
      </text>
    </comment>
    <comment ref="I20" authorId="0" shapeId="0" xr:uid="{AAAE74C4-CE2C-4B3B-BBDB-9E530963DCFD}">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J34" authorId="0" shapeId="0" xr:uid="{A7B4308C-3C4C-422F-A1D8-4E8ABB81CAA4}">
      <text>
        <r>
          <rPr>
            <sz val="9"/>
            <rFont val="Tahoma"/>
            <family val="2"/>
          </rPr>
          <t xml:space="preserve">本测试区域的测试用例总数
</t>
        </r>
      </text>
    </comment>
    <comment ref="K34" authorId="0" shapeId="0" xr:uid="{312D1F7F-4F65-4421-A003-E5B151FB0F3A}">
      <text>
        <r>
          <rPr>
            <sz val="9"/>
            <rFont val="Tahoma"/>
            <family val="2"/>
          </rPr>
          <t>占测试用例总数的百分比</t>
        </r>
      </text>
    </comment>
    <comment ref="L34" authorId="0" shapeId="0" xr:uid="{1A7579C3-01AA-401A-8794-CFB8C9290BF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G44" authorId="0" shapeId="0" xr:uid="{FF64C48F-78CF-4278-A2B3-9043F4257615}">
      <text>
        <r>
          <rPr>
            <sz val="9"/>
            <rFont val="Tahoma"/>
            <family val="2"/>
          </rPr>
          <t>Not applicable test cases.  
These are not included in any of the counts above in tables or graphs.
These are either test steps without expected results, or unused test cases, or stubs (as come with the original template)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B31" authorId="0" shapeId="0" xr:uid="{3E33FAD7-8D06-4325-AFF9-19F07E05041B}">
      <text>
        <r>
          <rPr>
            <sz val="9"/>
            <rFont val="Tahoma"/>
            <family val="2"/>
          </rPr>
          <t>Test Cycle Name, taken from the "Snapshot" worksheet's Test Cycle Information section at the end of every test cycle; you manually copy it here</t>
        </r>
      </text>
    </comment>
    <comment ref="C31" authorId="0" shapeId="0" xr:uid="{75F938FD-040C-4BE6-8100-27A8C63042AD}">
      <text>
        <r>
          <rPr>
            <sz val="9"/>
            <rFont val="Tahoma"/>
            <family val="2"/>
          </rPr>
          <t>Test Case Counts (total and failed) taken from the Test Results Table of worksheet "Snapshot" at the end of each test cycle; you manually copy the values here</t>
        </r>
      </text>
    </comment>
    <comment ref="E31" authorId="0" shapeId="0" xr:uid="{C3FA0DC3-08A1-4DF0-A054-D799327595C2}">
      <text>
        <r>
          <rPr>
            <sz val="9"/>
            <rFont val="Tahoma"/>
            <family val="2"/>
          </rPr>
          <t>Total Test Time for each test cycle; you manually copy the values from the "Snapshot" worksheet at the end of each test cycle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99720EAC-3C9F-4C61-8F27-0F750841E5A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D449DD59-C621-4D44-ACC9-25980AB8FB54}">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1214D8C2-FAD8-462B-81CD-A2309DBCF939}">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86C6080B-F4AF-42A5-8169-1BB530EA1F01}">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19D74FAA-1CB5-4087-88C0-5E5FEC624768}">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3C840D2B-5D90-4C31-A061-CFE9698BA664}">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738A3243-B683-4DBF-B316-9361040989B7}">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94AAB1D1-283E-409E-B25A-3812C51C455D}">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59AC98E0-29C9-49A8-956E-11EBA8ED7D89}">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72375556-0B0E-4937-BE38-F5C41B826933}">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EF255CD8-D028-47B8-9E9E-B91064BCB813}">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3CBB834A-3554-4E11-8C37-0E1266890F6B}">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89D33DE7-9AFD-4F6D-B1AB-6C52807D5855}">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4554C90A-C984-49D1-B756-82FFCEC8622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4E29BEC7-0B0F-4648-9341-FC9D4FAC4065}">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88716BEE-C0F8-4A4C-83B2-33A545918E81}">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CEEDA74B-8041-4098-842B-EB1644AFB128}">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2E8886DB-D193-43D5-9828-C2BE60B96E06}">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D4715409-FDEB-4DC5-8F9D-F6776928187C}">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54523508-45DF-40AE-B063-8A117A5F2289}">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98DCB37E-C789-4B18-AB9C-A414C1F78FD3}">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5EEB4339-0486-4938-972A-6DB1A99DE38C}">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FEDC9F8C-E27C-42EA-B65A-FE1FF7914E95}">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261C5CFC-69CF-4E39-8F9C-B70FDFFC0601}">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19E7247-4F59-4203-B23B-1660CC1A238C}">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16DB4B79-0714-459D-B36F-5DE350F722DF}">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38DD65AD-FE05-44ED-86EF-8C82242EE68B}">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82616961-F31A-468D-BD72-1760EF5DD7B8}">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38AC6EC2-00A7-45B2-9F04-7A720057A0C9}">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A6D94116-D5EE-449F-98FC-DA5C30971103}">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CDECE4B9-27AE-456C-B3F8-571FFDB31098}">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12A2A970-E44E-46B8-9950-D4CE68028B98}">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16D47652-01B2-4CA6-ACAB-BF45F02EFFD1}">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3E9EAD10-21FF-453A-A27B-64EA4C470242}">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926CE46C-59EB-4B54-B286-2BC2930AE658}">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C5B200BA-0B7E-489E-B1DF-EEBFA42D4419}">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E9FE61DD-12A9-4CEE-B47A-0206F2FA4228}">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972C7DC9-F679-4881-9968-E6140239E6D8}">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ABA4C4B2-8CE0-412D-B67C-AF2D1F7396B1}">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DE6E531-BE99-4E1B-B3A3-77F4BFA7EFD8}">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DC78D51C-4C63-4ABE-8B6F-395D5822F155}">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A3B6A121-EDFB-49B6-94FE-3F5E4B2EABF3}">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sharedStrings.xml><?xml version="1.0" encoding="utf-8"?>
<sst xmlns="http://schemas.openxmlformats.org/spreadsheetml/2006/main" count="1164" uniqueCount="427">
  <si>
    <t>Test Script Name:</t>
  </si>
  <si>
    <t>TC #:</t>
  </si>
  <si>
    <t>Scenario/Purpose</t>
    <phoneticPr fontId="4" type="noConversion"/>
  </si>
  <si>
    <t>Target Test Case:</t>
    <phoneticPr fontId="4" type="noConversion"/>
  </si>
  <si>
    <t>Testing Requirements:</t>
  </si>
  <si>
    <t>Prerequisite:</t>
    <phoneticPr fontId="4" type="noConversion"/>
  </si>
  <si>
    <t>Tester:</t>
  </si>
  <si>
    <t>Alice.Sun</t>
    <phoneticPr fontId="4" type="noConversion"/>
  </si>
  <si>
    <t>Date:</t>
  </si>
  <si>
    <t xml:space="preserve">Version: </t>
  </si>
  <si>
    <t>1.0</t>
  </si>
  <si>
    <t>Time:</t>
  </si>
  <si>
    <t>Step</t>
  </si>
  <si>
    <t>Description</t>
  </si>
  <si>
    <t>Value</t>
  </si>
  <si>
    <t>Expected Results</t>
  </si>
  <si>
    <t>Result</t>
  </si>
  <si>
    <t>Test Result</t>
  </si>
  <si>
    <t>Defect/Comments</t>
  </si>
  <si>
    <t>P</t>
  </si>
  <si>
    <t>End of Test Case</t>
  </si>
  <si>
    <t>UC001.001</t>
    <phoneticPr fontId="4" type="noConversion"/>
  </si>
  <si>
    <t>Done</t>
    <phoneticPr fontId="3" type="noConversion"/>
  </si>
  <si>
    <t>UC001.002</t>
    <phoneticPr fontId="4" type="noConversion"/>
  </si>
  <si>
    <t>Test Case Results</t>
  </si>
  <si>
    <t>U</t>
  </si>
  <si>
    <t>F</t>
  </si>
  <si>
    <t>S</t>
  </si>
  <si>
    <t>B</t>
  </si>
  <si>
    <t>Total</t>
  </si>
  <si>
    <t>N/A</t>
  </si>
  <si>
    <t>TC#</t>
  </si>
  <si>
    <t xml:space="preserve">
Test Scripts</t>
    <phoneticPr fontId="4" type="noConversion"/>
  </si>
  <si>
    <t xml:space="preserve">
Expeced Result</t>
  </si>
  <si>
    <t>Test Date</t>
  </si>
  <si>
    <t>Tester</t>
  </si>
  <si>
    <t>Test
Time</t>
  </si>
  <si>
    <t>Comments</t>
  </si>
  <si>
    <t>Sun  Alice</t>
    <phoneticPr fontId="3" type="noConversion"/>
  </si>
  <si>
    <t>UC001.001</t>
    <phoneticPr fontId="3" type="noConversion"/>
  </si>
  <si>
    <t>UC001.003</t>
    <phoneticPr fontId="4" type="noConversion"/>
  </si>
  <si>
    <t>UC001.004</t>
    <phoneticPr fontId="4" type="noConversion"/>
  </si>
  <si>
    <t xml:space="preserve"> </t>
    <phoneticPr fontId="3" type="noConversion"/>
  </si>
  <si>
    <t>UC001.006</t>
    <phoneticPr fontId="4" type="noConversion"/>
  </si>
  <si>
    <t>UC001.004</t>
    <phoneticPr fontId="3" type="noConversion"/>
  </si>
  <si>
    <t>UC001.005</t>
    <phoneticPr fontId="3" type="noConversion"/>
  </si>
  <si>
    <t>UC001.006</t>
    <phoneticPr fontId="3" type="noConversion"/>
  </si>
  <si>
    <t>UC001.007</t>
    <phoneticPr fontId="3" type="noConversion"/>
  </si>
  <si>
    <t>UC001.008</t>
    <phoneticPr fontId="3" type="noConversion"/>
  </si>
  <si>
    <t>There is call sheets available and one is selected  || Do not tick up Go With Crew</t>
    <phoneticPr fontId="4" type="noConversion"/>
  </si>
  <si>
    <t>[5]Client Name = WhiteCap Resources Inc.</t>
  </si>
  <si>
    <t>The blend in the bin is from mutiple blend request|| Tick up Go With Crew</t>
    <phoneticPr fontId="4" type="noConversion"/>
  </si>
  <si>
    <t>UC001-001</t>
    <phoneticPr fontId="4" type="noConversion"/>
  </si>
  <si>
    <t xml:space="preserve">Click on Bulk Plant and Check if Rig column could be displayed 
</t>
    <phoneticPr fontId="3" type="noConversion"/>
  </si>
  <si>
    <t xml:space="preserve">Check if Client column could be displayed correctly or not 
</t>
    <phoneticPr fontId="3" type="noConversion"/>
  </si>
  <si>
    <t>Check if the column of Scheduled QTY – Sched QYT has been shrinked or not</t>
    <phoneticPr fontId="3" type="noConversion"/>
  </si>
  <si>
    <t>The column of Scheduled QTY – Sched QYT has been shrinked properly</t>
    <phoneticPr fontId="3" type="noConversion"/>
  </si>
  <si>
    <t xml:space="preserve">Check if the column of Testing has been shrinked or not </t>
    <phoneticPr fontId="3" type="noConversion"/>
  </si>
  <si>
    <t>Testing column has been shrinked properly</t>
    <phoneticPr fontId="3" type="noConversion"/>
  </si>
  <si>
    <t>Check if the column of Quantity has been shrinked or not</t>
    <phoneticPr fontId="3" type="noConversion"/>
  </si>
  <si>
    <t>Quantity column has been shrinked properly</t>
    <phoneticPr fontId="3" type="noConversion"/>
  </si>
  <si>
    <t>Check if the column of Bulk Plant has been shrinked or not</t>
    <phoneticPr fontId="3" type="noConversion"/>
  </si>
  <si>
    <t>Bulk Plant column  has been shrinked properly</t>
    <phoneticPr fontId="3" type="noConversion"/>
  </si>
  <si>
    <t>Check if the column of Index# has been shrinked or not</t>
    <phoneticPr fontId="3" type="noConversion"/>
  </si>
  <si>
    <t>Index# column has been shrinked properly</t>
    <phoneticPr fontId="3" type="noConversion"/>
  </si>
  <si>
    <t>Check if the history data of RIG has been  displayed correctly</t>
    <phoneticPr fontId="3" type="noConversion"/>
  </si>
  <si>
    <t>History data of RIG column can be displayed correctly</t>
    <phoneticPr fontId="3" type="noConversion"/>
  </si>
  <si>
    <t>Check if the history data of Client Name has been displayed correctly</t>
    <phoneticPr fontId="3" type="noConversion"/>
  </si>
  <si>
    <t>History data of Client Name can be displayed correctly</t>
    <phoneticPr fontId="3" type="noConversion"/>
  </si>
  <si>
    <t>Check if history data of CS# has been displayed correctly</t>
    <phoneticPr fontId="3" type="noConversion"/>
  </si>
  <si>
    <t>History data of CS# can be dispalyed correctly</t>
    <phoneticPr fontId="3" type="noConversion"/>
  </si>
  <si>
    <t>System will display a pop up "Bin Load Amount is mandatory"</t>
    <phoneticPr fontId="3" type="noConversion"/>
  </si>
  <si>
    <t>Haul blend successfully</t>
    <phoneticPr fontId="3" type="noConversion"/>
  </si>
  <si>
    <t xml:space="preserve">Haul All checkbox will be displayed after the textbox of Haul Amount  </t>
    <phoneticPr fontId="3" type="noConversion"/>
  </si>
  <si>
    <t>Do not tick up the checkbox of Hall ALL</t>
    <phoneticPr fontId="3" type="noConversion"/>
  </si>
  <si>
    <t>Haul blend</t>
    <phoneticPr fontId="3" type="noConversion"/>
  </si>
  <si>
    <t>System will allow user to input value to the textbox of Haul Amount</t>
    <phoneticPr fontId="3" type="noConversion"/>
  </si>
  <si>
    <t>Input certain value to the textbox of Haul Amount</t>
    <phoneticPr fontId="3" type="noConversion"/>
  </si>
  <si>
    <t>The amount will be displayed correctly on screen</t>
    <phoneticPr fontId="3" type="noConversion"/>
  </si>
  <si>
    <t>Input other mandatory fields</t>
    <phoneticPr fontId="3" type="noConversion"/>
  </si>
  <si>
    <t>Haul Blend successfully</t>
    <phoneticPr fontId="3" type="noConversion"/>
  </si>
  <si>
    <t>Remove “+ Additives” from blend name in "Blend in Bin" and "Scheduled blend" column</t>
    <phoneticPr fontId="4" type="noConversion"/>
  </si>
  <si>
    <t>Check if "+Additives" of history data in Scheduled Blend column has been removed or not</t>
    <phoneticPr fontId="3" type="noConversion"/>
  </si>
  <si>
    <t>Check if "+Additives" of history data in BlendedinBIN column has been removed or not</t>
    <phoneticPr fontId="3" type="noConversion"/>
  </si>
  <si>
    <t>Sanseal</t>
    <phoneticPr fontId="3" type="noConversion"/>
  </si>
  <si>
    <t>SanSeal</t>
    <phoneticPr fontId="3" type="noConversion"/>
  </si>
  <si>
    <t xml:space="preserve">Check RIG value of newly scheduled product haul on Bulk Plant screen </t>
    <phoneticPr fontId="3" type="noConversion"/>
  </si>
  <si>
    <t>Schedule Blend on BIN column</t>
    <phoneticPr fontId="3" type="noConversion"/>
  </si>
  <si>
    <t>Haul Blend on BIN column</t>
    <phoneticPr fontId="3" type="noConversion"/>
  </si>
  <si>
    <t xml:space="preserve">1.There is history data existing on BlenedinBIN column and Scheduled BIN column of Bulk Plant
</t>
    <phoneticPr fontId="3" type="noConversion"/>
  </si>
  <si>
    <t>RIG = Key Energy 3</t>
    <phoneticPr fontId="3" type="noConversion"/>
  </si>
  <si>
    <t>ProgramID = PRG2300942; 
Job Type = Bradenhead; 
Base Blend = SanSeal;
Call Sheet Number = 1109040；
Customer = WhiteCap Resources Inc.；
RIG = Key Energy 3；</t>
    <phoneticPr fontId="3" type="noConversion"/>
  </si>
  <si>
    <t>Check the value of Call Sheet Number column against the newly scheduled product haul</t>
    <phoneticPr fontId="3" type="noConversion"/>
  </si>
  <si>
    <t>Call Sheet Number = 1109040</t>
    <phoneticPr fontId="3" type="noConversion"/>
  </si>
  <si>
    <t>Check the value of Client Name column against the newly scheduled product haul</t>
    <phoneticPr fontId="3" type="noConversion"/>
  </si>
  <si>
    <t>Newly added area properties could be displayed correctly</t>
    <phoneticPr fontId="4" type="noConversion"/>
  </si>
  <si>
    <t xml:space="preserve">Visit RigBoard of Online </t>
    <phoneticPr fontId="3" type="noConversion"/>
  </si>
  <si>
    <t xml:space="preserve">Districts of BR,RD,Edm,Eds and NW will be selected </t>
    <phoneticPr fontId="3" type="noConversion"/>
  </si>
  <si>
    <t xml:space="preserve">Untick the checkbox before BR </t>
    <phoneticPr fontId="3" type="noConversion"/>
  </si>
  <si>
    <t>CENT checkbox will be unticked</t>
    <phoneticPr fontId="3" type="noConversion"/>
  </si>
  <si>
    <t xml:space="preserve">Tick up the checkbox before BR </t>
    <phoneticPr fontId="3" type="noConversion"/>
  </si>
  <si>
    <t xml:space="preserve">Tick up the checkbox  before CENT </t>
    <phoneticPr fontId="3" type="noConversion"/>
  </si>
  <si>
    <t>CENT checkbox will be ticked</t>
    <phoneticPr fontId="3" type="noConversion"/>
  </si>
  <si>
    <t>Tick up the checkbox before N.West</t>
    <phoneticPr fontId="3" type="noConversion"/>
  </si>
  <si>
    <t>Districts GP and FSJ will be ticked</t>
    <phoneticPr fontId="3" type="noConversion"/>
  </si>
  <si>
    <t xml:space="preserve">Untick the checkbox before GP </t>
    <phoneticPr fontId="3" type="noConversion"/>
  </si>
  <si>
    <t>N.West checkbox will be unticked</t>
    <phoneticPr fontId="3" type="noConversion"/>
  </si>
  <si>
    <t xml:space="preserve">Tick up the checkbox before S.East </t>
    <phoneticPr fontId="3" type="noConversion"/>
  </si>
  <si>
    <t>Districts EST,SC and KD will be chosen</t>
    <phoneticPr fontId="3" type="noConversion"/>
  </si>
  <si>
    <t xml:space="preserve">Untick the checkbox before SC </t>
    <phoneticPr fontId="3" type="noConversion"/>
  </si>
  <si>
    <t>S.East checkbox will be unticked</t>
    <phoneticPr fontId="3" type="noConversion"/>
  </si>
  <si>
    <t>Visit Online，</t>
    <phoneticPr fontId="3" type="noConversion"/>
  </si>
  <si>
    <t>Click on RigBoard</t>
    <phoneticPr fontId="3" type="noConversion"/>
  </si>
  <si>
    <t>Four filter conditions will be displayed,CENT ， N.West，S.East，N.East
Area items will be mapping to the first district of the area</t>
    <phoneticPr fontId="3" type="noConversion"/>
  </si>
  <si>
    <t xml:space="preserve">Schedule a blend request with newly created program ID </t>
    <phoneticPr fontId="3" type="noConversion"/>
  </si>
  <si>
    <t>Test mapping relationship between Area and ServicePoint filtering condition</t>
    <phoneticPr fontId="4" type="noConversion"/>
  </si>
  <si>
    <t xml:space="preserve">Haul All checkbox will be displayed after the textbox of Haul Amount </t>
    <phoneticPr fontId="3" type="noConversion"/>
  </si>
  <si>
    <t xml:space="preserve">Tick up the checkbox of Haul All </t>
    <phoneticPr fontId="3" type="noConversion"/>
  </si>
  <si>
    <t>Haul Blend against the newly scheduled blend</t>
    <phoneticPr fontId="3" type="noConversion"/>
  </si>
  <si>
    <t xml:space="preserve">Two callsheets will be dispalyed in the dropdown list of CallheetNumber </t>
    <phoneticPr fontId="3" type="noConversion"/>
  </si>
  <si>
    <t>Check if Go With Crew button has been displayed or not</t>
    <phoneticPr fontId="3" type="noConversion"/>
  </si>
  <si>
    <t>Go  With Crew will be displayed on the screen</t>
    <phoneticPr fontId="3" type="noConversion"/>
  </si>
  <si>
    <t>Tick up the checkbox before Go  With Crew</t>
    <phoneticPr fontId="3" type="noConversion"/>
  </si>
  <si>
    <t>Proper logic should be followed.</t>
    <phoneticPr fontId="3" type="noConversion"/>
  </si>
  <si>
    <t>Tick up the checkbox before Haul All</t>
    <phoneticPr fontId="3" type="noConversion"/>
  </si>
  <si>
    <t>System will populate the value of Quantity column to Amount textbox and not allow user to revise</t>
    <phoneticPr fontId="3" type="noConversion"/>
  </si>
  <si>
    <t>Fill in other mandatory fileds and click on save</t>
    <phoneticPr fontId="3" type="noConversion"/>
  </si>
  <si>
    <t>Check the value displayed in Scheduled Blend</t>
    <phoneticPr fontId="3" type="noConversion"/>
  </si>
  <si>
    <t>Select A from the dropdown list of Call Sheet</t>
    <phoneticPr fontId="3" type="noConversion"/>
  </si>
  <si>
    <t xml:space="preserve">Check if Haul All will be displayed after Haul Amount </t>
    <phoneticPr fontId="3" type="noConversion"/>
  </si>
  <si>
    <t xml:space="preserve">Haul All checkbox will be displayed after Amount Textbox </t>
    <phoneticPr fontId="3" type="noConversion"/>
  </si>
  <si>
    <t>System will populate the number in Quantity column to Amount textbox</t>
    <phoneticPr fontId="3" type="noConversion"/>
  </si>
  <si>
    <t>Fill in other mandatory fields</t>
    <phoneticPr fontId="3" type="noConversion"/>
  </si>
  <si>
    <t>Click on Save</t>
    <phoneticPr fontId="3" type="noConversion"/>
  </si>
  <si>
    <t>There is call sheets available and one is selected  || Do not tick up Go With Crew</t>
    <phoneticPr fontId="3" type="noConversion"/>
  </si>
  <si>
    <t>Remove “+ Additives” from blend name in "Blend in Bin" and "Scheduled blend" column</t>
    <phoneticPr fontId="3" type="noConversion"/>
  </si>
  <si>
    <t>Test mapping relationship between Area and ServicePoint filtering condition</t>
    <phoneticPr fontId="3" type="noConversion"/>
  </si>
  <si>
    <t>Newly added area properties could be displayed correctly</t>
    <phoneticPr fontId="3" type="noConversion"/>
  </si>
  <si>
    <t>There is no call sheets available</t>
    <phoneticPr fontId="3" type="noConversion"/>
  </si>
  <si>
    <t>Add "Haul All" checkbox after Amount textbox || Tick up Haul All during haul blend</t>
    <phoneticPr fontId="3" type="noConversion"/>
  </si>
  <si>
    <t>The blend in the bin is from mutiple blend request|| Tick up Go With Crew</t>
    <phoneticPr fontId="3" type="noConversion"/>
  </si>
  <si>
    <t>System will populate the value of Quantity column to Amount textbox and will not allow user to revise</t>
    <phoneticPr fontId="3" type="noConversion"/>
  </si>
  <si>
    <t>Test if RIG, CS# and Client Name has been added on Bulk Plant Screen</t>
    <phoneticPr fontId="3" type="noConversion"/>
  </si>
  <si>
    <t>Check if  items such as Rig, CS# and Client Name could be displayed on Bulk Plant</t>
    <phoneticPr fontId="3" type="noConversion"/>
  </si>
  <si>
    <t>System will display a pop up showing "Bin Load Amount is mandatory" if user does not tick up Go with Crew when there is call sheet available.</t>
    <phoneticPr fontId="3" type="noConversion"/>
  </si>
  <si>
    <t>Test if system allows user to input Haul Amount if user did not tick up Haul All</t>
    <phoneticPr fontId="3" type="noConversion"/>
  </si>
  <si>
    <t>Test if “+ Additives” has been removed from blend name in "Blend in Bin" and "Scheduled blend" column</t>
    <phoneticPr fontId="3" type="noConversion"/>
  </si>
  <si>
    <t>Test if mapping relationship between Area and ServicePoint can be displayed correctly.</t>
    <phoneticPr fontId="3" type="noConversion"/>
  </si>
  <si>
    <t>Test if newly added area properties on Rigboard could be displayed correctly</t>
    <phoneticPr fontId="3" type="noConversion"/>
  </si>
  <si>
    <t>Test if there is no call sheet available, will system display "Go With Crew" checkbox</t>
    <phoneticPr fontId="3" type="noConversion"/>
  </si>
  <si>
    <t>Test if system will populate the value of Quantity column to Haul Amount textbox if user ticks up the checkbox before Haul All during haul blend</t>
    <phoneticPr fontId="3" type="noConversion"/>
  </si>
  <si>
    <t>Test if system will show Go With Crew if there are multiple call sheets existed in one blend.</t>
    <phoneticPr fontId="3" type="noConversion"/>
  </si>
  <si>
    <t>Test if system will only display one callsheet in the dropdown list of Call Sheet Number when the blend is only from one blend request</t>
    <phoneticPr fontId="3" type="noConversion"/>
  </si>
  <si>
    <t>当前Test周期</t>
  </si>
  <si>
    <t>公司信息</t>
  </si>
  <si>
    <t>Test周期信息</t>
  </si>
  <si>
    <t>属性</t>
  </si>
  <si>
    <t>值</t>
  </si>
  <si>
    <t>公司</t>
  </si>
  <si>
    <t>MetaShare Inc.</t>
  </si>
  <si>
    <t>周期名称</t>
  </si>
  <si>
    <t>Release 1.1</t>
  </si>
  <si>
    <t>部门</t>
  </si>
  <si>
    <t>测试部</t>
    <phoneticPr fontId="4" type="noConversion"/>
  </si>
  <si>
    <t>Test周期类型</t>
  </si>
  <si>
    <t>街道地址</t>
  </si>
  <si>
    <t>发布Date</t>
  </si>
  <si>
    <t>省市</t>
  </si>
  <si>
    <t>陕西省西安市</t>
  </si>
  <si>
    <t>PM</t>
  </si>
  <si>
    <t>BA</t>
  </si>
  <si>
    <t>项目信息</t>
  </si>
  <si>
    <t>QA Tester 1</t>
  </si>
  <si>
    <t>QA Tester 2</t>
  </si>
  <si>
    <t>项目编号</t>
  </si>
  <si>
    <t>P18</t>
  </si>
  <si>
    <t>QA Tester 3</t>
  </si>
  <si>
    <t>项目名称</t>
  </si>
  <si>
    <t>教育平台</t>
  </si>
  <si>
    <t>QA Tester 4</t>
  </si>
  <si>
    <t>Test区域 (工作表 /标签名称)</t>
  </si>
  <si>
    <t>Test Result图</t>
  </si>
  <si>
    <t>Test区域</t>
  </si>
  <si>
    <t>TC
总数</t>
  </si>
  <si>
    <t>TestTime</t>
  </si>
  <si>
    <t>TC总数</t>
  </si>
  <si>
    <t>Test Result表</t>
  </si>
  <si>
    <t>Test Result状态</t>
  </si>
  <si>
    <t>占比</t>
  </si>
  <si>
    <t>Untested</t>
  </si>
  <si>
    <t>Passed</t>
  </si>
  <si>
    <t>Failed</t>
  </si>
  <si>
    <t>Skipped</t>
  </si>
  <si>
    <t>Blocked</t>
  </si>
  <si>
    <t>XL Template by:</t>
  </si>
  <si>
    <t>Past Test Cycles Trend</t>
  </si>
  <si>
    <t>Test Cycle Test Results</t>
  </si>
  <si>
    <t>#</t>
  </si>
  <si>
    <t>Test Cycle
Name</t>
  </si>
  <si>
    <t>Test Case Counts</t>
  </si>
  <si>
    <t>Total
Test  Time</t>
  </si>
  <si>
    <t>Beta 1.00 Release</t>
  </si>
  <si>
    <t>RTM 1.00 Release</t>
  </si>
  <si>
    <t>RTM 1.01 Release</t>
  </si>
  <si>
    <t>RTM 1.02 Release</t>
  </si>
  <si>
    <t>RTM 1.03 Release</t>
  </si>
  <si>
    <t>RTM 1.10 Release</t>
  </si>
  <si>
    <t>RTM 1.11 Release</t>
  </si>
  <si>
    <t>Beta 2.00 Release</t>
  </si>
  <si>
    <t>RTM 2.00 Release</t>
  </si>
  <si>
    <t>RTM 2.01 Release</t>
  </si>
  <si>
    <t>Check if  items such as Rig, CS#/PRG# and Client Name could be displayed on Bulk Plant</t>
    <phoneticPr fontId="4" type="noConversion"/>
  </si>
  <si>
    <r>
      <t xml:space="preserve">Check if </t>
    </r>
    <r>
      <rPr>
        <b/>
        <sz val="14"/>
        <rFont val="宋体"/>
        <family val="3"/>
        <charset val="134"/>
      </rPr>
      <t>CS#/PRG#</t>
    </r>
    <r>
      <rPr>
        <sz val="14"/>
        <rFont val="宋体"/>
        <family val="3"/>
        <charset val="134"/>
      </rPr>
      <t xml:space="preserve"> column could be displayed correctly or not
If the program does not have CS#, system will display </t>
    </r>
    <r>
      <rPr>
        <b/>
        <sz val="14"/>
        <rFont val="宋体"/>
        <family val="3"/>
        <charset val="134"/>
      </rPr>
      <t>PRG#</t>
    </r>
    <r>
      <rPr>
        <sz val="14"/>
        <rFont val="宋体"/>
        <family val="3"/>
        <charset val="134"/>
      </rPr>
      <t>.</t>
    </r>
    <phoneticPr fontId="3" type="noConversion"/>
  </si>
  <si>
    <t>Rig = RD  Bulk Plant</t>
    <phoneticPr fontId="3" type="noConversion"/>
  </si>
  <si>
    <t>ClientName=Whitecap Resources Inc.</t>
    <phoneticPr fontId="3" type="noConversion"/>
  </si>
  <si>
    <t>Visit Online-Rig Board
Schedule blend request 
CallSheetNumber = 1109780
Customer = Whitecap Resources Inc.
Rig = Ensign557</t>
    <phoneticPr fontId="3" type="noConversion"/>
  </si>
  <si>
    <t xml:space="preserve">
Rig = Ensign557</t>
    <phoneticPr fontId="3" type="noConversion"/>
  </si>
  <si>
    <t>CS#/PRG# = 1109780</t>
    <phoneticPr fontId="3" type="noConversion"/>
  </si>
  <si>
    <t>Check if CS#/PRG# column could be displayed correctly or not
If the blend is scheduled from Blend Column on Rig Board, CS# will be displayed on Bulk Plant</t>
    <phoneticPr fontId="3" type="noConversion"/>
  </si>
  <si>
    <t>CS#/PRG# = PRG2301150</t>
    <phoneticPr fontId="3" type="noConversion"/>
  </si>
  <si>
    <t xml:space="preserve"> "Go With Crew" checkbox  will   be displayed</t>
    <phoneticPr fontId="3" type="noConversion"/>
  </si>
  <si>
    <t>Tick up “Go with crew”</t>
    <phoneticPr fontId="3" type="noConversion"/>
  </si>
  <si>
    <t>Add newly created Program ID
RigBoard-Bin，Scheduled Product Haul, used programid from step1
BulkPlant-Bin,  Haul Blend</t>
    <phoneticPr fontId="3" type="noConversion"/>
  </si>
  <si>
    <t>Fill in Haul Amount</t>
    <phoneticPr fontId="3" type="noConversion"/>
  </si>
  <si>
    <t>1t</t>
    <phoneticPr fontId="3" type="noConversion"/>
  </si>
  <si>
    <t>Input Pod Amount</t>
    <phoneticPr fontId="3" type="noConversion"/>
  </si>
  <si>
    <t>System will display a confirm button with below information.
Haul Amount should Less Than Remains Amount!
Do you want to continue?
Click "Yes" to continue</t>
    <phoneticPr fontId="3" type="noConversion"/>
  </si>
  <si>
    <t>Click on Yes</t>
    <phoneticPr fontId="3" type="noConversion"/>
  </si>
  <si>
    <t>Haul Blend Successfully</t>
    <phoneticPr fontId="3" type="noConversion"/>
  </si>
  <si>
    <t>System should display "Go With Crew" checkbox if the program does not have Call Sheet ID.</t>
    <phoneticPr fontId="3" type="noConversion"/>
  </si>
  <si>
    <t>Click on Haul Blend</t>
    <phoneticPr fontId="3" type="noConversion"/>
  </si>
  <si>
    <t>A list of scheduled blend will be displayed</t>
    <phoneticPr fontId="3" type="noConversion"/>
  </si>
  <si>
    <t>Haul Blend screen will be displayed</t>
    <phoneticPr fontId="3" type="noConversion"/>
  </si>
  <si>
    <t>10t</t>
    <phoneticPr fontId="3" type="noConversion"/>
  </si>
  <si>
    <t>Click Haul Blend on BIN column</t>
    <phoneticPr fontId="3" type="noConversion"/>
  </si>
  <si>
    <t>Test Script Name:</t>
    <phoneticPr fontId="4" type="noConversion"/>
  </si>
  <si>
    <t>Testing Requirements:</t>
    <phoneticPr fontId="4" type="noConversion"/>
  </si>
  <si>
    <t>System will display a pop up showing "Bin Load Amount is mandatory" if user does not tick up Go with Crew when there is call sheet available.</t>
    <phoneticPr fontId="4" type="noConversion"/>
  </si>
  <si>
    <t>Tester:</t>
    <phoneticPr fontId="4" type="noConversion"/>
  </si>
  <si>
    <t xml:space="preserve">Version: </t>
    <phoneticPr fontId="4" type="noConversion"/>
  </si>
  <si>
    <t>Right Click on targeted BIN</t>
    <phoneticPr fontId="4" type="noConversion"/>
  </si>
  <si>
    <t>UC003.001</t>
    <phoneticPr fontId="4" type="noConversion"/>
  </si>
  <si>
    <t>UC003-001</t>
    <phoneticPr fontId="4" type="noConversion"/>
  </si>
  <si>
    <t>UC003.002</t>
    <phoneticPr fontId="4" type="noConversion"/>
  </si>
  <si>
    <t>UC002.001</t>
    <phoneticPr fontId="4" type="noConversion"/>
  </si>
  <si>
    <t>UC002-001</t>
    <phoneticPr fontId="4" type="noConversion"/>
  </si>
  <si>
    <t>UC001-004</t>
    <phoneticPr fontId="4" type="noConversion"/>
  </si>
  <si>
    <t>UC001-003</t>
    <phoneticPr fontId="4" type="noConversion"/>
  </si>
  <si>
    <t>UC001-002</t>
    <phoneticPr fontId="4" type="noConversion"/>
  </si>
  <si>
    <t>UC002.002</t>
    <phoneticPr fontId="4" type="noConversion"/>
  </si>
  <si>
    <t>UC002-002</t>
    <phoneticPr fontId="4" type="noConversion"/>
  </si>
  <si>
    <t>UC002.003</t>
    <phoneticPr fontId="4" type="noConversion"/>
  </si>
  <si>
    <t>UC002.004</t>
    <phoneticPr fontId="4" type="noConversion"/>
  </si>
  <si>
    <t>UC002.001</t>
    <phoneticPr fontId="3" type="noConversion"/>
  </si>
  <si>
    <t>UC002.002</t>
    <phoneticPr fontId="3" type="noConversion"/>
  </si>
  <si>
    <t>UC002.003</t>
    <phoneticPr fontId="3" type="noConversion"/>
  </si>
  <si>
    <t>UC002.004</t>
    <phoneticPr fontId="3" type="noConversion"/>
  </si>
  <si>
    <r>
      <t xml:space="preserve">Below content will be displayed [BaseBlend]+[Rig Name]+[C]+[ClientName] </t>
    </r>
    <r>
      <rPr>
        <sz val="12"/>
        <rFont val="宋体"/>
        <family val="3"/>
        <charset val="134"/>
      </rPr>
      <t>，</t>
    </r>
    <r>
      <rPr>
        <sz val="12"/>
        <rFont val="Arial"/>
        <family val="2"/>
      </rPr>
      <t>Callsheetnumber=C</t>
    </r>
    <phoneticPr fontId="3" type="noConversion"/>
  </si>
  <si>
    <r>
      <t>System will display below menu</t>
    </r>
    <r>
      <rPr>
        <sz val="12"/>
        <rFont val="宋体"/>
        <family val="3"/>
        <charset val="134"/>
      </rPr>
      <t xml:space="preserve">：
</t>
    </r>
    <r>
      <rPr>
        <sz val="12"/>
        <rFont val="Arial"/>
        <family val="2"/>
      </rPr>
      <t>Schedule Blend Request
Reschedule Blend Request
Haul Blend
Reschedule Product Haul
Cancel Product Haul
On Location</t>
    </r>
    <phoneticPr fontId="3" type="noConversion"/>
  </si>
  <si>
    <t xml:space="preserve">There is no call sheets available </t>
    <phoneticPr fontId="4" type="noConversion"/>
  </si>
  <si>
    <t>UC003.003</t>
    <phoneticPr fontId="4" type="noConversion"/>
  </si>
  <si>
    <t>UC003.001</t>
    <phoneticPr fontId="3" type="noConversion"/>
  </si>
  <si>
    <t>UC003.002</t>
    <phoneticPr fontId="3" type="noConversion"/>
  </si>
  <si>
    <t>UC003.003</t>
    <phoneticPr fontId="3" type="noConversion"/>
  </si>
  <si>
    <t>UC003.004</t>
    <phoneticPr fontId="3" type="noConversion"/>
  </si>
  <si>
    <t>UC003-003</t>
    <phoneticPr fontId="4" type="noConversion"/>
  </si>
  <si>
    <t>Test if there is no call sheet available, will system display "Go With Crew" checkbox as default.</t>
    <phoneticPr fontId="3" type="noConversion"/>
  </si>
  <si>
    <t>The blend in the bin is only from one blend request which originated from a call sheet</t>
    <phoneticPr fontId="3" type="noConversion"/>
  </si>
  <si>
    <t xml:space="preserve">Test if system will populate the value of Quantity column to Haul Amount textbox if user selects Haul All  </t>
    <phoneticPr fontId="3" type="noConversion"/>
  </si>
  <si>
    <t>Bulk Plant || Add "Haul All" checkbox after Amount textbox || Tick up Haul All - Blended in BIN - Quantity</t>
    <phoneticPr fontId="3" type="noConversion"/>
  </si>
  <si>
    <t>Bulk Plant || Add "Haul All" checkbox after Amount textbox || Do not tick up Haul All during haul blend</t>
    <phoneticPr fontId="3" type="noConversion"/>
  </si>
  <si>
    <t>Bulk Plant || Add "Haul All" checkbox after Amount textbox || Tick up Haul All - No value displayed in Blended in BIN</t>
    <phoneticPr fontId="3" type="noConversion"/>
  </si>
  <si>
    <t>Rig Board || Blend - Add "Haul All" checkbox after Amount textbox || Do not tick up Haul All during haul blend</t>
    <phoneticPr fontId="3" type="noConversion"/>
  </si>
  <si>
    <t>Rig Board || Blend - Add "Haul All" checkbox after Amount textbox || Tick up Haul All during haul blend</t>
    <phoneticPr fontId="3" type="noConversion"/>
  </si>
  <si>
    <t>UC002.005</t>
    <phoneticPr fontId="3" type="noConversion"/>
  </si>
  <si>
    <t>The blend  is only from one blend request which originated from a call sheet</t>
    <phoneticPr fontId="3" type="noConversion"/>
  </si>
  <si>
    <t>Bulk Plant || Add "Haul All" checkbox after Amount textbox || Do not tick up Haul All during haul blend</t>
    <phoneticPr fontId="4" type="noConversion"/>
  </si>
  <si>
    <t>Bulk Plant || Add "Haul All" checkbox after Amount textbox || Tick up Haul All - Blended in BIN - Quantity</t>
    <phoneticPr fontId="4" type="noConversion"/>
  </si>
  <si>
    <t>Rig Board|| Blend || Add "Haul All" checkbox after Amount textbox || Do not tick up Haul All during haul blend</t>
    <phoneticPr fontId="4" type="noConversion"/>
  </si>
  <si>
    <t>UC002.006</t>
    <phoneticPr fontId="3" type="noConversion"/>
  </si>
  <si>
    <t>Rig Board|| Blend || Add "Haul All" checkbox after Amount textbox ||Tick up Haul All during haul blend</t>
    <phoneticPr fontId="4" type="noConversion"/>
  </si>
  <si>
    <t xml:space="preserve">Click on the targeted BIN </t>
    <phoneticPr fontId="3" type="noConversion"/>
  </si>
  <si>
    <t>A list of menu will be displayed:
Haul Blend
Reschedule Product Haul
Cancel Product Haul
On Location</t>
    <phoneticPr fontId="3" type="noConversion"/>
  </si>
  <si>
    <t>Click on reschedule product haul to check scheduled product haul just now</t>
    <phoneticPr fontId="3" type="noConversion"/>
  </si>
  <si>
    <t>Scheduled product haul should be listed.</t>
    <phoneticPr fontId="3" type="noConversion"/>
  </si>
  <si>
    <t>Unable to view the product haul scheduled just now.</t>
    <phoneticPr fontId="3" type="noConversion"/>
  </si>
  <si>
    <t>Bulk Plant || Add "Haul All" checkbox after Amount textbox || Tick up Haul All - No value is displayed in Blend in the BIN</t>
    <phoneticPr fontId="4" type="noConversion"/>
  </si>
  <si>
    <t>Do not tick up the checkbox of Haul All</t>
    <phoneticPr fontId="3" type="noConversion"/>
  </si>
  <si>
    <t>6t</t>
    <phoneticPr fontId="3" type="noConversion"/>
  </si>
  <si>
    <t>UC002-005</t>
    <phoneticPr fontId="4" type="noConversion"/>
  </si>
  <si>
    <t>Visit Online-BulkPlant 
Schedule blend request , haul blend
Program ID = PRG2300942
Customer = Whitecap Resources Inc.
Bulk Plant =  RD Bulk Plant</t>
    <phoneticPr fontId="3" type="noConversion"/>
  </si>
  <si>
    <t xml:space="preserve">Visit Online-Rig Board
Schedule blend request , haul blend
Callsheet ID = 
Customer = Whitecap Resources Inc.
 </t>
    <phoneticPr fontId="3" type="noConversion"/>
  </si>
  <si>
    <t xml:space="preserve">Rig =  </t>
    <phoneticPr fontId="3" type="noConversion"/>
  </si>
  <si>
    <t>Reschedule product haul from blend on Rig Board -- System should show initially selected bin with load amount value and show other bins with 0 value.</t>
    <phoneticPr fontId="4" type="noConversion"/>
  </si>
  <si>
    <t>Test if system will show initially selected BIN with load amount and other bins with 0 value when user reschedules product haul from blend column on rig board.</t>
    <phoneticPr fontId="3" type="noConversion"/>
  </si>
  <si>
    <t>Click on targeted blend column</t>
    <phoneticPr fontId="3" type="noConversion"/>
  </si>
  <si>
    <t>Advantage  10t</t>
    <phoneticPr fontId="3" type="noConversion"/>
  </si>
  <si>
    <t>Click on Schedule product haul</t>
    <phoneticPr fontId="3" type="noConversion"/>
  </si>
  <si>
    <t>System will display below menu:
Schedule product haul
Reschedule product haul
Cancel product haul
On Location
Update the blend</t>
    <phoneticPr fontId="3" type="noConversion"/>
  </si>
  <si>
    <t>Schedule product haul section will be displayed</t>
    <phoneticPr fontId="3" type="noConversion"/>
  </si>
  <si>
    <t xml:space="preserve">Input value to the textbox of Amount   </t>
    <phoneticPr fontId="3" type="noConversion"/>
  </si>
  <si>
    <t>Select Bulk Plant</t>
    <phoneticPr fontId="3" type="noConversion"/>
  </si>
  <si>
    <t>EST Bulk Plant</t>
    <phoneticPr fontId="3" type="noConversion"/>
  </si>
  <si>
    <t>Do not tick up Go with Crew</t>
    <phoneticPr fontId="3" type="noConversion"/>
  </si>
  <si>
    <t>BIN 1867 Load Amount</t>
    <phoneticPr fontId="3" type="noConversion"/>
  </si>
  <si>
    <t>Check how many bins are displayed on the screen</t>
    <phoneticPr fontId="3" type="noConversion"/>
  </si>
  <si>
    <t>BIN 1867 Load Amount
BIN 2162 Load Amount</t>
    <phoneticPr fontId="3" type="noConversion"/>
  </si>
  <si>
    <t>Select Estimated Load Time</t>
    <phoneticPr fontId="3" type="noConversion"/>
  </si>
  <si>
    <t>Select Expected On Location Time</t>
    <phoneticPr fontId="3" type="noConversion"/>
  </si>
  <si>
    <r>
      <t>11/4/2023 11</t>
    </r>
    <r>
      <rPr>
        <sz val="11"/>
        <rFont val="宋体"/>
        <family val="2"/>
        <charset val="134"/>
      </rPr>
      <t>：12</t>
    </r>
    <phoneticPr fontId="3" type="noConversion"/>
  </si>
  <si>
    <r>
      <t>11/6/2023 11</t>
    </r>
    <r>
      <rPr>
        <sz val="11"/>
        <rFont val="宋体"/>
        <family val="2"/>
        <charset val="134"/>
      </rPr>
      <t>：</t>
    </r>
    <r>
      <rPr>
        <sz val="11"/>
        <rFont val="Arial"/>
        <family val="2"/>
      </rPr>
      <t>12</t>
    </r>
    <phoneticPr fontId="3" type="noConversion"/>
  </si>
  <si>
    <t xml:space="preserve"> Schedule product haul successfully</t>
    <phoneticPr fontId="3" type="noConversion"/>
  </si>
  <si>
    <t>Click on Reschedule product haul</t>
    <phoneticPr fontId="3" type="noConversion"/>
  </si>
  <si>
    <t xml:space="preserve">A list of scheduled product haul will be displayed </t>
    <phoneticPr fontId="3" type="noConversion"/>
  </si>
  <si>
    <t>Select the product haul scheduled just now</t>
    <phoneticPr fontId="3" type="noConversion"/>
  </si>
  <si>
    <t>Check if initially chosen BIN was filled in with full amount</t>
    <phoneticPr fontId="3" type="noConversion"/>
  </si>
  <si>
    <t xml:space="preserve">Check if other BIN was filled in with 0 </t>
    <phoneticPr fontId="3" type="noConversion"/>
  </si>
  <si>
    <t>UC004.001</t>
    <phoneticPr fontId="4" type="noConversion"/>
  </si>
  <si>
    <t>UC004-001</t>
    <phoneticPr fontId="4" type="noConversion"/>
  </si>
  <si>
    <t>UC004.002</t>
    <phoneticPr fontId="4" type="noConversion"/>
  </si>
  <si>
    <t>UC004-002</t>
    <phoneticPr fontId="4" type="noConversion"/>
  </si>
  <si>
    <t>Reschedule product haul from BIN column on Rig Board -- System should show initially selected bin with load amount value and show other bins with 0 value.</t>
    <phoneticPr fontId="4" type="noConversion"/>
  </si>
  <si>
    <t>Click on targeted BIN column of Rig Board</t>
    <phoneticPr fontId="3" type="noConversion"/>
  </si>
  <si>
    <t xml:space="preserve"> Baytex
'1962</t>
    <phoneticPr fontId="3" type="noConversion"/>
  </si>
  <si>
    <t>Input Program ID</t>
    <phoneticPr fontId="3" type="noConversion"/>
  </si>
  <si>
    <t>Input Amount</t>
    <phoneticPr fontId="3" type="noConversion"/>
  </si>
  <si>
    <t>'6t</t>
    <phoneticPr fontId="3" type="noConversion"/>
  </si>
  <si>
    <t>Input Mixed Water</t>
    <phoneticPr fontId="3" type="noConversion"/>
  </si>
  <si>
    <t>Rig Board -- Baytex
BIN -- 1962
Schedule Product Haul
Program ID - PRG2300591</t>
    <phoneticPr fontId="3" type="noConversion"/>
  </si>
  <si>
    <t>Select Base Blend from the dropdown list</t>
    <phoneticPr fontId="3" type="noConversion"/>
  </si>
  <si>
    <t xml:space="preserve">Select Job Type </t>
    <phoneticPr fontId="3" type="noConversion"/>
  </si>
  <si>
    <t>Surface Casing</t>
    <phoneticPr fontId="3" type="noConversion"/>
  </si>
  <si>
    <t>Scavenger - Scavenger</t>
    <phoneticPr fontId="3" type="noConversion"/>
  </si>
  <si>
    <t>1.096</t>
    <phoneticPr fontId="3" type="noConversion"/>
  </si>
  <si>
    <t>Select Bulk Plant from the dropdown list</t>
    <phoneticPr fontId="3" type="noConversion"/>
  </si>
  <si>
    <t>Bin 1962 Load Amount is filled with 6t
Bin 2080 Load Amount is filled with 0t</t>
    <phoneticPr fontId="3" type="noConversion"/>
  </si>
  <si>
    <t>11/4/2023 14:31</t>
    <phoneticPr fontId="3" type="noConversion"/>
  </si>
  <si>
    <t>11/6/2023 14:31</t>
    <phoneticPr fontId="3" type="noConversion"/>
  </si>
  <si>
    <t>Select crew from the dropdownlist</t>
    <phoneticPr fontId="3" type="noConversion"/>
  </si>
  <si>
    <t>Joao Cunha</t>
    <phoneticPr fontId="3" type="noConversion"/>
  </si>
  <si>
    <t>Input haul amount to Pod1</t>
    <phoneticPr fontId="3" type="noConversion"/>
  </si>
  <si>
    <t xml:space="preserve">Bin 1962 Load Amount is filled with 6t
</t>
    <phoneticPr fontId="3" type="noConversion"/>
  </si>
  <si>
    <t>Bin 2080 Load Amount is filled with 0t</t>
    <phoneticPr fontId="3" type="noConversion"/>
  </si>
  <si>
    <t xml:space="preserve">Click on targeted BIN  </t>
    <phoneticPr fontId="3" type="noConversion"/>
  </si>
  <si>
    <t>System will display below menu:
1. Schedule Blend Request
2.Reschedule Blend Request
3. Cancel Blend Request
4. Haul Blend
5. Reschedule Product Haul
6. Cancel Product Haul
7. OnLocation</t>
    <phoneticPr fontId="3" type="noConversion"/>
  </si>
  <si>
    <t xml:space="preserve">Select crew from the dropdown list </t>
    <phoneticPr fontId="3" type="noConversion"/>
  </si>
  <si>
    <t>Check if Value of Quantity column has been populated to the textbox of Haul Amount</t>
    <phoneticPr fontId="3" type="noConversion"/>
  </si>
  <si>
    <t>Check if remaining amount is equal to Haul Amount</t>
    <phoneticPr fontId="3" type="noConversion"/>
  </si>
  <si>
    <t>Check precision of Haul Amount</t>
    <phoneticPr fontId="3" type="noConversion"/>
  </si>
  <si>
    <t>The precision should be 3 digits after decimal. For example: 6.179</t>
    <phoneticPr fontId="3" type="noConversion"/>
  </si>
  <si>
    <t>Click on targeted BIN</t>
    <phoneticPr fontId="3" type="noConversion"/>
  </si>
  <si>
    <t>Check if Callsheet number will be displayed defaultly</t>
    <phoneticPr fontId="3" type="noConversion"/>
  </si>
  <si>
    <t>The only Call Sheet number will be dispalyed  defaultely</t>
    <phoneticPr fontId="3" type="noConversion"/>
  </si>
  <si>
    <t xml:space="preserve">Tick up  Hall All  </t>
    <phoneticPr fontId="3" type="noConversion"/>
  </si>
  <si>
    <t>Fill in other mandatory options and click on Save</t>
    <phoneticPr fontId="3" type="noConversion"/>
  </si>
  <si>
    <t>Check if Remains Amount equals to Haul Amount</t>
    <phoneticPr fontId="3" type="noConversion"/>
  </si>
  <si>
    <t>Remains Amount = Haul Amount</t>
    <phoneticPr fontId="3" type="noConversion"/>
  </si>
  <si>
    <t>Click on Reschedule Product Haul</t>
    <phoneticPr fontId="3" type="noConversion"/>
  </si>
  <si>
    <t>No Remains Amount being displayed on the screen</t>
    <phoneticPr fontId="3" type="noConversion"/>
  </si>
  <si>
    <t>Scheduled Product Haul will be displayed</t>
    <phoneticPr fontId="3" type="noConversion"/>
  </si>
  <si>
    <t xml:space="preserve">Check if haul amount is filled in initial BIN </t>
    <phoneticPr fontId="3" type="noConversion"/>
  </si>
  <si>
    <t>Haul Amount is filled in the initial BIN
Another BIN is filled with 0</t>
    <phoneticPr fontId="3" type="noConversion"/>
  </si>
  <si>
    <t>Remains Amount is not displayed on screen.</t>
    <phoneticPr fontId="3" type="noConversion"/>
  </si>
  <si>
    <t>UC002.007</t>
    <phoneticPr fontId="3" type="noConversion"/>
  </si>
  <si>
    <t>Bulk Plant || BIN || Add "Haul All" checkbox after Amount textbox ||Tick up Haul All during haul blend</t>
    <phoneticPr fontId="4" type="noConversion"/>
  </si>
  <si>
    <t>Change blend status to Blend Completed</t>
    <phoneticPr fontId="3" type="noConversion"/>
  </si>
  <si>
    <t>Load both of the blends to BIN</t>
    <phoneticPr fontId="3" type="noConversion"/>
  </si>
  <si>
    <t>Click on Haul blend</t>
    <phoneticPr fontId="3" type="noConversion"/>
  </si>
  <si>
    <t>Tick up the checkbox of Haul ALL</t>
    <phoneticPr fontId="3" type="noConversion"/>
  </si>
  <si>
    <t xml:space="preserve">System will populate the value in Quantity column to the textbox of Haul Amount </t>
    <phoneticPr fontId="3" type="noConversion"/>
  </si>
  <si>
    <t>Check if the amount displayed in Haul Amount has been displayed  correctly</t>
    <phoneticPr fontId="3" type="noConversion"/>
  </si>
  <si>
    <t>Quantity: 20.81
Haul Amount: 20.81</t>
    <phoneticPr fontId="3" type="noConversion"/>
  </si>
  <si>
    <t>Check if remains amount displayed on screen is correct or not</t>
    <phoneticPr fontId="3" type="noConversion"/>
  </si>
  <si>
    <t>Remains amount equals to Quantity value</t>
    <phoneticPr fontId="3" type="noConversion"/>
  </si>
  <si>
    <t>No Remains Amount Textbox is displayed on haul  blend screen</t>
    <phoneticPr fontId="3" type="noConversion"/>
  </si>
  <si>
    <t>Select crew from the dropdown list</t>
    <phoneticPr fontId="3" type="noConversion"/>
  </si>
  <si>
    <t>Check scheduled product haul information on Reschedule Product Haul Screen</t>
    <phoneticPr fontId="3" type="noConversion"/>
  </si>
  <si>
    <t>Add "Haul All" checkbox after Amount textbox || Do not tick up Haul All during haul blend --  No value is displayed in Blend in the BIN</t>
    <phoneticPr fontId="4" type="noConversion"/>
  </si>
  <si>
    <t>Haul blend from Blend in BIN  
Bulk Plant-&gt;Bin-&gt; schedule blend request  Scheduled Blend Amount:
RD Bulk Plant -- Silo1   Program ID = PRG2300591   Scheduled Blend Amount: 10t</t>
    <phoneticPr fontId="3" type="noConversion"/>
  </si>
  <si>
    <r>
      <t>Haul blend from Blend in BIN 
Bulk Plant-&gt;Bin-&gt; Schedule blend request, load scheduled blend to BIN
RD Bulk Plant
1567-1</t>
    </r>
    <r>
      <rPr>
        <sz val="12"/>
        <rFont val="Arial"/>
        <family val="2"/>
      </rPr>
      <t xml:space="preserve">
</t>
    </r>
    <r>
      <rPr>
        <sz val="11"/>
        <rFont val="Arial"/>
        <family val="2"/>
      </rPr>
      <t>Program ID: PRG2300591
Base Blend: Lead1 - ECOlite 1400</t>
    </r>
    <phoneticPr fontId="3" type="noConversion"/>
  </si>
  <si>
    <r>
      <t>Haul blend from BIN column of Bulk Plant
1</t>
    </r>
    <r>
      <rPr>
        <sz val="11"/>
        <rFont val="宋体"/>
        <family val="3"/>
        <charset val="134"/>
      </rPr>
      <t>、</t>
    </r>
    <r>
      <rPr>
        <sz val="11"/>
        <rFont val="Arial"/>
        <family val="2"/>
      </rPr>
      <t>Create program  PRG2301512
2</t>
    </r>
    <r>
      <rPr>
        <sz val="11"/>
        <rFont val="宋体"/>
        <family val="3"/>
        <charset val="134"/>
      </rPr>
      <t>、</t>
    </r>
    <r>
      <rPr>
        <sz val="11"/>
        <rFont val="Arial"/>
        <family val="2"/>
      </rPr>
      <t>Create callsheet A based on P105  CallSheet Number = 1110691
     A.status=Inprogress,
3</t>
    </r>
    <r>
      <rPr>
        <sz val="11"/>
        <rFont val="宋体"/>
        <family val="3"/>
        <charset val="134"/>
      </rPr>
      <t>、</t>
    </r>
    <r>
      <rPr>
        <sz val="11"/>
        <rFont val="Arial"/>
        <family val="2"/>
      </rPr>
      <t xml:space="preserve">BulkPlant -&gt;Bin-&gt;Scheduled Blend Request ,ProgarmId=PRG2301512
     RD Bulk Plant
     Silo 6
     PRODUCTIONmix LW  
     Total Tonnage:6.297
</t>
    </r>
    <phoneticPr fontId="3" type="noConversion"/>
  </si>
  <si>
    <t xml:space="preserve">PRG2300571
</t>
    <phoneticPr fontId="3" type="noConversion"/>
  </si>
  <si>
    <t>16</t>
    <phoneticPr fontId="3" type="noConversion"/>
  </si>
  <si>
    <t xml:space="preserve"> Remaining Amount: 3.504</t>
    <phoneticPr fontId="3" type="noConversion"/>
  </si>
  <si>
    <t xml:space="preserve">Bulk Plant-&gt;Bin-&gt; schedule blend request  
RD Bulk Plant    Silo2
Program ID:  PRG2300571
Scheduled Base Blend Amount:19t 
Total Tonnage Amount: 19.504
Base Blend: PRODUCTIONmix LW (SK) 
</t>
    <phoneticPr fontId="3" type="noConversion"/>
  </si>
  <si>
    <t>Click on the targeted BIN and click Haul Blend again</t>
    <phoneticPr fontId="3" type="noConversion"/>
  </si>
  <si>
    <t>Remaining Amount: 3.504</t>
    <phoneticPr fontId="3" type="noConversion"/>
  </si>
  <si>
    <t>Click  on Haul Blend to check remaining amount</t>
    <phoneticPr fontId="3" type="noConversion"/>
  </si>
  <si>
    <t>Remaining amount = 3.504</t>
    <phoneticPr fontId="3" type="noConversion"/>
  </si>
  <si>
    <t>Test if user is able to input Haul Amount if user did not tick up Haul All</t>
    <phoneticPr fontId="3" type="noConversion"/>
  </si>
  <si>
    <t>Result</t>
    <phoneticPr fontId="3" type="noConversion"/>
  </si>
  <si>
    <t xml:space="preserve">
Rigboard -&gt; Blend -&gt; Schedule a blend request
Rig Board: Advantage  
Blend: 10t
Callsheet number: 1110714
Base Blend Amount: 16t
LLB Bulk Plant
Silo 17
Base Blend: EverCRETE*(DN#1)</t>
    <phoneticPr fontId="3" type="noConversion"/>
  </si>
  <si>
    <t>Click on targeted Blend to Haul blend</t>
    <phoneticPr fontId="3" type="noConversion"/>
  </si>
  <si>
    <t>Input haul amount to Bin 1867 Load Amount</t>
    <phoneticPr fontId="3" type="noConversion"/>
  </si>
  <si>
    <t>Click on save</t>
    <phoneticPr fontId="3" type="noConversion"/>
  </si>
  <si>
    <t>Click on Haul Blend again to check remaining amount</t>
    <phoneticPr fontId="3" type="noConversion"/>
  </si>
  <si>
    <t>Total Tonnage Amount: 16.648</t>
    <phoneticPr fontId="3" type="noConversion"/>
  </si>
  <si>
    <t>Remains Amount:6.648</t>
    <phoneticPr fontId="3" type="noConversion"/>
  </si>
  <si>
    <t>Check Total Tonnage(Adds included)</t>
    <phoneticPr fontId="3" type="noConversion"/>
  </si>
  <si>
    <t xml:space="preserve">
Rig Board--&gt; Blend --&gt; Schedule Blend Request
Advantage  || 10t 
Base Blend:EverCRETE*(DN#1)
Base Tonnage Amount: 16t
Call Sheet Number:1110714
Bulk Plant:EST Bulk Plant || Silo3
</t>
    <phoneticPr fontId="3" type="noConversion"/>
  </si>
  <si>
    <t>System will populate the value of Remains Amount to Haul Amount textbox</t>
    <phoneticPr fontId="3" type="noConversion"/>
  </si>
  <si>
    <t xml:space="preserve">Click on Haul Blend </t>
    <phoneticPr fontId="3" type="noConversion"/>
  </si>
  <si>
    <t>Check if Total Blend Tonnage is equal to Remains Amount</t>
    <phoneticPr fontId="3" type="noConversion"/>
  </si>
  <si>
    <t>Total Blend Tonnage = Remains Amount =16.648</t>
    <phoneticPr fontId="3" type="noConversion"/>
  </si>
  <si>
    <t>Haul Amount = 16.648</t>
    <phoneticPr fontId="3" type="noConversion"/>
  </si>
  <si>
    <t>Input Haul Amount to the textbox of Bin 2162 Load Amount</t>
    <phoneticPr fontId="3" type="noConversion"/>
  </si>
  <si>
    <t>Input Haul Amount to the textbox of Pod1</t>
    <phoneticPr fontId="3" type="noConversion"/>
  </si>
  <si>
    <t>16.648</t>
    <phoneticPr fontId="3" type="noConversion"/>
  </si>
  <si>
    <t>Haul  Blend successfully</t>
    <phoneticPr fontId="3" type="noConversion"/>
  </si>
  <si>
    <t>Click on Haul Blend again to check Remains Amount</t>
    <phoneticPr fontId="3" type="noConversion"/>
  </si>
  <si>
    <t>Remains Amount = 16.648</t>
    <phoneticPr fontId="3" type="noConversion"/>
  </si>
  <si>
    <t xml:space="preserve">
Rig Board || Blend 
Schedule a blend request
Schedule one more blend request with same additives
Load the blend to one BIN on Bulk Plant
Haul Blend from Blend in the BIN</t>
    <phoneticPr fontId="3" type="noConversion"/>
  </si>
  <si>
    <t>RD Bulk Plant
Silo 2</t>
    <phoneticPr fontId="3" type="noConversion"/>
  </si>
  <si>
    <t xml:space="preserve">Click on  scheduled blend </t>
    <phoneticPr fontId="3" type="noConversion"/>
  </si>
  <si>
    <t xml:space="preserve">Default value of Call Sheet Number dropdown list should be  </t>
    <phoneticPr fontId="3" type="noConversion"/>
  </si>
  <si>
    <t>Do not tick up Haul All and input value to Haul Amount</t>
    <phoneticPr fontId="4" type="noConversion"/>
  </si>
  <si>
    <t>Select Crew from the dropdown list</t>
    <phoneticPr fontId="4" type="noConversion"/>
  </si>
  <si>
    <t>Done</t>
    <phoneticPr fontId="4" type="noConversion"/>
  </si>
  <si>
    <t>System display a confirm textbox showing "All Bin LoadAmount Add Up Should Equal Haul Amount!
Do You Want To Continue?
Click "Yes" To Continue!"</t>
    <phoneticPr fontId="4" type="noConversion"/>
  </si>
  <si>
    <t xml:space="preserve">Do not tick up Go With Crew </t>
    <phoneticPr fontId="3" type="noConversion"/>
  </si>
  <si>
    <t>Do not Input value to the textbox of Bin Load Amount  and click on Save</t>
    <phoneticPr fontId="3" type="noConversion"/>
  </si>
  <si>
    <t xml:space="preserve"> Click on Yes to continue</t>
    <phoneticPr fontId="3" type="noConversion"/>
  </si>
  <si>
    <t>Click on the Haul Blend again to check Remaining Amount</t>
    <phoneticPr fontId="4" type="noConversion"/>
  </si>
  <si>
    <r>
      <t>Bulk Plant - BIN || Schedule Blend Request
1</t>
    </r>
    <r>
      <rPr>
        <sz val="12"/>
        <rFont val="宋体"/>
        <family val="3"/>
        <charset val="134"/>
      </rPr>
      <t>、</t>
    </r>
    <r>
      <rPr>
        <sz val="12"/>
        <rFont val="Arial"/>
        <family val="2"/>
      </rPr>
      <t>Create a new program  PRG2301512
2</t>
    </r>
    <r>
      <rPr>
        <sz val="12"/>
        <rFont val="宋体"/>
        <family val="3"/>
        <charset val="134"/>
      </rPr>
      <t>、</t>
    </r>
    <r>
      <rPr>
        <sz val="12"/>
        <rFont val="Arial"/>
        <family val="2"/>
      </rPr>
      <t xml:space="preserve">Create one callsheets based on program </t>
    </r>
    <r>
      <rPr>
        <sz val="12"/>
        <rFont val="宋体"/>
        <family val="3"/>
        <charset val="134"/>
      </rPr>
      <t xml:space="preserve">
</t>
    </r>
    <r>
      <rPr>
        <sz val="12"/>
        <rFont val="Arial"/>
        <family val="2"/>
      </rPr>
      <t xml:space="preserve">      A.status=Inprogress,   
          1110691
3</t>
    </r>
    <r>
      <rPr>
        <sz val="12"/>
        <rFont val="宋体"/>
        <family val="3"/>
        <charset val="134"/>
      </rPr>
      <t>、</t>
    </r>
    <r>
      <rPr>
        <sz val="12"/>
        <rFont val="Arial"/>
        <family val="2"/>
      </rPr>
      <t>BulkPlant -&gt;Bin-&gt;Scheduled Blend Request ,ProgarmId=PRG2301512
     Base Blend Amount = 10</t>
    </r>
    <r>
      <rPr>
        <b/>
        <sz val="12"/>
        <rFont val="Arial"/>
        <family val="2"/>
      </rPr>
      <t xml:space="preserve">
     </t>
    </r>
    <phoneticPr fontId="4" type="noConversion"/>
  </si>
  <si>
    <r>
      <t xml:space="preserve">Total Tonnage Amount = </t>
    </r>
    <r>
      <rPr>
        <b/>
        <sz val="12"/>
        <rFont val="Arial"/>
        <family val="2"/>
      </rPr>
      <t>10.28</t>
    </r>
    <phoneticPr fontId="4" type="noConversion"/>
  </si>
  <si>
    <t>Remaining Amount will be reduced to 0.28</t>
    <phoneticPr fontId="4" type="noConversion"/>
  </si>
  <si>
    <r>
      <t>1</t>
    </r>
    <r>
      <rPr>
        <sz val="12"/>
        <rFont val="宋体"/>
        <family val="2"/>
        <charset val="134"/>
      </rPr>
      <t>、</t>
    </r>
    <r>
      <rPr>
        <sz val="12"/>
        <rFont val="Arial"/>
        <family val="2"/>
      </rPr>
      <t>Create a new program  PRG2301512
2</t>
    </r>
    <r>
      <rPr>
        <sz val="12"/>
        <rFont val="宋体"/>
        <family val="2"/>
        <charset val="134"/>
      </rPr>
      <t>、</t>
    </r>
    <r>
      <rPr>
        <sz val="12"/>
        <rFont val="Arial"/>
        <family val="2"/>
      </rPr>
      <t>Create one callsheet based on program 
      A.status=Inprogress,   
          1110691
3</t>
    </r>
    <r>
      <rPr>
        <sz val="12"/>
        <rFont val="宋体"/>
        <family val="2"/>
        <charset val="134"/>
      </rPr>
      <t>、</t>
    </r>
    <r>
      <rPr>
        <sz val="12"/>
        <rFont val="Arial"/>
        <family val="2"/>
      </rPr>
      <t>BulkPlant -&gt;Bin-&gt;Scheduled Blend Request ,ProgarmId=PRG2301512
     Base Blend Amount = 17</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</si>
</sst>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d\-mmm\-yyyy"/>
    <numFmt numFmtId="177" formatCode="0.0\ \h"/>
    <numFmt numFmtId="178" formatCode="0\ \m"/>
    <numFmt numFmtId="179" formatCode="mmmm\ d\,\ yyyy"/>
    <numFmt numFmtId="180" formatCode="#,##0.0\ \h"/>
    <numFmt numFmtId="181" formatCode="0\ "/>
  </numFmts>
  <fonts count="60" x14ac:knownFonts="1">
    <font>
      <sz val="11"/>
      <color theme="1"/>
      <name val="等线"/>
      <family val="2"/>
      <scheme val="minor"/>
    </font>
    <font>
      <u/>
      <sz val="11"/>
      <color theme="10"/>
      <name val="等线"/>
      <family val="2"/>
      <scheme val="minor"/>
    </font>
    <font>
      <b/>
      <sz val="12"/>
      <name val="Calibri"/>
      <family val="2"/>
    </font>
    <font>
      <sz val="9"/>
      <name val="等线"/>
      <family val="3"/>
      <charset val="134"/>
      <scheme val="minor"/>
    </font>
    <font>
      <sz val="9"/>
      <name val="Arial"/>
      <family val="2"/>
    </font>
    <font>
      <sz val="10"/>
      <name val="宋体"/>
      <family val="3"/>
      <charset val="134"/>
    </font>
    <font>
      <b/>
      <sz val="10"/>
      <name val="Arial"/>
      <family val="2"/>
    </font>
    <font>
      <sz val="11"/>
      <color theme="1"/>
      <name val="等线"/>
      <family val="2"/>
      <scheme val="minor"/>
    </font>
    <font>
      <b/>
      <sz val="16"/>
      <color indexed="9"/>
      <name val="Arial"/>
      <family val="2"/>
    </font>
    <font>
      <b/>
      <sz val="8"/>
      <color indexed="9"/>
      <name val="Arial"/>
      <family val="2"/>
    </font>
    <font>
      <b/>
      <sz val="10"/>
      <color indexed="9"/>
      <name val="Arial"/>
      <family val="2"/>
    </font>
    <font>
      <b/>
      <sz val="9"/>
      <name val="Arial"/>
      <family val="2"/>
    </font>
    <font>
      <sz val="10"/>
      <name val="Arial"/>
      <family val="2"/>
    </font>
    <font>
      <sz val="8"/>
      <name val="Arial"/>
      <family val="2"/>
    </font>
    <font>
      <sz val="10"/>
      <name val="Arial"/>
      <family val="3"/>
      <charset val="134"/>
    </font>
    <font>
      <b/>
      <u/>
      <sz val="9"/>
      <name val="Tahoma"/>
      <family val="2"/>
    </font>
    <font>
      <b/>
      <sz val="9"/>
      <name val="Tahoma"/>
      <family val="2"/>
    </font>
    <font>
      <sz val="9"/>
      <name val="Tahoma"/>
      <family val="2"/>
    </font>
    <font>
      <sz val="10"/>
      <name val="Tahoma"/>
      <family val="2"/>
    </font>
    <font>
      <b/>
      <u/>
      <sz val="10"/>
      <name val="Tahoma"/>
      <family val="2"/>
    </font>
    <font>
      <u/>
      <sz val="9"/>
      <name val="Tahoma"/>
      <family val="2"/>
    </font>
    <font>
      <b/>
      <sz val="14"/>
      <name val="Calibri"/>
      <family val="2"/>
    </font>
    <font>
      <sz val="14"/>
      <name val="Calibri"/>
      <family val="2"/>
    </font>
    <font>
      <b/>
      <sz val="14"/>
      <name val="宋体"/>
      <family val="3"/>
      <charset val="134"/>
    </font>
    <font>
      <sz val="14"/>
      <name val="宋体"/>
      <family val="3"/>
      <charset val="134"/>
    </font>
    <font>
      <u/>
      <sz val="14"/>
      <color theme="10"/>
      <name val="等线"/>
      <family val="2"/>
      <scheme val="minor"/>
    </font>
    <font>
      <sz val="14"/>
      <color theme="1"/>
      <name val="等线"/>
      <family val="2"/>
      <scheme val="minor"/>
    </font>
    <font>
      <b/>
      <sz val="14"/>
      <name val="Arial"/>
      <family val="2"/>
    </font>
    <font>
      <b/>
      <sz val="12"/>
      <color indexed="10"/>
      <name val="Arial"/>
      <family val="2"/>
    </font>
    <font>
      <b/>
      <i/>
      <sz val="8"/>
      <color indexed="55"/>
      <name val="Arial"/>
      <family val="2"/>
    </font>
    <font>
      <b/>
      <sz val="16"/>
      <name val="Arial"/>
      <family val="2"/>
    </font>
    <font>
      <u/>
      <sz val="8"/>
      <color indexed="22"/>
      <name val="Arial"/>
      <family val="2"/>
    </font>
    <font>
      <b/>
      <i/>
      <sz val="10"/>
      <color indexed="55"/>
      <name val="Arial"/>
      <family val="2"/>
    </font>
    <font>
      <b/>
      <sz val="18"/>
      <color indexed="9"/>
      <name val="Arial"/>
      <family val="2"/>
    </font>
    <font>
      <sz val="10"/>
      <color indexed="9"/>
      <name val="Arial"/>
      <family val="2"/>
    </font>
    <font>
      <b/>
      <sz val="12"/>
      <color indexed="9"/>
      <name val="Arial"/>
      <family val="2"/>
    </font>
    <font>
      <sz val="10"/>
      <color indexed="63"/>
      <name val="Arial"/>
      <family val="2"/>
    </font>
    <font>
      <b/>
      <sz val="10"/>
      <name val="宋体"/>
      <family val="2"/>
      <charset val="134"/>
    </font>
    <font>
      <sz val="10"/>
      <color indexed="23"/>
      <name val="Arial"/>
      <family val="2"/>
    </font>
    <font>
      <b/>
      <sz val="10"/>
      <color indexed="16"/>
      <name val="Arial"/>
      <family val="2"/>
    </font>
    <font>
      <b/>
      <sz val="9"/>
      <color indexed="16"/>
      <name val="Arial"/>
      <family val="2"/>
    </font>
    <font>
      <sz val="9"/>
      <color indexed="63"/>
      <name val="Arial"/>
      <family val="2"/>
    </font>
    <font>
      <b/>
      <i/>
      <sz val="8"/>
      <color indexed="23"/>
      <name val="Arial"/>
      <family val="2"/>
    </font>
    <font>
      <sz val="12"/>
      <name val="Arial"/>
      <family val="2"/>
    </font>
    <font>
      <b/>
      <sz val="9"/>
      <color indexed="9"/>
      <name val="Arial"/>
      <family val="2"/>
    </font>
    <font>
      <b/>
      <sz val="10"/>
      <color indexed="63"/>
      <name val="Arial"/>
      <family val="2"/>
    </font>
    <font>
      <b/>
      <sz val="8"/>
      <color indexed="12"/>
      <name val="Courier New"/>
      <family val="3"/>
    </font>
    <font>
      <u/>
      <sz val="10"/>
      <color theme="10"/>
      <name val="Arial"/>
      <family val="2"/>
    </font>
    <font>
      <sz val="10"/>
      <color theme="1"/>
      <name val="Arial"/>
      <family val="2"/>
    </font>
    <font>
      <b/>
      <sz val="11"/>
      <name val="Arial"/>
      <family val="2"/>
    </font>
    <font>
      <sz val="11"/>
      <name val="Arial"/>
      <family val="2"/>
    </font>
    <font>
      <u/>
      <sz val="11"/>
      <color theme="10"/>
      <name val="Arial"/>
      <family val="2"/>
    </font>
    <font>
      <sz val="11"/>
      <color theme="1"/>
      <name val="Arial"/>
      <family val="2"/>
    </font>
    <font>
      <sz val="11"/>
      <name val="宋体"/>
      <family val="3"/>
      <charset val="134"/>
    </font>
    <font>
      <b/>
      <sz val="12"/>
      <name val="Arial"/>
      <family val="2"/>
    </font>
    <font>
      <u/>
      <sz val="12"/>
      <color theme="10"/>
      <name val="Arial"/>
      <family val="2"/>
    </font>
    <font>
      <sz val="12"/>
      <color theme="1"/>
      <name val="Arial"/>
      <family val="2"/>
    </font>
    <font>
      <sz val="12"/>
      <name val="宋体"/>
      <family val="3"/>
      <charset val="134"/>
    </font>
    <font>
      <sz val="11"/>
      <name val="宋体"/>
      <family val="2"/>
      <charset val="134"/>
    </font>
    <font>
      <sz val="12"/>
      <name val="宋体"/>
      <family val="2"/>
      <charset val="134"/>
    </font>
  </fonts>
  <fills count="10">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8"/>
        <bgColor indexed="64"/>
      </patternFill>
    </fill>
    <fill>
      <patternFill patternType="solid">
        <fgColor indexed="55"/>
        <bgColor indexed="64"/>
      </patternFill>
    </fill>
    <fill>
      <patternFill patternType="solid">
        <fgColor indexed="63"/>
        <bgColor indexed="64"/>
      </patternFill>
    </fill>
    <fill>
      <patternFill patternType="solid">
        <fgColor indexed="12"/>
        <bgColor indexed="64"/>
      </patternFill>
    </fill>
    <fill>
      <patternFill patternType="solid">
        <fgColor indexed="23"/>
        <bgColor indexed="64"/>
      </patternFill>
    </fill>
    <fill>
      <patternFill patternType="solid">
        <fgColor theme="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23"/>
      </left>
      <right style="thin">
        <color auto="1"/>
      </right>
      <top style="thin">
        <color auto="1"/>
      </top>
      <bottom/>
      <diagonal/>
    </border>
    <border>
      <left/>
      <right style="thin">
        <color auto="1"/>
      </right>
      <top/>
      <bottom style="thin">
        <color auto="1"/>
      </bottom>
      <diagonal/>
    </border>
    <border>
      <left style="thin">
        <color indexed="23"/>
      </left>
      <right style="thin">
        <color auto="1"/>
      </right>
      <top style="thin">
        <color auto="1"/>
      </top>
      <bottom style="thin">
        <color auto="1"/>
      </bottom>
      <diagonal/>
    </border>
    <border>
      <left style="thin">
        <color auto="1"/>
      </left>
      <right/>
      <top/>
      <bottom style="thin">
        <color auto="1"/>
      </bottom>
      <diagonal/>
    </border>
    <border>
      <left style="double">
        <color auto="1"/>
      </left>
      <right style="thin">
        <color auto="1"/>
      </right>
      <top/>
      <bottom style="thin">
        <color auto="1"/>
      </bottom>
      <diagonal/>
    </border>
    <border>
      <left style="double">
        <color auto="1"/>
      </left>
      <right style="thin">
        <color auto="1"/>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indexed="55"/>
      </bottom>
      <diagonal/>
    </border>
    <border>
      <left/>
      <right style="thin">
        <color auto="1"/>
      </right>
      <top/>
      <bottom style="thin">
        <color indexed="55"/>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indexed="63"/>
      </left>
      <right style="thin">
        <color auto="1"/>
      </right>
      <top style="thin">
        <color auto="1"/>
      </top>
      <bottom/>
      <diagonal/>
    </border>
    <border>
      <left style="thin">
        <color indexed="63"/>
      </left>
      <right style="thin">
        <color auto="1"/>
      </right>
      <top/>
      <bottom style="thin">
        <color auto="1"/>
      </bottom>
      <diagonal/>
    </border>
    <border>
      <left style="thin">
        <color indexed="23"/>
      </left>
      <right style="thin">
        <color auto="1"/>
      </right>
      <top/>
      <bottom/>
      <diagonal/>
    </border>
    <border>
      <left style="thin">
        <color indexed="23"/>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diagonal/>
    </border>
    <border>
      <left style="thin">
        <color auto="1"/>
      </left>
      <right style="double">
        <color auto="1"/>
      </right>
      <top/>
      <bottom style="thin">
        <color auto="1"/>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s>
  <cellStyleXfs count="3">
    <xf numFmtId="0" fontId="0" fillId="0" borderId="0"/>
    <xf numFmtId="0" fontId="1" fillId="0" borderId="0" applyNumberFormat="0" applyFill="0" applyBorder="0" applyAlignment="0" applyProtection="0"/>
    <xf numFmtId="9" fontId="7" fillId="0" borderId="0" applyFont="0" applyFill="0" applyBorder="0" applyAlignment="0" applyProtection="0">
      <alignment vertical="center"/>
    </xf>
  </cellStyleXfs>
  <cellXfs count="391">
    <xf numFmtId="0" fontId="0" fillId="0" borderId="0" xfId="0"/>
    <xf numFmtId="0" fontId="6" fillId="3" borderId="1" xfId="0" applyFont="1" applyFill="1" applyBorder="1" applyAlignment="1">
      <alignment horizontal="center" vertical="top" wrapText="1"/>
    </xf>
    <xf numFmtId="0" fontId="10" fillId="4" borderId="2" xfId="0" applyFont="1" applyFill="1" applyBorder="1" applyAlignment="1">
      <alignment vertical="top"/>
    </xf>
    <xf numFmtId="0" fontId="10" fillId="4" borderId="3" xfId="0" applyFont="1" applyFill="1" applyBorder="1" applyAlignment="1">
      <alignment vertical="top"/>
    </xf>
    <xf numFmtId="0" fontId="10" fillId="4" borderId="4" xfId="0" applyFont="1" applyFill="1" applyBorder="1" applyAlignment="1">
      <alignment vertical="top"/>
    </xf>
    <xf numFmtId="0" fontId="11" fillId="2" borderId="2" xfId="0" applyFont="1" applyFill="1" applyBorder="1" applyAlignment="1">
      <alignment horizontal="center" vertical="center" wrapText="1"/>
    </xf>
    <xf numFmtId="9" fontId="11" fillId="2" borderId="5" xfId="2" applyFont="1" applyFill="1" applyBorder="1" applyAlignment="1">
      <alignment horizontal="center" vertical="center" wrapText="1"/>
    </xf>
    <xf numFmtId="177" fontId="4" fillId="2" borderId="4" xfId="0" applyNumberFormat="1" applyFont="1" applyFill="1" applyBorder="1" applyAlignment="1">
      <alignment horizontal="center" vertical="center" wrapText="1"/>
    </xf>
    <xf numFmtId="177" fontId="4" fillId="2" borderId="6" xfId="0" applyNumberFormat="1" applyFont="1" applyFill="1" applyBorder="1" applyAlignment="1">
      <alignment horizontal="center" vertical="center" wrapText="1"/>
    </xf>
    <xf numFmtId="9" fontId="11" fillId="2" borderId="7" xfId="2" applyFont="1" applyFill="1" applyBorder="1" applyAlignment="1">
      <alignment horizontal="center" vertical="center" wrapText="1"/>
    </xf>
    <xf numFmtId="0" fontId="11" fillId="5" borderId="8" xfId="0" applyFont="1" applyFill="1" applyBorder="1" applyAlignment="1">
      <alignment horizontal="left" vertical="center" wrapText="1"/>
    </xf>
    <xf numFmtId="0" fontId="11" fillId="5" borderId="9" xfId="0" applyFont="1" applyFill="1" applyBorder="1" applyAlignment="1">
      <alignment horizontal="center" vertical="center" wrapText="1"/>
    </xf>
    <xf numFmtId="9" fontId="11" fillId="5" borderId="8" xfId="2" applyFont="1" applyFill="1" applyBorder="1" applyAlignment="1">
      <alignment horizontal="center" vertical="center" wrapText="1"/>
    </xf>
    <xf numFmtId="177" fontId="11" fillId="5" borderId="9" xfId="0" applyNumberFormat="1" applyFont="1" applyFill="1" applyBorder="1" applyAlignment="1">
      <alignment horizontal="center" vertical="center" wrapText="1"/>
    </xf>
    <xf numFmtId="0" fontId="11" fillId="2" borderId="2" xfId="0" applyFont="1" applyFill="1" applyBorder="1" applyAlignment="1">
      <alignment horizontal="left" vertical="center" wrapText="1"/>
    </xf>
    <xf numFmtId="0" fontId="11" fillId="2" borderId="10" xfId="0" applyFont="1" applyFill="1" applyBorder="1" applyAlignment="1">
      <alignment horizontal="center" vertical="center" wrapText="1"/>
    </xf>
    <xf numFmtId="9" fontId="11" fillId="2" borderId="2" xfId="2" applyFont="1" applyFill="1" applyBorder="1" applyAlignment="1">
      <alignment horizontal="right" vertical="center" wrapText="1"/>
    </xf>
    <xf numFmtId="177" fontId="11" fillId="2" borderId="9" xfId="0" applyNumberFormat="1" applyFont="1" applyFill="1" applyBorder="1" applyAlignment="1">
      <alignment horizontal="center" vertical="center" wrapText="1"/>
    </xf>
    <xf numFmtId="0" fontId="10" fillId="6" borderId="1" xfId="0" applyFont="1" applyFill="1" applyBorder="1" applyAlignment="1">
      <alignment horizontal="center" wrapText="1"/>
    </xf>
    <xf numFmtId="0" fontId="10" fillId="6" borderId="2" xfId="0" applyFont="1" applyFill="1" applyBorder="1" applyAlignment="1">
      <alignment horizontal="center" wrapText="1"/>
    </xf>
    <xf numFmtId="0" fontId="12" fillId="3" borderId="1" xfId="0" applyFont="1" applyFill="1" applyBorder="1" applyAlignment="1">
      <alignment horizontal="center" vertical="top" wrapText="1"/>
    </xf>
    <xf numFmtId="0" fontId="22" fillId="2" borderId="1" xfId="0" applyFont="1" applyFill="1" applyBorder="1" applyAlignment="1">
      <alignment horizontal="center"/>
    </xf>
    <xf numFmtId="0" fontId="21" fillId="2" borderId="1" xfId="0" applyFont="1" applyFill="1" applyBorder="1" applyAlignment="1">
      <alignment horizontal="right" vertical="center" wrapText="1"/>
    </xf>
    <xf numFmtId="0" fontId="21" fillId="2" borderId="1" xfId="0" applyFont="1" applyFill="1" applyBorder="1" applyAlignment="1">
      <alignment horizontal="center"/>
    </xf>
    <xf numFmtId="0" fontId="21" fillId="2" borderId="1" xfId="0" applyFont="1" applyFill="1" applyBorder="1" applyAlignment="1">
      <alignment horizontal="right"/>
    </xf>
    <xf numFmtId="176" fontId="22" fillId="0" borderId="1" xfId="0" applyNumberFormat="1" applyFont="1" applyBorder="1" applyAlignment="1">
      <alignment horizontal="center" wrapText="1"/>
    </xf>
    <xf numFmtId="14" fontId="22" fillId="0" borderId="1" xfId="0" applyNumberFormat="1" applyFont="1" applyBorder="1" applyAlignment="1">
      <alignment horizontal="center" wrapText="1"/>
    </xf>
    <xf numFmtId="0" fontId="21" fillId="2" borderId="1" xfId="0" applyFont="1" applyFill="1" applyBorder="1" applyAlignment="1">
      <alignment horizontal="center" vertical="center" textRotation="180"/>
    </xf>
    <xf numFmtId="0" fontId="21" fillId="2" borderId="1" xfId="0" applyFont="1" applyFill="1" applyBorder="1" applyAlignment="1">
      <alignment vertical="center" wrapText="1"/>
    </xf>
    <xf numFmtId="0" fontId="21" fillId="2" borderId="1" xfId="0" applyFont="1" applyFill="1" applyBorder="1" applyAlignment="1">
      <alignment horizontal="center" vertical="center" wrapText="1"/>
    </xf>
    <xf numFmtId="0" fontId="21" fillId="2" borderId="1" xfId="0" applyFont="1" applyFill="1" applyBorder="1"/>
    <xf numFmtId="0" fontId="22" fillId="0" borderId="1" xfId="0" applyFont="1" applyBorder="1" applyAlignment="1">
      <alignment horizontal="center" vertical="top" wrapText="1"/>
    </xf>
    <xf numFmtId="0" fontId="24" fillId="0" borderId="1" xfId="0" applyFont="1" applyBorder="1" applyAlignment="1">
      <alignment vertical="top" wrapText="1"/>
    </xf>
    <xf numFmtId="0" fontId="24" fillId="3" borderId="1" xfId="0" applyFont="1" applyFill="1" applyBorder="1" applyAlignment="1">
      <alignment horizontal="left" vertical="top" wrapText="1"/>
    </xf>
    <xf numFmtId="0" fontId="27" fillId="3" borderId="1" xfId="0" applyFont="1" applyFill="1" applyBorder="1" applyAlignment="1">
      <alignment horizontal="center" vertical="top" wrapText="1"/>
    </xf>
    <xf numFmtId="0" fontId="22" fillId="0" borderId="1" xfId="0" applyFont="1" applyBorder="1" applyAlignment="1">
      <alignment vertical="top" wrapText="1"/>
    </xf>
    <xf numFmtId="0" fontId="25" fillId="0" borderId="1" xfId="1" quotePrefix="1" applyFont="1" applyBorder="1" applyAlignment="1" applyProtection="1">
      <alignment vertical="top" wrapText="1"/>
    </xf>
    <xf numFmtId="0" fontId="21" fillId="2" borderId="1" xfId="0" applyFont="1" applyFill="1" applyBorder="1" applyAlignment="1">
      <alignment wrapText="1"/>
    </xf>
    <xf numFmtId="0" fontId="22" fillId="2" borderId="1" xfId="0" applyFont="1" applyFill="1" applyBorder="1" applyAlignment="1">
      <alignment wrapText="1"/>
    </xf>
    <xf numFmtId="14" fontId="0" fillId="3" borderId="1" xfId="0" applyNumberFormat="1" applyFill="1" applyBorder="1" applyAlignment="1">
      <alignment horizontal="center" vertical="top" wrapText="1"/>
    </xf>
    <xf numFmtId="0" fontId="14" fillId="3" borderId="1" xfId="0" applyFont="1" applyFill="1" applyBorder="1" applyAlignment="1">
      <alignment horizontal="left" vertical="top" wrapText="1"/>
    </xf>
    <xf numFmtId="178" fontId="5" fillId="3" borderId="1" xfId="0" applyNumberFormat="1" applyFont="1" applyFill="1" applyBorder="1" applyAlignment="1">
      <alignment horizontal="left" vertical="top" wrapText="1"/>
    </xf>
    <xf numFmtId="0" fontId="0" fillId="0" borderId="1" xfId="0" applyFill="1" applyBorder="1" applyAlignment="1">
      <alignment wrapText="1"/>
    </xf>
    <xf numFmtId="0" fontId="1" fillId="0" borderId="1" xfId="1" applyBorder="1"/>
    <xf numFmtId="0" fontId="25" fillId="0" borderId="1" xfId="1" applyFont="1" applyBorder="1" applyAlignment="1" applyProtection="1"/>
    <xf numFmtId="0" fontId="25" fillId="0" borderId="1" xfId="1" applyFont="1" applyBorder="1" applyAlignment="1" applyProtection="1"/>
    <xf numFmtId="0" fontId="0" fillId="0" borderId="1" xfId="0" applyBorder="1"/>
    <xf numFmtId="0" fontId="8" fillId="3" borderId="14" xfId="0" applyFont="1" applyFill="1" applyBorder="1" applyAlignment="1">
      <alignment horizontal="left"/>
    </xf>
    <xf numFmtId="0" fontId="8" fillId="3" borderId="0" xfId="0" applyFont="1" applyFill="1" applyBorder="1" applyAlignment="1">
      <alignment horizontal="left"/>
    </xf>
    <xf numFmtId="0" fontId="8" fillId="3" borderId="15" xfId="0" applyFont="1" applyFill="1" applyBorder="1" applyAlignment="1">
      <alignment horizontal="left"/>
    </xf>
    <xf numFmtId="0" fontId="9" fillId="3" borderId="14" xfId="0" applyFont="1" applyFill="1" applyBorder="1" applyAlignment="1">
      <alignment horizontal="left"/>
    </xf>
    <xf numFmtId="0" fontId="9" fillId="3" borderId="0" xfId="0" applyFont="1" applyFill="1" applyBorder="1" applyAlignment="1">
      <alignment horizontal="left"/>
    </xf>
    <xf numFmtId="0" fontId="9" fillId="3" borderId="15" xfId="0" applyFont="1" applyFill="1" applyBorder="1" applyAlignment="1">
      <alignment horizontal="left"/>
    </xf>
    <xf numFmtId="0" fontId="13" fillId="3" borderId="14" xfId="0" applyFont="1" applyFill="1" applyBorder="1"/>
    <xf numFmtId="0" fontId="13" fillId="3" borderId="0" xfId="0" applyFont="1" applyFill="1" applyBorder="1"/>
    <xf numFmtId="0" fontId="13" fillId="2" borderId="0" xfId="0" applyFont="1" applyFill="1" applyBorder="1"/>
    <xf numFmtId="0" fontId="13" fillId="3" borderId="15" xfId="0" applyFont="1" applyFill="1" applyBorder="1" applyAlignment="1">
      <alignment horizontal="center"/>
    </xf>
    <xf numFmtId="0" fontId="0" fillId="3" borderId="14" xfId="0" applyFill="1" applyBorder="1"/>
    <xf numFmtId="0" fontId="0" fillId="3" borderId="0" xfId="0" applyFill="1" applyBorder="1"/>
    <xf numFmtId="0" fontId="0" fillId="3" borderId="15" xfId="0" applyFill="1" applyBorder="1" applyAlignment="1">
      <alignment horizontal="center"/>
    </xf>
    <xf numFmtId="0" fontId="10" fillId="6" borderId="16" xfId="0" applyFont="1" applyFill="1" applyBorder="1" applyAlignment="1">
      <alignment horizontal="center" wrapText="1"/>
    </xf>
    <xf numFmtId="0" fontId="10" fillId="5" borderId="17" xfId="0" applyFont="1" applyFill="1" applyBorder="1" applyAlignment="1">
      <alignment horizontal="center" wrapText="1"/>
    </xf>
    <xf numFmtId="0" fontId="12" fillId="2" borderId="16" xfId="0" applyFont="1" applyFill="1" applyBorder="1" applyAlignment="1">
      <alignment horizontal="left" vertical="top" wrapText="1"/>
    </xf>
    <xf numFmtId="0" fontId="0" fillId="3" borderId="17" xfId="0" applyFill="1" applyBorder="1" applyAlignment="1">
      <alignment horizontal="center" vertical="top" wrapText="1"/>
    </xf>
    <xf numFmtId="0" fontId="0" fillId="0" borderId="17" xfId="0" applyBorder="1"/>
    <xf numFmtId="0" fontId="0" fillId="0" borderId="18" xfId="0" applyBorder="1"/>
    <xf numFmtId="0" fontId="0" fillId="0" borderId="19" xfId="0" applyBorder="1"/>
    <xf numFmtId="0" fontId="1" fillId="0" borderId="0" xfId="1"/>
    <xf numFmtId="0" fontId="1" fillId="0" borderId="18" xfId="1" applyBorder="1"/>
    <xf numFmtId="0" fontId="1" fillId="0" borderId="0" xfId="1" quotePrefix="1" applyFill="1"/>
    <xf numFmtId="0" fontId="25" fillId="0" borderId="1" xfId="1" applyFont="1" applyBorder="1" applyAlignment="1" applyProtection="1"/>
    <xf numFmtId="0" fontId="1" fillId="0" borderId="0" xfId="1" applyFill="1"/>
    <xf numFmtId="0" fontId="0" fillId="2" borderId="0" xfId="0" applyFill="1"/>
    <xf numFmtId="0" fontId="28" fillId="2" borderId="0" xfId="0" applyFont="1" applyFill="1" applyAlignment="1">
      <alignment horizontal="right"/>
    </xf>
    <xf numFmtId="0" fontId="29" fillId="2" borderId="0" xfId="0" applyFont="1" applyFill="1" applyAlignment="1">
      <alignment horizontal="right" vertical="center"/>
    </xf>
    <xf numFmtId="0" fontId="30" fillId="2" borderId="0" xfId="0" applyFont="1" applyFill="1" applyAlignment="1">
      <alignment horizontal="center"/>
    </xf>
    <xf numFmtId="0" fontId="31" fillId="2" borderId="0" xfId="1" applyFont="1" applyFill="1" applyAlignment="1" applyProtection="1">
      <alignment horizontal="right" vertical="top"/>
    </xf>
    <xf numFmtId="0" fontId="30" fillId="2" borderId="0" xfId="0" applyFont="1" applyFill="1" applyAlignment="1">
      <alignment horizontal="right"/>
    </xf>
    <xf numFmtId="0" fontId="6" fillId="2" borderId="0" xfId="0" applyFont="1" applyFill="1" applyAlignment="1">
      <alignment horizontal="center"/>
    </xf>
    <xf numFmtId="0" fontId="32" fillId="2" borderId="0" xfId="0" applyFont="1" applyFill="1" applyAlignment="1">
      <alignment horizontal="center" vertical="top"/>
    </xf>
    <xf numFmtId="0" fontId="33" fillId="4" borderId="20" xfId="0" applyFont="1" applyFill="1" applyBorder="1" applyAlignment="1">
      <alignment vertical="center"/>
    </xf>
    <xf numFmtId="0" fontId="34" fillId="4" borderId="20" xfId="0" applyFont="1" applyFill="1" applyBorder="1" applyAlignment="1">
      <alignment vertical="center"/>
    </xf>
    <xf numFmtId="0" fontId="0" fillId="3" borderId="0" xfId="0" applyFill="1"/>
    <xf numFmtId="0" fontId="35" fillId="4" borderId="2" xfId="0" applyFont="1" applyFill="1" applyBorder="1" applyAlignment="1">
      <alignment vertical="center"/>
    </xf>
    <xf numFmtId="0" fontId="34" fillId="4" borderId="4" xfId="0" applyFont="1" applyFill="1" applyBorder="1" applyAlignment="1">
      <alignment vertical="center"/>
    </xf>
    <xf numFmtId="0" fontId="0" fillId="3" borderId="0" xfId="0" applyFill="1" applyAlignment="1">
      <alignment vertical="center"/>
    </xf>
    <xf numFmtId="0" fontId="35" fillId="4" borderId="3" xfId="0" applyFont="1" applyFill="1" applyBorder="1" applyAlignment="1">
      <alignment vertical="center"/>
    </xf>
    <xf numFmtId="0" fontId="10" fillId="8" borderId="1" xfId="0" applyFont="1" applyFill="1" applyBorder="1" applyAlignment="1">
      <alignment vertical="center"/>
    </xf>
    <xf numFmtId="0" fontId="36" fillId="2" borderId="21" xfId="0" applyFont="1" applyFill="1" applyBorder="1" applyAlignment="1">
      <alignment vertical="center"/>
    </xf>
    <xf numFmtId="0" fontId="36" fillId="2" borderId="24" xfId="0" applyFont="1" applyFill="1" applyBorder="1" applyAlignment="1">
      <alignment vertical="center"/>
    </xf>
    <xf numFmtId="0" fontId="36" fillId="2" borderId="8" xfId="0" applyFont="1" applyFill="1" applyBorder="1" applyAlignment="1">
      <alignment vertical="center"/>
    </xf>
    <xf numFmtId="0" fontId="38" fillId="3" borderId="0" xfId="0" applyFont="1" applyFill="1" applyAlignment="1">
      <alignment vertical="center"/>
    </xf>
    <xf numFmtId="0" fontId="0" fillId="0" borderId="0" xfId="0" applyAlignment="1">
      <alignment vertical="center"/>
    </xf>
    <xf numFmtId="179" fontId="0" fillId="3" borderId="0" xfId="0" applyNumberFormat="1" applyFill="1" applyAlignment="1">
      <alignment horizontal="left" vertical="center"/>
    </xf>
    <xf numFmtId="0" fontId="36" fillId="2" borderId="29" xfId="0" applyFont="1" applyFill="1" applyBorder="1" applyAlignment="1">
      <alignment vertical="center"/>
    </xf>
    <xf numFmtId="0" fontId="36" fillId="2" borderId="30" xfId="0" applyFont="1" applyFill="1" applyBorder="1" applyAlignment="1">
      <alignment vertical="center"/>
    </xf>
    <xf numFmtId="0" fontId="35" fillId="4" borderId="21" xfId="0" applyFont="1" applyFill="1" applyBorder="1" applyAlignment="1">
      <alignment vertical="center"/>
    </xf>
    <xf numFmtId="0" fontId="34" fillId="4" borderId="23" xfId="0" applyFont="1" applyFill="1" applyBorder="1" applyAlignment="1">
      <alignment vertical="center"/>
    </xf>
    <xf numFmtId="0" fontId="10" fillId="8" borderId="1" xfId="0" applyFont="1" applyFill="1" applyBorder="1" applyAlignment="1">
      <alignment horizontal="center"/>
    </xf>
    <xf numFmtId="0" fontId="10" fillId="8" borderId="1" xfId="0" applyFont="1" applyFill="1" applyBorder="1" applyAlignment="1">
      <alignment horizontal="center" wrapText="1"/>
    </xf>
    <xf numFmtId="0" fontId="0" fillId="3" borderId="31" xfId="0" applyFill="1" applyBorder="1" applyAlignment="1">
      <alignment horizontal="center" vertical="center"/>
    </xf>
    <xf numFmtId="0" fontId="0" fillId="2" borderId="31" xfId="0" applyFill="1" applyBorder="1" applyAlignment="1">
      <alignment horizontal="right" vertical="center"/>
    </xf>
    <xf numFmtId="177" fontId="4" fillId="2" borderId="31" xfId="0" applyNumberFormat="1" applyFont="1" applyFill="1" applyBorder="1" applyAlignment="1">
      <alignment horizontal="right" vertical="center"/>
    </xf>
    <xf numFmtId="0" fontId="6" fillId="3" borderId="0" xfId="0" applyFont="1" applyFill="1"/>
    <xf numFmtId="0" fontId="35" fillId="4" borderId="2" xfId="0" applyFont="1" applyFill="1" applyBorder="1"/>
    <xf numFmtId="0" fontId="35" fillId="4" borderId="3" xfId="0" applyFont="1" applyFill="1" applyBorder="1"/>
    <xf numFmtId="0" fontId="34" fillId="4" borderId="4" xfId="0" applyFont="1" applyFill="1" applyBorder="1"/>
    <xf numFmtId="3" fontId="6" fillId="2" borderId="21" xfId="0" applyNumberFormat="1" applyFont="1" applyFill="1" applyBorder="1" applyAlignment="1">
      <alignment vertical="center"/>
    </xf>
    <xf numFmtId="9" fontId="6" fillId="2" borderId="5" xfId="2" applyFont="1" applyFill="1" applyBorder="1" applyAlignment="1">
      <alignment vertical="center"/>
    </xf>
    <xf numFmtId="180" fontId="11" fillId="2" borderId="29" xfId="0" applyNumberFormat="1" applyFont="1" applyFill="1" applyBorder="1" applyAlignment="1">
      <alignment vertical="center"/>
    </xf>
    <xf numFmtId="3" fontId="6" fillId="2" borderId="24" xfId="0" applyNumberFormat="1" applyFont="1" applyFill="1" applyBorder="1" applyAlignment="1">
      <alignment vertical="center"/>
    </xf>
    <xf numFmtId="9" fontId="6" fillId="2" borderId="34" xfId="2" applyFont="1" applyFill="1" applyBorder="1" applyAlignment="1">
      <alignment vertical="center"/>
    </xf>
    <xf numFmtId="180" fontId="11" fillId="2" borderId="31" xfId="0" applyNumberFormat="1" applyFont="1" applyFill="1" applyBorder="1" applyAlignment="1">
      <alignment vertical="center"/>
    </xf>
    <xf numFmtId="0" fontId="0" fillId="3" borderId="30" xfId="0" applyFill="1" applyBorder="1" applyAlignment="1">
      <alignment horizontal="center" vertical="center"/>
    </xf>
    <xf numFmtId="0" fontId="0" fillId="2" borderId="30" xfId="0" applyFill="1" applyBorder="1" applyAlignment="1">
      <alignment horizontal="right" vertical="center"/>
    </xf>
    <xf numFmtId="177" fontId="4" fillId="2" borderId="30" xfId="0" applyNumberFormat="1" applyFont="1" applyFill="1" applyBorder="1" applyAlignment="1">
      <alignment horizontal="right" vertical="center"/>
    </xf>
    <xf numFmtId="3" fontId="39" fillId="2" borderId="24" xfId="0" applyNumberFormat="1" applyFont="1" applyFill="1" applyBorder="1" applyAlignment="1">
      <alignment vertical="center"/>
    </xf>
    <xf numFmtId="9" fontId="39" fillId="2" borderId="34" xfId="2" applyFont="1" applyFill="1" applyBorder="1" applyAlignment="1">
      <alignment vertical="center"/>
    </xf>
    <xf numFmtId="180" fontId="40" fillId="2" borderId="31" xfId="0" applyNumberFormat="1" applyFont="1" applyFill="1" applyBorder="1" applyAlignment="1">
      <alignment vertical="center"/>
    </xf>
    <xf numFmtId="0" fontId="4" fillId="3" borderId="0" xfId="0" applyFont="1" applyFill="1"/>
    <xf numFmtId="0" fontId="6" fillId="2" borderId="2" xfId="0" applyFont="1" applyFill="1" applyBorder="1" applyAlignment="1">
      <alignment horizontal="left" vertical="center"/>
    </xf>
    <xf numFmtId="0" fontId="6" fillId="2" borderId="3" xfId="0" applyFont="1" applyFill="1" applyBorder="1" applyAlignment="1">
      <alignment horizontal="left" vertical="center"/>
    </xf>
    <xf numFmtId="0" fontId="6" fillId="2" borderId="4" xfId="0" applyFont="1" applyFill="1" applyBorder="1" applyAlignment="1">
      <alignment horizontal="left" vertical="center"/>
    </xf>
    <xf numFmtId="0" fontId="6" fillId="2" borderId="1" xfId="0" applyFont="1" applyFill="1" applyBorder="1" applyAlignment="1">
      <alignment vertical="center"/>
    </xf>
    <xf numFmtId="180" fontId="11" fillId="2" borderId="1" xfId="0" applyNumberFormat="1" applyFont="1" applyFill="1" applyBorder="1" applyAlignment="1">
      <alignment vertical="center"/>
    </xf>
    <xf numFmtId="3" fontId="6" fillId="2" borderId="8" xfId="0" applyNumberFormat="1" applyFont="1" applyFill="1" applyBorder="1" applyAlignment="1">
      <alignment vertical="center"/>
    </xf>
    <xf numFmtId="9" fontId="6" fillId="2" borderId="35" xfId="2" applyFont="1" applyFill="1" applyBorder="1" applyAlignment="1">
      <alignment vertical="center"/>
    </xf>
    <xf numFmtId="180" fontId="11" fillId="2" borderId="30" xfId="0" applyNumberFormat="1" applyFont="1" applyFill="1" applyBorder="1" applyAlignment="1">
      <alignment vertical="center"/>
    </xf>
    <xf numFmtId="3" fontId="6" fillId="2" borderId="2" xfId="0" applyNumberFormat="1" applyFont="1" applyFill="1" applyBorder="1" applyAlignment="1">
      <alignment vertical="center"/>
    </xf>
    <xf numFmtId="9" fontId="6" fillId="2" borderId="7" xfId="2" applyFont="1" applyFill="1" applyBorder="1" applyAlignment="1">
      <alignment vertical="center"/>
    </xf>
    <xf numFmtId="180" fontId="11" fillId="2" borderId="36" xfId="0" applyNumberFormat="1" applyFont="1" applyFill="1" applyBorder="1" applyAlignment="1">
      <alignment vertical="center"/>
    </xf>
    <xf numFmtId="0" fontId="32" fillId="3" borderId="0" xfId="0" applyFont="1" applyFill="1" applyAlignment="1">
      <alignment horizontal="center"/>
    </xf>
    <xf numFmtId="3" fontId="36" fillId="2" borderId="2" xfId="0" applyNumberFormat="1" applyFont="1" applyFill="1" applyBorder="1" applyAlignment="1">
      <alignment vertical="center"/>
    </xf>
    <xf numFmtId="0" fontId="36" fillId="2" borderId="7" xfId="0" applyFont="1" applyFill="1" applyBorder="1" applyAlignment="1">
      <alignment vertical="center"/>
    </xf>
    <xf numFmtId="180" fontId="41" fillId="2" borderId="36" xfId="0" applyNumberFormat="1" applyFont="1" applyFill="1" applyBorder="1" applyAlignment="1">
      <alignment vertical="center"/>
    </xf>
    <xf numFmtId="0" fontId="42" fillId="3" borderId="0" xfId="0" applyFont="1" applyFill="1" applyAlignment="1">
      <alignment horizontal="right"/>
    </xf>
    <xf numFmtId="0" fontId="0" fillId="3" borderId="2" xfId="0" applyFill="1" applyBorder="1"/>
    <xf numFmtId="0" fontId="0" fillId="3" borderId="3" xfId="0" applyFill="1" applyBorder="1"/>
    <xf numFmtId="0" fontId="0" fillId="3" borderId="4" xfId="0" applyFill="1" applyBorder="1"/>
    <xf numFmtId="0" fontId="43" fillId="3" borderId="2" xfId="0" applyFont="1" applyFill="1" applyBorder="1"/>
    <xf numFmtId="0" fontId="43" fillId="3" borderId="3" xfId="0" applyFont="1" applyFill="1" applyBorder="1"/>
    <xf numFmtId="0" fontId="43" fillId="3" borderId="4" xfId="0" applyFont="1" applyFill="1" applyBorder="1"/>
    <xf numFmtId="0" fontId="43" fillId="3" borderId="0" xfId="0" applyFont="1" applyFill="1"/>
    <xf numFmtId="0" fontId="35" fillId="4" borderId="2" xfId="0" applyFont="1" applyFill="1" applyBorder="1" applyAlignment="1">
      <alignment horizontal="left" vertical="center"/>
    </xf>
    <xf numFmtId="0" fontId="35" fillId="4" borderId="3" xfId="0" applyFont="1" applyFill="1" applyBorder="1" applyAlignment="1">
      <alignment horizontal="left" vertical="center"/>
    </xf>
    <xf numFmtId="0" fontId="35" fillId="4" borderId="4" xfId="0" applyFont="1" applyFill="1" applyBorder="1" applyAlignment="1">
      <alignment horizontal="left" vertical="center"/>
    </xf>
    <xf numFmtId="0" fontId="35" fillId="3" borderId="0" xfId="0" applyFont="1" applyFill="1" applyAlignment="1">
      <alignment horizontal="left" vertical="center"/>
    </xf>
    <xf numFmtId="0" fontId="10" fillId="3" borderId="0" xfId="0" applyFont="1" applyFill="1" applyAlignment="1">
      <alignment horizontal="center" vertical="center"/>
    </xf>
    <xf numFmtId="0" fontId="44" fillId="8" borderId="36" xfId="0" applyFont="1" applyFill="1" applyBorder="1" applyAlignment="1">
      <alignment horizontal="center" vertical="center"/>
    </xf>
    <xf numFmtId="0" fontId="44" fillId="3" borderId="0" xfId="0" applyFont="1" applyFill="1" applyAlignment="1">
      <alignment horizontal="center" vertical="center"/>
    </xf>
    <xf numFmtId="0" fontId="36" fillId="2" borderId="21" xfId="0" applyFont="1" applyFill="1" applyBorder="1" applyAlignment="1">
      <alignment horizontal="center" vertical="center"/>
    </xf>
    <xf numFmtId="0" fontId="45" fillId="3" borderId="21" xfId="0" applyFont="1" applyFill="1" applyBorder="1" applyAlignment="1">
      <alignment vertical="center"/>
    </xf>
    <xf numFmtId="181" fontId="6" fillId="3" borderId="21" xfId="0" applyNumberFormat="1" applyFont="1" applyFill="1" applyBorder="1" applyAlignment="1" applyProtection="1">
      <alignment horizontal="right" vertical="center"/>
      <protection locked="0"/>
    </xf>
    <xf numFmtId="181" fontId="6" fillId="3" borderId="29" xfId="0" applyNumberFormat="1" applyFont="1" applyFill="1" applyBorder="1" applyAlignment="1" applyProtection="1">
      <alignment horizontal="right" vertical="center"/>
      <protection locked="0"/>
    </xf>
    <xf numFmtId="177" fontId="6" fillId="3" borderId="29" xfId="0" applyNumberFormat="1" applyFont="1" applyFill="1" applyBorder="1" applyAlignment="1" applyProtection="1">
      <alignment horizontal="right" vertical="center"/>
      <protection locked="0"/>
    </xf>
    <xf numFmtId="181" fontId="6" fillId="3" borderId="0" xfId="0" applyNumberFormat="1" applyFont="1" applyFill="1" applyAlignment="1" applyProtection="1">
      <alignment horizontal="right" vertical="center"/>
      <protection locked="0"/>
    </xf>
    <xf numFmtId="177" fontId="6" fillId="3" borderId="0" xfId="0" applyNumberFormat="1" applyFont="1" applyFill="1" applyAlignment="1" applyProtection="1">
      <alignment horizontal="right" vertical="center"/>
      <protection locked="0"/>
    </xf>
    <xf numFmtId="0" fontId="36" fillId="2" borderId="24" xfId="0" applyFont="1" applyFill="1" applyBorder="1" applyAlignment="1">
      <alignment horizontal="center" vertical="center"/>
    </xf>
    <xf numFmtId="0" fontId="45" fillId="3" borderId="24" xfId="0" applyFont="1" applyFill="1" applyBorder="1" applyAlignment="1">
      <alignment vertical="center"/>
    </xf>
    <xf numFmtId="181" fontId="6" fillId="3" borderId="24" xfId="0" applyNumberFormat="1" applyFont="1" applyFill="1" applyBorder="1" applyAlignment="1" applyProtection="1">
      <alignment horizontal="right" vertical="center"/>
      <protection locked="0"/>
    </xf>
    <xf numFmtId="181" fontId="6" fillId="3" borderId="31" xfId="0" applyNumberFormat="1" applyFont="1" applyFill="1" applyBorder="1" applyAlignment="1" applyProtection="1">
      <alignment horizontal="right" vertical="center"/>
      <protection locked="0"/>
    </xf>
    <xf numFmtId="177" fontId="6" fillId="3" borderId="31" xfId="0" applyNumberFormat="1" applyFont="1" applyFill="1" applyBorder="1" applyAlignment="1" applyProtection="1">
      <alignment horizontal="right" vertical="center"/>
      <protection locked="0"/>
    </xf>
    <xf numFmtId="181" fontId="6" fillId="3" borderId="8" xfId="0" applyNumberFormat="1" applyFont="1" applyFill="1" applyBorder="1" applyAlignment="1" applyProtection="1">
      <alignment horizontal="right" vertical="center"/>
      <protection locked="0"/>
    </xf>
    <xf numFmtId="181" fontId="6" fillId="3" borderId="30" xfId="0" applyNumberFormat="1" applyFont="1" applyFill="1" applyBorder="1" applyAlignment="1" applyProtection="1">
      <alignment horizontal="right" vertical="center"/>
      <protection locked="0"/>
    </xf>
    <xf numFmtId="177" fontId="6" fillId="3" borderId="30" xfId="0" applyNumberFormat="1" applyFont="1" applyFill="1" applyBorder="1" applyAlignment="1" applyProtection="1">
      <alignment horizontal="right" vertical="center"/>
      <protection locked="0"/>
    </xf>
    <xf numFmtId="0" fontId="46" fillId="2" borderId="21" xfId="0" applyFont="1" applyFill="1" applyBorder="1" applyAlignment="1">
      <alignment horizontal="left" vertical="center"/>
    </xf>
    <xf numFmtId="0" fontId="36" fillId="2" borderId="22" xfId="0" applyFont="1" applyFill="1" applyBorder="1" applyAlignment="1">
      <alignment horizontal="left" vertical="center"/>
    </xf>
    <xf numFmtId="0" fontId="36" fillId="2" borderId="23" xfId="0" applyFont="1" applyFill="1" applyBorder="1" applyAlignment="1">
      <alignment horizontal="left" vertical="center"/>
    </xf>
    <xf numFmtId="0" fontId="46" fillId="2" borderId="24" xfId="0" applyFont="1" applyFill="1" applyBorder="1" applyAlignment="1">
      <alignment horizontal="left" vertical="center"/>
    </xf>
    <xf numFmtId="0" fontId="36" fillId="2" borderId="0" xfId="0" applyFont="1" applyFill="1" applyAlignment="1">
      <alignment horizontal="left" vertical="center"/>
    </xf>
    <xf numFmtId="0" fontId="36" fillId="2" borderId="25" xfId="0" applyFont="1" applyFill="1" applyBorder="1" applyAlignment="1">
      <alignment horizontal="left" vertical="center"/>
    </xf>
    <xf numFmtId="0" fontId="36" fillId="2" borderId="24" xfId="0" applyFont="1" applyFill="1" applyBorder="1" applyAlignment="1">
      <alignment horizontal="left" vertical="center"/>
    </xf>
    <xf numFmtId="0" fontId="36" fillId="2" borderId="8" xfId="0" applyFont="1" applyFill="1" applyBorder="1" applyAlignment="1">
      <alignment horizontal="left" vertical="center"/>
    </xf>
    <xf numFmtId="0" fontId="36" fillId="2" borderId="28" xfId="0" applyFont="1" applyFill="1" applyBorder="1" applyAlignment="1">
      <alignment horizontal="left" vertical="center"/>
    </xf>
    <xf numFmtId="0" fontId="36" fillId="2" borderId="6" xfId="0" applyFont="1" applyFill="1" applyBorder="1" applyAlignment="1">
      <alignment horizontal="left" vertical="center"/>
    </xf>
    <xf numFmtId="0" fontId="22" fillId="0" borderId="36" xfId="0" applyFont="1" applyBorder="1" applyAlignment="1">
      <alignment horizontal="center" vertical="top" wrapText="1"/>
    </xf>
    <xf numFmtId="0" fontId="24" fillId="0" borderId="36" xfId="0" applyFont="1" applyBorder="1" applyAlignment="1">
      <alignment vertical="top" wrapText="1"/>
    </xf>
    <xf numFmtId="0" fontId="24" fillId="3" borderId="36" xfId="0" applyFont="1" applyFill="1" applyBorder="1" applyAlignment="1">
      <alignment horizontal="left" vertical="top" wrapText="1"/>
    </xf>
    <xf numFmtId="0" fontId="27" fillId="3" borderId="36" xfId="0" applyFont="1" applyFill="1" applyBorder="1" applyAlignment="1">
      <alignment horizontal="center" vertical="top" wrapText="1"/>
    </xf>
    <xf numFmtId="0" fontId="22" fillId="0" borderId="36" xfId="0" applyFont="1" applyBorder="1" applyAlignment="1">
      <alignment vertical="top" wrapText="1"/>
    </xf>
    <xf numFmtId="0" fontId="25" fillId="0" borderId="1" xfId="1" applyFont="1" applyBorder="1" applyAlignment="1" applyProtection="1"/>
    <xf numFmtId="0" fontId="12" fillId="0" borderId="1" xfId="0" applyFont="1" applyBorder="1" applyAlignment="1">
      <alignment vertical="top" wrapText="1"/>
    </xf>
    <xf numFmtId="0" fontId="12" fillId="3" borderId="1" xfId="0" applyFont="1" applyFill="1" applyBorder="1" applyAlignment="1">
      <alignment horizontal="left" vertical="top" wrapText="1"/>
    </xf>
    <xf numFmtId="0" fontId="12" fillId="0" borderId="1" xfId="0" applyFont="1" applyBorder="1" applyAlignment="1">
      <alignment horizontal="center" vertical="top" wrapText="1"/>
    </xf>
    <xf numFmtId="0" fontId="12" fillId="0" borderId="36" xfId="0" applyFont="1" applyBorder="1" applyAlignment="1">
      <alignment horizontal="center" vertical="top" wrapText="1"/>
    </xf>
    <xf numFmtId="0" fontId="12" fillId="0" borderId="36" xfId="0" applyFont="1" applyBorder="1" applyAlignment="1">
      <alignment vertical="top" wrapText="1"/>
    </xf>
    <xf numFmtId="0" fontId="12" fillId="3" borderId="36" xfId="0" applyFont="1" applyFill="1" applyBorder="1" applyAlignment="1">
      <alignment horizontal="left" vertical="top" wrapText="1"/>
    </xf>
    <xf numFmtId="0" fontId="6" fillId="3" borderId="36" xfId="0" applyFont="1" applyFill="1" applyBorder="1" applyAlignment="1">
      <alignment horizontal="center" vertical="top" wrapText="1"/>
    </xf>
    <xf numFmtId="0" fontId="12" fillId="2" borderId="1" xfId="0" applyFont="1" applyFill="1" applyBorder="1" applyAlignment="1">
      <alignment horizontal="center"/>
    </xf>
    <xf numFmtId="0" fontId="6" fillId="2" borderId="1" xfId="0" applyFont="1" applyFill="1" applyBorder="1" applyAlignment="1">
      <alignment horizontal="right" vertical="center" wrapText="1"/>
    </xf>
    <xf numFmtId="0" fontId="47" fillId="0" borderId="1" xfId="1" applyFont="1" applyBorder="1" applyAlignment="1" applyProtection="1"/>
    <xf numFmtId="0" fontId="6" fillId="2" borderId="1" xfId="0" applyFont="1" applyFill="1" applyBorder="1" applyAlignment="1">
      <alignment horizontal="center"/>
    </xf>
    <xf numFmtId="0" fontId="6" fillId="2" borderId="1" xfId="0" applyFont="1" applyFill="1" applyBorder="1" applyAlignment="1">
      <alignment horizontal="right"/>
    </xf>
    <xf numFmtId="176" fontId="12" fillId="0" borderId="1" xfId="0" applyNumberFormat="1" applyFont="1" applyBorder="1" applyAlignment="1">
      <alignment horizontal="center" wrapText="1"/>
    </xf>
    <xf numFmtId="14" fontId="12" fillId="0" borderId="1" xfId="0" applyNumberFormat="1" applyFont="1" applyBorder="1" applyAlignment="1">
      <alignment horizontal="center" wrapText="1"/>
    </xf>
    <xf numFmtId="0" fontId="6" fillId="2" borderId="1" xfId="0" applyFont="1" applyFill="1" applyBorder="1" applyAlignment="1">
      <alignment horizontal="center" vertical="center" textRotation="180"/>
    </xf>
    <xf numFmtId="0" fontId="6" fillId="2" borderId="1" xfId="0" applyFont="1" applyFill="1" applyBorder="1" applyAlignment="1">
      <alignment vertical="center" wrapText="1"/>
    </xf>
    <xf numFmtId="0" fontId="6" fillId="2" borderId="1" xfId="0" applyFont="1" applyFill="1" applyBorder="1" applyAlignment="1">
      <alignment horizontal="center" vertical="center" wrapText="1"/>
    </xf>
    <xf numFmtId="0" fontId="6" fillId="2" borderId="1" xfId="0" applyFont="1" applyFill="1" applyBorder="1"/>
    <xf numFmtId="0" fontId="47" fillId="0" borderId="1" xfId="1" quotePrefix="1" applyFont="1" applyBorder="1" applyAlignment="1" applyProtection="1">
      <alignment vertical="top" wrapText="1"/>
    </xf>
    <xf numFmtId="0" fontId="6" fillId="2" borderId="1" xfId="0" applyFont="1" applyFill="1" applyBorder="1" applyAlignment="1">
      <alignment wrapText="1"/>
    </xf>
    <xf numFmtId="0" fontId="12" fillId="2" borderId="1" xfId="0" applyFont="1" applyFill="1" applyBorder="1" applyAlignment="1">
      <alignment wrapText="1"/>
    </xf>
    <xf numFmtId="0" fontId="50" fillId="2" borderId="1" xfId="0" applyFont="1" applyFill="1" applyBorder="1" applyAlignment="1">
      <alignment horizontal="center"/>
    </xf>
    <xf numFmtId="0" fontId="49" fillId="2" borderId="1" xfId="0" applyFont="1" applyFill="1" applyBorder="1" applyAlignment="1">
      <alignment horizontal="right" vertical="center" wrapText="1"/>
    </xf>
    <xf numFmtId="0" fontId="51" fillId="0" borderId="1" xfId="1" applyFont="1" applyBorder="1" applyAlignment="1" applyProtection="1"/>
    <xf numFmtId="0" fontId="51" fillId="0" borderId="1" xfId="1" applyFont="1" applyBorder="1" applyAlignment="1" applyProtection="1"/>
    <xf numFmtId="0" fontId="49" fillId="2" borderId="1" xfId="0" applyFont="1" applyFill="1" applyBorder="1" applyAlignment="1">
      <alignment horizontal="center"/>
    </xf>
    <xf numFmtId="0" fontId="49" fillId="2" borderId="1" xfId="0" applyFont="1" applyFill="1" applyBorder="1" applyAlignment="1">
      <alignment horizontal="right"/>
    </xf>
    <xf numFmtId="176" fontId="50" fillId="0" borderId="1" xfId="0" applyNumberFormat="1" applyFont="1" applyBorder="1" applyAlignment="1">
      <alignment horizontal="center" wrapText="1"/>
    </xf>
    <xf numFmtId="14" fontId="50" fillId="0" borderId="1" xfId="0" applyNumberFormat="1" applyFont="1" applyBorder="1" applyAlignment="1">
      <alignment horizontal="center" wrapText="1"/>
    </xf>
    <xf numFmtId="0" fontId="49" fillId="2" borderId="1" xfId="0" applyFont="1" applyFill="1" applyBorder="1" applyAlignment="1">
      <alignment horizontal="center" vertical="center" textRotation="180"/>
    </xf>
    <xf numFmtId="0" fontId="49" fillId="2" borderId="1" xfId="0" applyFont="1" applyFill="1" applyBorder="1" applyAlignment="1">
      <alignment vertical="center" wrapText="1"/>
    </xf>
    <xf numFmtId="0" fontId="49" fillId="2" borderId="1" xfId="0" applyFont="1" applyFill="1" applyBorder="1" applyAlignment="1">
      <alignment horizontal="center" vertical="center" wrapText="1"/>
    </xf>
    <xf numFmtId="0" fontId="49" fillId="2" borderId="1" xfId="0" applyFont="1" applyFill="1" applyBorder="1"/>
    <xf numFmtId="0" fontId="50" fillId="0" borderId="1" xfId="0" applyFont="1" applyBorder="1" applyAlignment="1">
      <alignment horizontal="center" vertical="top" wrapText="1"/>
    </xf>
    <xf numFmtId="0" fontId="50" fillId="0" borderId="1" xfId="0" applyFont="1" applyBorder="1" applyAlignment="1">
      <alignment vertical="top" wrapText="1"/>
    </xf>
    <xf numFmtId="0" fontId="50" fillId="3" borderId="1" xfId="0" applyFont="1" applyFill="1" applyBorder="1" applyAlignment="1">
      <alignment horizontal="left" vertical="top" wrapText="1"/>
    </xf>
    <xf numFmtId="0" fontId="49" fillId="3" borderId="1" xfId="0" applyFont="1" applyFill="1" applyBorder="1" applyAlignment="1">
      <alignment horizontal="center" vertical="top" wrapText="1"/>
    </xf>
    <xf numFmtId="0" fontId="51" fillId="0" borderId="1" xfId="1" quotePrefix="1" applyFont="1" applyBorder="1" applyAlignment="1" applyProtection="1">
      <alignment vertical="top" wrapText="1"/>
    </xf>
    <xf numFmtId="0" fontId="49" fillId="2" borderId="1" xfId="0" applyFont="1" applyFill="1" applyBorder="1" applyAlignment="1">
      <alignment wrapText="1"/>
    </xf>
    <xf numFmtId="0" fontId="50" fillId="2" borderId="1" xfId="0" applyFont="1" applyFill="1" applyBorder="1" applyAlignment="1">
      <alignment wrapText="1"/>
    </xf>
    <xf numFmtId="0" fontId="12" fillId="2" borderId="39" xfId="0" applyFont="1" applyFill="1" applyBorder="1" applyAlignment="1">
      <alignment horizontal="left" vertical="top" wrapText="1"/>
    </xf>
    <xf numFmtId="0" fontId="0" fillId="0" borderId="40" xfId="0" applyBorder="1"/>
    <xf numFmtId="0" fontId="6" fillId="3" borderId="40" xfId="0" applyFont="1" applyFill="1" applyBorder="1" applyAlignment="1">
      <alignment horizontal="center" vertical="top" wrapText="1"/>
    </xf>
    <xf numFmtId="0" fontId="12" fillId="3" borderId="40" xfId="0" applyFont="1" applyFill="1" applyBorder="1" applyAlignment="1">
      <alignment horizontal="center" vertical="top" wrapText="1"/>
    </xf>
    <xf numFmtId="0" fontId="0" fillId="0" borderId="36" xfId="0" applyBorder="1"/>
    <xf numFmtId="0" fontId="6" fillId="2" borderId="24" xfId="0" applyFont="1" applyFill="1" applyBorder="1" applyAlignment="1">
      <alignment horizontal="left" vertical="center"/>
    </xf>
    <xf numFmtId="0" fontId="6" fillId="2" borderId="0" xfId="0" applyFont="1" applyFill="1" applyAlignment="1">
      <alignment horizontal="left" vertical="center"/>
    </xf>
    <xf numFmtId="0" fontId="6" fillId="2" borderId="25" xfId="0" applyFont="1" applyFill="1" applyBorder="1" applyAlignment="1">
      <alignment horizontal="left" vertical="center"/>
    </xf>
    <xf numFmtId="0" fontId="6" fillId="2" borderId="8" xfId="0" applyFont="1" applyFill="1" applyBorder="1" applyAlignment="1">
      <alignment horizontal="left" vertical="center"/>
    </xf>
    <xf numFmtId="0" fontId="6" fillId="2" borderId="28" xfId="0" applyFont="1" applyFill="1" applyBorder="1" applyAlignment="1">
      <alignment horizontal="left" vertical="center"/>
    </xf>
    <xf numFmtId="0" fontId="6" fillId="2" borderId="6" xfId="0" applyFont="1" applyFill="1" applyBorder="1" applyAlignment="1">
      <alignment horizontal="left" vertical="center"/>
    </xf>
    <xf numFmtId="0" fontId="6" fillId="2" borderId="2" xfId="0" applyFont="1" applyFill="1" applyBorder="1" applyAlignment="1">
      <alignment horizontal="left" vertical="center"/>
    </xf>
    <xf numFmtId="0" fontId="6" fillId="2" borderId="3" xfId="0" applyFont="1" applyFill="1" applyBorder="1" applyAlignment="1">
      <alignment horizontal="left" vertical="center"/>
    </xf>
    <xf numFmtId="0" fontId="6" fillId="2" borderId="4" xfId="0" applyFont="1" applyFill="1" applyBorder="1" applyAlignment="1">
      <alignment horizontal="left" vertical="center"/>
    </xf>
    <xf numFmtId="0" fontId="36" fillId="2" borderId="2" xfId="0" applyFont="1" applyFill="1" applyBorder="1" applyAlignment="1">
      <alignment horizontal="left" vertical="center"/>
    </xf>
    <xf numFmtId="0" fontId="36" fillId="2" borderId="3" xfId="0" applyFont="1" applyFill="1" applyBorder="1" applyAlignment="1">
      <alignment horizontal="left" vertical="center"/>
    </xf>
    <xf numFmtId="0" fontId="36" fillId="2" borderId="4" xfId="0" applyFont="1" applyFill="1" applyBorder="1" applyAlignment="1">
      <alignment horizontal="left" vertical="center"/>
    </xf>
    <xf numFmtId="0" fontId="0" fillId="2" borderId="24" xfId="0" applyFill="1" applyBorder="1" applyAlignment="1">
      <alignment horizontal="left" vertical="center"/>
    </xf>
    <xf numFmtId="0" fontId="0" fillId="2" borderId="25" xfId="0" applyFill="1" applyBorder="1" applyAlignment="1">
      <alignment horizontal="left" vertical="center"/>
    </xf>
    <xf numFmtId="0" fontId="6" fillId="2" borderId="21" xfId="0" applyFont="1" applyFill="1" applyBorder="1" applyAlignment="1">
      <alignment horizontal="left" vertical="center"/>
    </xf>
    <xf numFmtId="0" fontId="6" fillId="2" borderId="22" xfId="0" applyFont="1" applyFill="1" applyBorder="1" applyAlignment="1">
      <alignment horizontal="left" vertical="center"/>
    </xf>
    <xf numFmtId="0" fontId="6" fillId="2" borderId="23" xfId="0" applyFont="1" applyFill="1" applyBorder="1" applyAlignment="1">
      <alignment horizontal="left" vertical="center"/>
    </xf>
    <xf numFmtId="0" fontId="0" fillId="2" borderId="8" xfId="0" applyFill="1" applyBorder="1" applyAlignment="1">
      <alignment horizontal="left" vertical="center"/>
    </xf>
    <xf numFmtId="0" fontId="0" fillId="2" borderId="6" xfId="0" applyFill="1" applyBorder="1" applyAlignment="1">
      <alignment horizontal="left" vertical="center"/>
    </xf>
    <xf numFmtId="0" fontId="39" fillId="2" borderId="24" xfId="0" applyFont="1" applyFill="1" applyBorder="1" applyAlignment="1">
      <alignment horizontal="left" vertical="center"/>
    </xf>
    <xf numFmtId="0" fontId="39" fillId="2" borderId="0" xfId="0" applyFont="1" applyFill="1" applyAlignment="1">
      <alignment horizontal="left" vertical="center"/>
    </xf>
    <xf numFmtId="0" fontId="39" fillId="2" borderId="25" xfId="0" applyFont="1" applyFill="1" applyBorder="1" applyAlignment="1">
      <alignment horizontal="left" vertical="center"/>
    </xf>
    <xf numFmtId="0" fontId="10" fillId="8" borderId="29" xfId="0" applyFont="1" applyFill="1" applyBorder="1" applyAlignment="1">
      <alignment horizontal="center" wrapText="1"/>
    </xf>
    <xf numFmtId="0" fontId="10" fillId="8" borderId="30" xfId="0" applyFont="1" applyFill="1" applyBorder="1" applyAlignment="1">
      <alignment horizontal="center"/>
    </xf>
    <xf numFmtId="0" fontId="10" fillId="8" borderId="21" xfId="0" applyFont="1" applyFill="1" applyBorder="1" applyAlignment="1">
      <alignment horizontal="left"/>
    </xf>
    <xf numFmtId="0" fontId="10" fillId="8" borderId="22" xfId="0" applyFont="1" applyFill="1" applyBorder="1" applyAlignment="1">
      <alignment horizontal="left"/>
    </xf>
    <xf numFmtId="0" fontId="10" fillId="8" borderId="23" xfId="0" applyFont="1" applyFill="1" applyBorder="1" applyAlignment="1">
      <alignment horizontal="left"/>
    </xf>
    <xf numFmtId="0" fontId="10" fillId="8" borderId="8" xfId="0" applyFont="1" applyFill="1" applyBorder="1" applyAlignment="1">
      <alignment horizontal="left"/>
    </xf>
    <xf numFmtId="0" fontId="10" fillId="8" borderId="28" xfId="0" applyFont="1" applyFill="1" applyBorder="1" applyAlignment="1">
      <alignment horizontal="left"/>
    </xf>
    <xf numFmtId="0" fontId="10" fillId="8" borderId="6" xfId="0" applyFont="1" applyFill="1" applyBorder="1" applyAlignment="1">
      <alignment horizontal="left"/>
    </xf>
    <xf numFmtId="0" fontId="10" fillId="8" borderId="21" xfId="0" applyFont="1" applyFill="1" applyBorder="1" applyAlignment="1">
      <alignment horizontal="center" wrapText="1"/>
    </xf>
    <xf numFmtId="0" fontId="10" fillId="8" borderId="8" xfId="0" applyFont="1" applyFill="1" applyBorder="1" applyAlignment="1">
      <alignment horizontal="center"/>
    </xf>
    <xf numFmtId="0" fontId="10" fillId="8" borderId="32" xfId="0" applyFont="1" applyFill="1" applyBorder="1" applyAlignment="1">
      <alignment horizontal="center" wrapText="1"/>
    </xf>
    <xf numFmtId="0" fontId="10" fillId="8" borderId="33" xfId="0" applyFont="1" applyFill="1" applyBorder="1" applyAlignment="1">
      <alignment horizontal="center"/>
    </xf>
    <xf numFmtId="0" fontId="6" fillId="3" borderId="8" xfId="0" applyFont="1" applyFill="1" applyBorder="1" applyAlignment="1" applyProtection="1">
      <alignment horizontal="left" vertical="center"/>
      <protection locked="0"/>
    </xf>
    <xf numFmtId="0" fontId="6" fillId="3" borderId="28" xfId="0" applyFont="1" applyFill="1" applyBorder="1" applyAlignment="1" applyProtection="1">
      <alignment horizontal="left" vertical="center"/>
      <protection locked="0"/>
    </xf>
    <xf numFmtId="0" fontId="6" fillId="3" borderId="6" xfId="0" applyFont="1" applyFill="1" applyBorder="1" applyAlignment="1" applyProtection="1">
      <alignment horizontal="left" vertical="center"/>
      <protection locked="0"/>
    </xf>
    <xf numFmtId="0" fontId="36" fillId="3" borderId="8" xfId="0" applyFont="1" applyFill="1" applyBorder="1" applyAlignment="1">
      <alignment horizontal="left" vertical="center"/>
    </xf>
    <xf numFmtId="0" fontId="36" fillId="3" borderId="6" xfId="0" applyFont="1" applyFill="1" applyBorder="1" applyAlignment="1">
      <alignment horizontal="left" vertical="center"/>
    </xf>
    <xf numFmtId="0" fontId="6" fillId="3" borderId="8" xfId="0" applyFont="1" applyFill="1" applyBorder="1" applyAlignment="1">
      <alignment horizontal="left" vertical="center"/>
    </xf>
    <xf numFmtId="0" fontId="6" fillId="3" borderId="28" xfId="0" applyFont="1" applyFill="1" applyBorder="1" applyAlignment="1">
      <alignment horizontal="left" vertical="center"/>
    </xf>
    <xf numFmtId="0" fontId="6" fillId="3" borderId="6" xfId="0" applyFont="1" applyFill="1" applyBorder="1" applyAlignment="1">
      <alignment horizontal="left" vertical="center"/>
    </xf>
    <xf numFmtId="0" fontId="10" fillId="8" borderId="1" xfId="0" applyFont="1" applyFill="1" applyBorder="1" applyAlignment="1">
      <alignment horizontal="left"/>
    </xf>
    <xf numFmtId="0" fontId="10" fillId="8" borderId="2" xfId="0" applyFont="1" applyFill="1" applyBorder="1" applyAlignment="1">
      <alignment horizontal="center"/>
    </xf>
    <xf numFmtId="0" fontId="10" fillId="8" borderId="4" xfId="0" applyFont="1" applyFill="1" applyBorder="1" applyAlignment="1">
      <alignment horizontal="center"/>
    </xf>
    <xf numFmtId="0" fontId="10" fillId="8" borderId="3" xfId="0" applyFont="1" applyFill="1" applyBorder="1" applyAlignment="1">
      <alignment horizontal="center"/>
    </xf>
    <xf numFmtId="0" fontId="10" fillId="8" borderId="1" xfId="0" applyFont="1" applyFill="1" applyBorder="1" applyAlignment="1">
      <alignment horizontal="left" vertical="center"/>
    </xf>
    <xf numFmtId="0" fontId="36" fillId="3" borderId="24" xfId="0" applyFont="1" applyFill="1" applyBorder="1" applyAlignment="1">
      <alignment horizontal="left" vertical="center"/>
    </xf>
    <xf numFmtId="0" fontId="36" fillId="3" borderId="25" xfId="0" applyFont="1" applyFill="1" applyBorder="1" applyAlignment="1">
      <alignment horizontal="left" vertical="center"/>
    </xf>
    <xf numFmtId="0" fontId="6" fillId="3" borderId="24" xfId="0" applyFont="1" applyFill="1" applyBorder="1" applyAlignment="1">
      <alignment horizontal="left" vertical="center"/>
    </xf>
    <xf numFmtId="0" fontId="6" fillId="3" borderId="0" xfId="0" applyFont="1" applyFill="1" applyAlignment="1">
      <alignment horizontal="left" vertical="center"/>
    </xf>
    <xf numFmtId="0" fontId="6" fillId="3" borderId="25" xfId="0" applyFont="1" applyFill="1" applyBorder="1" applyAlignment="1">
      <alignment horizontal="left" vertical="center"/>
    </xf>
    <xf numFmtId="0" fontId="6" fillId="3" borderId="21" xfId="0" applyFont="1" applyFill="1" applyBorder="1" applyAlignment="1" applyProtection="1">
      <alignment horizontal="left" vertical="center"/>
      <protection locked="0"/>
    </xf>
    <xf numFmtId="0" fontId="6" fillId="3" borderId="22" xfId="0" applyFont="1" applyFill="1" applyBorder="1" applyAlignment="1" applyProtection="1">
      <alignment horizontal="left" vertical="center"/>
      <protection locked="0"/>
    </xf>
    <xf numFmtId="0" fontId="6" fillId="3" borderId="23" xfId="0" applyFont="1" applyFill="1" applyBorder="1" applyAlignment="1" applyProtection="1">
      <alignment horizontal="left" vertical="center"/>
      <protection locked="0"/>
    </xf>
    <xf numFmtId="0" fontId="37" fillId="3" borderId="24" xfId="0" applyFont="1" applyFill="1" applyBorder="1" applyAlignment="1" applyProtection="1">
      <alignment horizontal="left" vertical="center"/>
      <protection locked="0"/>
    </xf>
    <xf numFmtId="0" fontId="6" fillId="3" borderId="0" xfId="0" applyFont="1" applyFill="1" applyAlignment="1" applyProtection="1">
      <alignment horizontal="left" vertical="center"/>
      <protection locked="0"/>
    </xf>
    <xf numFmtId="0" fontId="6" fillId="3" borderId="25" xfId="0" applyFont="1" applyFill="1" applyBorder="1" applyAlignment="1" applyProtection="1">
      <alignment horizontal="left" vertical="center"/>
      <protection locked="0"/>
    </xf>
    <xf numFmtId="0" fontId="36" fillId="2" borderId="24" xfId="0" applyFont="1" applyFill="1" applyBorder="1" applyAlignment="1">
      <alignment horizontal="left" vertical="center"/>
    </xf>
    <xf numFmtId="0" fontId="36" fillId="2" borderId="25" xfId="0" applyFont="1" applyFill="1" applyBorder="1" applyAlignment="1">
      <alignment horizontal="left" vertical="center"/>
    </xf>
    <xf numFmtId="179" fontId="6" fillId="3" borderId="24" xfId="0" applyNumberFormat="1" applyFont="1" applyFill="1" applyBorder="1" applyAlignment="1">
      <alignment horizontal="left" vertical="center"/>
    </xf>
    <xf numFmtId="179" fontId="6" fillId="3" borderId="0" xfId="0" applyNumberFormat="1" applyFont="1" applyFill="1" applyAlignment="1">
      <alignment horizontal="left" vertical="center"/>
    </xf>
    <xf numFmtId="179" fontId="6" fillId="3" borderId="25" xfId="0" applyNumberFormat="1" applyFont="1" applyFill="1" applyBorder="1" applyAlignment="1">
      <alignment horizontal="left" vertical="center"/>
    </xf>
    <xf numFmtId="0" fontId="6" fillId="3" borderId="24" xfId="0" applyFont="1" applyFill="1" applyBorder="1" applyAlignment="1" applyProtection="1">
      <alignment horizontal="left" vertical="center"/>
      <protection locked="0"/>
    </xf>
    <xf numFmtId="0" fontId="36" fillId="2" borderId="26" xfId="0" applyFont="1" applyFill="1" applyBorder="1" applyAlignment="1">
      <alignment horizontal="left" vertical="center"/>
    </xf>
    <xf numFmtId="0" fontId="36" fillId="2" borderId="27" xfId="0" applyFont="1" applyFill="1" applyBorder="1" applyAlignment="1">
      <alignment horizontal="left" vertical="center"/>
    </xf>
    <xf numFmtId="0" fontId="10" fillId="8" borderId="2" xfId="0" applyFont="1" applyFill="1" applyBorder="1" applyAlignment="1">
      <alignment horizontal="center" vertical="center"/>
    </xf>
    <xf numFmtId="0" fontId="10" fillId="8" borderId="4" xfId="0" applyFont="1" applyFill="1" applyBorder="1" applyAlignment="1">
      <alignment horizontal="center" vertical="center"/>
    </xf>
    <xf numFmtId="0" fontId="36" fillId="2" borderId="21" xfId="0" applyFont="1" applyFill="1" applyBorder="1" applyAlignment="1">
      <alignment horizontal="left" vertical="center"/>
    </xf>
    <xf numFmtId="0" fontId="36" fillId="2" borderId="23" xfId="0" applyFont="1" applyFill="1" applyBorder="1" applyAlignment="1">
      <alignment horizontal="left" vertical="center"/>
    </xf>
    <xf numFmtId="0" fontId="6" fillId="3" borderId="21" xfId="0" applyFont="1" applyFill="1" applyBorder="1" applyAlignment="1">
      <alignment horizontal="left" vertical="center"/>
    </xf>
    <xf numFmtId="0" fontId="6" fillId="3" borderId="22" xfId="0" applyFont="1" applyFill="1" applyBorder="1" applyAlignment="1">
      <alignment horizontal="left" vertical="center"/>
    </xf>
    <xf numFmtId="0" fontId="6" fillId="3" borderId="23" xfId="0" applyFont="1" applyFill="1" applyBorder="1" applyAlignment="1">
      <alignment horizontal="left" vertical="center"/>
    </xf>
    <xf numFmtId="0" fontId="10" fillId="8" borderId="37" xfId="0" applyFont="1" applyFill="1" applyBorder="1" applyAlignment="1">
      <alignment horizontal="center" wrapText="1"/>
    </xf>
    <xf numFmtId="0" fontId="0" fillId="0" borderId="38" xfId="0" applyBorder="1" applyAlignment="1">
      <alignment horizontal="center"/>
    </xf>
    <xf numFmtId="0" fontId="0" fillId="0" borderId="8" xfId="0" applyBorder="1" applyAlignment="1">
      <alignment horizontal="center"/>
    </xf>
    <xf numFmtId="0" fontId="10" fillId="8" borderId="2" xfId="0" applyFont="1" applyFill="1" applyBorder="1" applyAlignment="1">
      <alignment horizontal="center" vertical="center" wrapText="1"/>
    </xf>
    <xf numFmtId="0" fontId="10" fillId="8" borderId="4" xfId="0"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3" borderId="0" xfId="0" applyFont="1" applyFill="1" applyAlignment="1">
      <alignment horizontal="center" vertical="center"/>
    </xf>
    <xf numFmtId="0" fontId="8" fillId="4" borderId="11" xfId="0" applyFont="1" applyFill="1" applyBorder="1" applyAlignment="1">
      <alignment horizontal="left"/>
    </xf>
    <xf numFmtId="0" fontId="8" fillId="4" borderId="12" xfId="0" applyFont="1" applyFill="1" applyBorder="1" applyAlignment="1">
      <alignment horizontal="left"/>
    </xf>
    <xf numFmtId="0" fontId="8" fillId="4" borderId="13" xfId="0" applyFont="1" applyFill="1" applyBorder="1" applyAlignment="1">
      <alignment horizontal="left"/>
    </xf>
    <xf numFmtId="0" fontId="10" fillId="7" borderId="14" xfId="0" applyFont="1" applyFill="1" applyBorder="1" applyAlignment="1">
      <alignment horizontal="left"/>
    </xf>
    <xf numFmtId="0" fontId="10" fillId="7" borderId="0" xfId="0" applyFont="1" applyFill="1" applyBorder="1" applyAlignment="1">
      <alignment horizontal="left"/>
    </xf>
    <xf numFmtId="0" fontId="10" fillId="7" borderId="15" xfId="0" applyFont="1" applyFill="1" applyBorder="1" applyAlignment="1">
      <alignment horizontal="left"/>
    </xf>
    <xf numFmtId="0" fontId="21" fillId="0" borderId="1" xfId="0" applyFont="1" applyBorder="1" applyAlignment="1">
      <alignment horizontal="center"/>
    </xf>
    <xf numFmtId="49" fontId="22" fillId="0" borderId="1" xfId="0" applyNumberFormat="1" applyFont="1" applyBorder="1" applyAlignment="1">
      <alignment horizontal="left" wrapText="1"/>
    </xf>
    <xf numFmtId="0" fontId="2" fillId="0" borderId="1" xfId="0" applyFont="1" applyBorder="1" applyAlignment="1">
      <alignment horizontal="left" vertical="center" wrapText="1"/>
    </xf>
    <xf numFmtId="0" fontId="23" fillId="0" borderId="1" xfId="0" applyFont="1" applyBorder="1" applyAlignment="1">
      <alignment horizontal="left" vertical="center" wrapText="1"/>
    </xf>
    <xf numFmtId="0" fontId="24" fillId="0" borderId="1" xfId="0" applyFont="1" applyBorder="1" applyAlignment="1">
      <alignment horizontal="left" vertical="center" wrapText="1"/>
    </xf>
    <xf numFmtId="0" fontId="25" fillId="0" borderId="1" xfId="1" applyFont="1" applyBorder="1" applyAlignment="1" applyProtection="1"/>
    <xf numFmtId="0" fontId="26" fillId="0" borderId="1" xfId="0" applyFont="1" applyBorder="1"/>
    <xf numFmtId="0" fontId="2" fillId="0" borderId="0" xfId="0" applyFont="1" applyAlignment="1">
      <alignment horizontal="left" vertical="center" wrapText="1"/>
    </xf>
    <xf numFmtId="0" fontId="49" fillId="0" borderId="1" xfId="0" applyFont="1" applyBorder="1" applyAlignment="1">
      <alignment horizontal="left" vertical="center" wrapText="1"/>
    </xf>
    <xf numFmtId="0" fontId="50" fillId="0" borderId="1" xfId="0" applyFont="1" applyBorder="1" applyAlignment="1">
      <alignment horizontal="left" vertical="center" wrapText="1"/>
    </xf>
    <xf numFmtId="0" fontId="49" fillId="0" borderId="1" xfId="0" applyFont="1" applyBorder="1" applyAlignment="1">
      <alignment horizontal="center"/>
    </xf>
    <xf numFmtId="49" fontId="50" fillId="0" borderId="1" xfId="0" applyNumberFormat="1" applyFont="1" applyBorder="1" applyAlignment="1">
      <alignment horizontal="left" wrapText="1"/>
    </xf>
    <xf numFmtId="0" fontId="51" fillId="0" borderId="1" xfId="1" applyFont="1" applyBorder="1" applyAlignment="1" applyProtection="1"/>
    <xf numFmtId="0" fontId="52" fillId="0" borderId="1" xfId="0" applyFont="1" applyBorder="1"/>
    <xf numFmtId="0" fontId="12" fillId="0" borderId="1" xfId="0" applyFont="1" applyBorder="1" applyAlignment="1">
      <alignment horizontal="left" vertical="center" wrapText="1"/>
    </xf>
    <xf numFmtId="0" fontId="6" fillId="0" borderId="1" xfId="0" applyFont="1" applyBorder="1" applyAlignment="1">
      <alignment horizontal="center"/>
    </xf>
    <xf numFmtId="49" fontId="12" fillId="0" borderId="1" xfId="0" applyNumberFormat="1" applyFont="1" applyBorder="1" applyAlignment="1">
      <alignment horizontal="left" wrapText="1"/>
    </xf>
    <xf numFmtId="0" fontId="6" fillId="0" borderId="1" xfId="0" applyFont="1" applyBorder="1" applyAlignment="1">
      <alignment horizontal="left" vertical="center" wrapText="1"/>
    </xf>
    <xf numFmtId="0" fontId="47" fillId="0" borderId="1" xfId="1" applyFont="1" applyBorder="1" applyAlignment="1" applyProtection="1"/>
    <xf numFmtId="0" fontId="48" fillId="0" borderId="1" xfId="0" applyFont="1" applyBorder="1"/>
    <xf numFmtId="0" fontId="54" fillId="0" borderId="1" xfId="0" applyFont="1" applyBorder="1" applyAlignment="1">
      <alignment horizontal="left" vertical="center" wrapText="1"/>
    </xf>
    <xf numFmtId="0" fontId="43" fillId="2" borderId="1" xfId="0" applyFont="1" applyFill="1" applyBorder="1" applyAlignment="1">
      <alignment horizontal="center"/>
    </xf>
    <xf numFmtId="0" fontId="54" fillId="2" borderId="1" xfId="0" applyFont="1" applyFill="1" applyBorder="1" applyAlignment="1">
      <alignment horizontal="right" vertical="center" wrapText="1"/>
    </xf>
    <xf numFmtId="0" fontId="43" fillId="0" borderId="1" xfId="0" applyFont="1" applyBorder="1" applyAlignment="1">
      <alignment horizontal="left" vertical="center" wrapText="1"/>
    </xf>
    <xf numFmtId="0" fontId="55" fillId="0" borderId="1" xfId="1" applyFont="1" applyBorder="1" applyAlignment="1" applyProtection="1"/>
    <xf numFmtId="0" fontId="55" fillId="0" borderId="1" xfId="1" applyFont="1" applyBorder="1" applyAlignment="1" applyProtection="1"/>
    <xf numFmtId="0" fontId="56" fillId="0" borderId="1" xfId="0" applyFont="1" applyBorder="1"/>
    <xf numFmtId="0" fontId="54" fillId="2" borderId="1" xfId="0" applyFont="1" applyFill="1" applyBorder="1" applyAlignment="1">
      <alignment horizontal="center"/>
    </xf>
    <xf numFmtId="0" fontId="54" fillId="2" borderId="1" xfId="0" applyFont="1" applyFill="1" applyBorder="1" applyAlignment="1">
      <alignment horizontal="right"/>
    </xf>
    <xf numFmtId="0" fontId="54" fillId="0" borderId="1" xfId="0" applyFont="1" applyBorder="1" applyAlignment="1">
      <alignment horizontal="center"/>
    </xf>
    <xf numFmtId="176" fontId="43" fillId="0" borderId="1" xfId="0" applyNumberFormat="1" applyFont="1" applyBorder="1" applyAlignment="1">
      <alignment horizontal="center" wrapText="1"/>
    </xf>
    <xf numFmtId="49" fontId="43" fillId="0" borderId="1" xfId="0" applyNumberFormat="1" applyFont="1" applyBorder="1" applyAlignment="1">
      <alignment horizontal="left" wrapText="1"/>
    </xf>
    <xf numFmtId="14" fontId="43" fillId="0" borderId="1" xfId="0" applyNumberFormat="1" applyFont="1" applyBorder="1" applyAlignment="1">
      <alignment horizontal="center" wrapText="1"/>
    </xf>
    <xf numFmtId="0" fontId="54" fillId="2" borderId="1" xfId="0" applyFont="1" applyFill="1" applyBorder="1" applyAlignment="1">
      <alignment horizontal="center" vertical="center" textRotation="180"/>
    </xf>
    <xf numFmtId="0" fontId="54" fillId="2" borderId="1" xfId="0" applyFont="1" applyFill="1" applyBorder="1" applyAlignment="1">
      <alignment vertical="center" wrapText="1"/>
    </xf>
    <xf numFmtId="0" fontId="54" fillId="2" borderId="1" xfId="0" applyFont="1" applyFill="1" applyBorder="1" applyAlignment="1">
      <alignment horizontal="center" vertical="center" wrapText="1"/>
    </xf>
    <xf numFmtId="0" fontId="54" fillId="2" borderId="1" xfId="0" applyFont="1" applyFill="1" applyBorder="1"/>
    <xf numFmtId="0" fontId="43" fillId="0" borderId="1" xfId="0" applyFont="1" applyBorder="1" applyAlignment="1">
      <alignment horizontal="center" vertical="top" wrapText="1"/>
    </xf>
    <xf numFmtId="0" fontId="43" fillId="0" borderId="1" xfId="0" applyFont="1" applyBorder="1" applyAlignment="1">
      <alignment vertical="top" wrapText="1"/>
    </xf>
    <xf numFmtId="0" fontId="43" fillId="3" borderId="1" xfId="0" applyFont="1" applyFill="1" applyBorder="1" applyAlignment="1">
      <alignment horizontal="left" vertical="top" wrapText="1"/>
    </xf>
    <xf numFmtId="0" fontId="54" fillId="3" borderId="1" xfId="0" applyFont="1" applyFill="1" applyBorder="1" applyAlignment="1">
      <alignment horizontal="center" vertical="top" wrapText="1"/>
    </xf>
    <xf numFmtId="0" fontId="55" fillId="0" borderId="1" xfId="1" quotePrefix="1" applyFont="1" applyBorder="1" applyAlignment="1" applyProtection="1">
      <alignment vertical="top" wrapText="1"/>
    </xf>
    <xf numFmtId="0" fontId="54" fillId="2" borderId="1" xfId="0" applyFont="1" applyFill="1" applyBorder="1" applyAlignment="1">
      <alignment wrapText="1"/>
    </xf>
    <xf numFmtId="0" fontId="43" fillId="2" borderId="1" xfId="0" applyFont="1" applyFill="1" applyBorder="1" applyAlignment="1">
      <alignment wrapText="1"/>
    </xf>
    <xf numFmtId="0" fontId="54" fillId="0" borderId="1" xfId="0" applyFont="1" applyBorder="1" applyAlignment="1">
      <alignment horizontal="left" vertical="center" wrapText="1"/>
    </xf>
    <xf numFmtId="0" fontId="43" fillId="0" borderId="36" xfId="0" applyFont="1" applyBorder="1" applyAlignment="1">
      <alignment horizontal="center" vertical="top" wrapText="1"/>
    </xf>
    <xf numFmtId="0" fontId="43" fillId="0" borderId="36" xfId="0" applyFont="1" applyBorder="1" applyAlignment="1">
      <alignment vertical="top" wrapText="1"/>
    </xf>
    <xf numFmtId="0" fontId="43" fillId="3" borderId="36" xfId="0" applyFont="1" applyFill="1" applyBorder="1" applyAlignment="1">
      <alignment horizontal="left" vertical="top" wrapText="1"/>
    </xf>
    <xf numFmtId="0" fontId="54" fillId="3" borderId="36" xfId="0" applyFont="1" applyFill="1" applyBorder="1" applyAlignment="1">
      <alignment horizontal="center" vertical="top" wrapText="1"/>
    </xf>
    <xf numFmtId="0" fontId="0" fillId="0" borderId="36" xfId="0" applyFill="1" applyBorder="1"/>
    <xf numFmtId="14" fontId="0" fillId="3" borderId="36" xfId="0" applyNumberFormat="1" applyFill="1" applyBorder="1" applyAlignment="1">
      <alignment horizontal="center" vertical="top" wrapText="1"/>
    </xf>
    <xf numFmtId="0" fontId="12" fillId="3" borderId="36" xfId="0" applyFont="1" applyFill="1" applyBorder="1" applyAlignment="1">
      <alignment horizontal="center" vertical="top" wrapText="1"/>
    </xf>
    <xf numFmtId="0" fontId="50" fillId="9" borderId="0" xfId="0" applyFont="1" applyFill="1" applyBorder="1" applyAlignment="1">
      <alignment horizontal="center"/>
    </xf>
    <xf numFmtId="0" fontId="49" fillId="9" borderId="0" xfId="0" applyFont="1" applyFill="1" applyBorder="1" applyAlignment="1">
      <alignment wrapText="1"/>
    </xf>
    <xf numFmtId="0" fontId="50" fillId="9" borderId="0" xfId="0" applyFont="1" applyFill="1" applyBorder="1" applyAlignment="1">
      <alignment wrapText="1"/>
    </xf>
    <xf numFmtId="0" fontId="49" fillId="9" borderId="0" xfId="0" applyFont="1" applyFill="1" applyBorder="1" applyAlignment="1">
      <alignment horizontal="center" vertical="top" wrapText="1"/>
    </xf>
    <xf numFmtId="0" fontId="0" fillId="9" borderId="0" xfId="0" applyFill="1"/>
    <xf numFmtId="0" fontId="12" fillId="2" borderId="30" xfId="0" applyFont="1" applyFill="1" applyBorder="1" applyAlignment="1">
      <alignment horizontal="center"/>
    </xf>
    <xf numFmtId="0" fontId="6" fillId="2" borderId="30" xfId="0" applyFont="1" applyFill="1" applyBorder="1" applyAlignment="1">
      <alignment horizontal="right" vertical="center" wrapText="1"/>
    </xf>
    <xf numFmtId="0" fontId="6" fillId="0" borderId="30" xfId="0" applyFont="1" applyBorder="1" applyAlignment="1">
      <alignment horizontal="left" vertical="center" wrapText="1"/>
    </xf>
    <xf numFmtId="0" fontId="12" fillId="0" borderId="30" xfId="0" applyFont="1" applyBorder="1" applyAlignment="1">
      <alignment horizontal="left" vertical="center" wrapText="1"/>
    </xf>
    <xf numFmtId="0" fontId="47" fillId="0" borderId="30" xfId="1" applyFont="1" applyBorder="1" applyAlignment="1" applyProtection="1"/>
    <xf numFmtId="0" fontId="47" fillId="0" borderId="36" xfId="1" quotePrefix="1" applyFont="1" applyBorder="1" applyAlignment="1" applyProtection="1">
      <alignment vertical="top" wrapText="1"/>
    </xf>
    <xf numFmtId="0" fontId="50" fillId="0" borderId="36" xfId="0" applyFont="1" applyBorder="1" applyAlignment="1">
      <alignment horizontal="center" vertical="top" wrapText="1"/>
    </xf>
    <xf numFmtId="0" fontId="50" fillId="0" borderId="36" xfId="0" applyFont="1" applyBorder="1" applyAlignment="1">
      <alignment vertical="top" wrapText="1"/>
    </xf>
    <xf numFmtId="0" fontId="50" fillId="3" borderId="36" xfId="0" applyFont="1" applyFill="1" applyBorder="1" applyAlignment="1">
      <alignment horizontal="left" vertical="top" wrapText="1"/>
    </xf>
    <xf numFmtId="0" fontId="49" fillId="3" borderId="36" xfId="0" applyFont="1" applyFill="1" applyBorder="1" applyAlignment="1">
      <alignment horizontal="center" vertical="top" wrapText="1"/>
    </xf>
    <xf numFmtId="0" fontId="50" fillId="0" borderId="1" xfId="0" quotePrefix="1" applyFont="1" applyBorder="1" applyAlignment="1">
      <alignment vertical="top" wrapText="1"/>
    </xf>
    <xf numFmtId="0" fontId="50" fillId="0" borderId="36" xfId="0" quotePrefix="1" applyFont="1" applyBorder="1" applyAlignment="1">
      <alignment vertical="top" wrapText="1"/>
    </xf>
    <xf numFmtId="0" fontId="50" fillId="0" borderId="31" xfId="0" applyFont="1" applyFill="1" applyBorder="1" applyAlignment="1">
      <alignment horizontal="center" vertical="top" wrapText="1"/>
    </xf>
    <xf numFmtId="0" fontId="50" fillId="0" borderId="40" xfId="0" applyFont="1" applyBorder="1" applyAlignment="1">
      <alignment vertical="top" wrapText="1"/>
    </xf>
    <xf numFmtId="0" fontId="50" fillId="3" borderId="40" xfId="0" applyFont="1" applyFill="1" applyBorder="1" applyAlignment="1">
      <alignment horizontal="left" vertical="top" wrapText="1"/>
    </xf>
    <xf numFmtId="0" fontId="50" fillId="0" borderId="36" xfId="0" applyFont="1" applyFill="1" applyBorder="1" applyAlignment="1">
      <alignment horizontal="center" vertical="top" wrapText="1"/>
    </xf>
    <xf numFmtId="0" fontId="0" fillId="0" borderId="0" xfId="0" applyAlignment="1">
      <alignment wrapText="1"/>
    </xf>
    <xf numFmtId="0" fontId="51" fillId="0" borderId="36" xfId="1" quotePrefix="1" applyFont="1" applyBorder="1" applyAlignment="1" applyProtection="1">
      <alignment vertical="top" wrapText="1"/>
    </xf>
    <xf numFmtId="0" fontId="12" fillId="0" borderId="1" xfId="0" quotePrefix="1" applyFont="1" applyBorder="1" applyAlignment="1">
      <alignment vertical="top" wrapText="1"/>
    </xf>
    <xf numFmtId="0" fontId="55" fillId="0" borderId="36" xfId="1" quotePrefix="1" applyFont="1" applyBorder="1" applyAlignment="1" applyProtection="1">
      <alignment vertical="top" wrapText="1"/>
    </xf>
    <xf numFmtId="0" fontId="43" fillId="3" borderId="31" xfId="0" applyFont="1" applyFill="1" applyBorder="1" applyAlignment="1">
      <alignment horizontal="left" vertical="top" wrapText="1"/>
    </xf>
  </cellXfs>
  <cellStyles count="3">
    <cellStyle name="常规" xfId="0" builtinId="0"/>
    <cellStyle name="百分比" xfId="2" builtinId="5"/>
    <cellStyle name="超链接" xfId="1" builtinId="8"/>
  </cellStyles>
  <dxfs count="157">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6001218759522"/>
          <c:y val="8.0808147234180394E-2"/>
          <c:w val="0.816006375049805"/>
          <c:h val="0.83838452755462101"/>
        </c:manualLayout>
      </c:layout>
      <c:barChart>
        <c:barDir val="col"/>
        <c:grouping val="clustered"/>
        <c:varyColors val="0"/>
        <c:ser>
          <c:idx val="1"/>
          <c:order val="0"/>
          <c:tx>
            <c:strRef>
              <c:f>[1]Snapshot!$G$37</c:f>
              <c:strCache>
                <c:ptCount val="1"/>
                <c:pt idx="0">
                  <c:v>Passed</c:v>
                </c:pt>
              </c:strCache>
            </c:strRef>
          </c:tx>
          <c:spPr>
            <a:gradFill rotWithShape="0">
              <a:gsLst>
                <a:gs pos="0">
                  <a:srgbClr xmlns:mc="http://schemas.openxmlformats.org/markup-compatibility/2006" xmlns:a14="http://schemas.microsoft.com/office/drawing/2010/main" val="007600" mc:Ignorable="a14" a14:legacySpreadsheetColorIndex="11">
                    <a:gamma/>
                    <a:shade val="46275"/>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7600" mc:Ignorable="a14" a14:legacySpreadsheetColorIndex="11">
                    <a:gamma/>
                    <a:shade val="46275"/>
                    <a:invGamma/>
                  </a:srgbClr>
                </a:gs>
              </a:gsLst>
              <a:lin ang="0" scaled="1"/>
            </a:gradFill>
            <a:ln w="25400">
              <a:noFill/>
            </a:ln>
          </c:spPr>
          <c:invertIfNegative val="0"/>
          <c:val>
            <c:numRef>
              <c:f>[1]Snapshot!$J$37</c:f>
              <c:numCache>
                <c:formatCode>General</c:formatCode>
                <c:ptCount val="1"/>
                <c:pt idx="0">
                  <c:v>0</c:v>
                </c:pt>
              </c:numCache>
            </c:numRef>
          </c:val>
          <c:extLst>
            <c:ext xmlns:c16="http://schemas.microsoft.com/office/drawing/2014/chart" uri="{C3380CC4-5D6E-409C-BE32-E72D297353CC}">
              <c16:uniqueId val="{00000000-7C09-4CA2-AD94-86F2FA1B11EC}"/>
            </c:ext>
          </c:extLst>
        </c:ser>
        <c:ser>
          <c:idx val="4"/>
          <c:order val="1"/>
          <c:tx>
            <c:strRef>
              <c:f>[1]Snapshot!$G$40</c:f>
              <c:strCache>
                <c:ptCount val="1"/>
                <c:pt idx="0">
                  <c:v>Blocked</c:v>
                </c:pt>
              </c:strCache>
            </c:strRef>
          </c:tx>
          <c:spPr>
            <a:gradFill rotWithShape="0">
              <a:gsLst>
                <a:gs pos="0">
                  <a:srgbClr xmlns:mc="http://schemas.openxmlformats.org/markup-compatibility/2006" xmlns:a14="http://schemas.microsoft.com/office/drawing/2010/main" val="767600" mc:Ignorable="a14" a14:legacySpreadsheetColorIndex="13">
                    <a:gamma/>
                    <a:shade val="46275"/>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767600" mc:Ignorable="a14" a14:legacySpreadsheetColorIndex="13">
                    <a:gamma/>
                    <a:shade val="46275"/>
                    <a:invGamma/>
                  </a:srgbClr>
                </a:gs>
              </a:gsLst>
              <a:lin ang="0" scaled="1"/>
            </a:gradFill>
            <a:ln w="25400">
              <a:noFill/>
            </a:ln>
          </c:spPr>
          <c:invertIfNegative val="0"/>
          <c:val>
            <c:numRef>
              <c:f>[1]Snapshot!$J$40</c:f>
              <c:numCache>
                <c:formatCode>General</c:formatCode>
                <c:ptCount val="1"/>
                <c:pt idx="0">
                  <c:v>0</c:v>
                </c:pt>
              </c:numCache>
            </c:numRef>
          </c:val>
          <c:extLst>
            <c:ext xmlns:c16="http://schemas.microsoft.com/office/drawing/2014/chart" uri="{C3380CC4-5D6E-409C-BE32-E72D297353CC}">
              <c16:uniqueId val="{00000001-7C09-4CA2-AD94-86F2FA1B11EC}"/>
            </c:ext>
          </c:extLst>
        </c:ser>
        <c:ser>
          <c:idx val="2"/>
          <c:order val="2"/>
          <c:tx>
            <c:strRef>
              <c:f>[1]Snapshot!$G$38</c:f>
              <c:strCache>
                <c:ptCount val="1"/>
                <c:pt idx="0">
                  <c:v>Failed</c:v>
                </c:pt>
              </c:strCache>
            </c:strRef>
          </c:tx>
          <c:spPr>
            <a:gradFill rotWithShape="0">
              <a:gsLst>
                <a:gs pos="0">
                  <a:srgbClr xmlns:mc="http://schemas.openxmlformats.org/markup-compatibility/2006" xmlns:a14="http://schemas.microsoft.com/office/drawing/2010/main" val="760000" mc:Ignorable="a14" a14:legacySpreadsheetColorIndex="10">
                    <a:gamma/>
                    <a:shade val="46275"/>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760000" mc:Ignorable="a14" a14:legacySpreadsheetColorIndex="10">
                    <a:gamma/>
                    <a:shade val="46275"/>
                    <a:invGamma/>
                  </a:srgbClr>
                </a:gs>
              </a:gsLst>
              <a:lin ang="0" scaled="1"/>
            </a:gradFill>
            <a:ln w="25400">
              <a:noFill/>
            </a:ln>
          </c:spPr>
          <c:invertIfNegative val="0"/>
          <c:val>
            <c:numRef>
              <c:f>[1]Snapshot!$J$38</c:f>
              <c:numCache>
                <c:formatCode>General</c:formatCode>
                <c:ptCount val="1"/>
                <c:pt idx="0">
                  <c:v>0</c:v>
                </c:pt>
              </c:numCache>
            </c:numRef>
          </c:val>
          <c:extLst>
            <c:ext xmlns:c16="http://schemas.microsoft.com/office/drawing/2014/chart" uri="{C3380CC4-5D6E-409C-BE32-E72D297353CC}">
              <c16:uniqueId val="{00000002-7C09-4CA2-AD94-86F2FA1B11EC}"/>
            </c:ext>
          </c:extLst>
        </c:ser>
        <c:ser>
          <c:idx val="3"/>
          <c:order val="3"/>
          <c:tx>
            <c:strRef>
              <c:f>[1]Snapshot!$G$39</c:f>
              <c:strCache>
                <c:ptCount val="1"/>
                <c:pt idx="0">
                  <c:v>Skipped</c:v>
                </c:pt>
              </c:strCache>
            </c:strRef>
          </c:tx>
          <c:spPr>
            <a:gradFill rotWithShape="0">
              <a:gsLst>
                <a:gs pos="0">
                  <a:srgbClr xmlns:mc="http://schemas.openxmlformats.org/markup-compatibility/2006" xmlns:a14="http://schemas.microsoft.com/office/drawing/2010/main" val="595959" mc:Ignorable="a14" a14:legacySpreadsheetColorIndex="22">
                    <a:gamma/>
                    <a:shade val="46275"/>
                    <a:invGamma/>
                  </a:srgbClr>
                </a:gs>
                <a:gs pos="50000">
                  <a:srgbClr xmlns:mc="http://schemas.openxmlformats.org/markup-compatibility/2006" xmlns:a14="http://schemas.microsoft.com/office/drawing/2010/main" val="C0C0C0" mc:Ignorable="a14" a14:legacySpreadsheetColorIndex="22"/>
                </a:gs>
                <a:gs pos="100000">
                  <a:srgbClr xmlns:mc="http://schemas.openxmlformats.org/markup-compatibility/2006" xmlns:a14="http://schemas.microsoft.com/office/drawing/2010/main" val="595959" mc:Ignorable="a14" a14:legacySpreadsheetColorIndex="22">
                    <a:gamma/>
                    <a:shade val="46275"/>
                    <a:invGamma/>
                  </a:srgbClr>
                </a:gs>
              </a:gsLst>
              <a:lin ang="0" scaled="1"/>
            </a:gradFill>
            <a:ln w="25400">
              <a:noFill/>
            </a:ln>
          </c:spPr>
          <c:invertIfNegative val="0"/>
          <c:val>
            <c:numRef>
              <c:f>[1]Snapshot!$J$39</c:f>
              <c:numCache>
                <c:formatCode>General</c:formatCode>
                <c:ptCount val="1"/>
                <c:pt idx="0">
                  <c:v>0</c:v>
                </c:pt>
              </c:numCache>
            </c:numRef>
          </c:val>
          <c:extLst>
            <c:ext xmlns:c16="http://schemas.microsoft.com/office/drawing/2014/chart" uri="{C3380CC4-5D6E-409C-BE32-E72D297353CC}">
              <c16:uniqueId val="{00000003-7C09-4CA2-AD94-86F2FA1B11EC}"/>
            </c:ext>
          </c:extLst>
        </c:ser>
        <c:ser>
          <c:idx val="0"/>
          <c:order val="4"/>
          <c:tx>
            <c:strRef>
              <c:f>[1]Snapshot!$G$36</c:f>
              <c:strCache>
                <c:ptCount val="1"/>
                <c:pt idx="0">
                  <c:v>Untested</c:v>
                </c:pt>
              </c:strCache>
            </c:strRef>
          </c:tx>
          <c:spPr>
            <a:gradFill rotWithShape="0">
              <a:gsLst>
                <a:gs pos="0">
                  <a:srgbClr xmlns:mc="http://schemas.openxmlformats.org/markup-compatibility/2006" xmlns:a14="http://schemas.microsoft.com/office/drawing/2010/main" val="767647" mc:Ignorable="a14" a14:legacySpreadsheetColorIndex="43">
                    <a:gamma/>
                    <a:shade val="46275"/>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767647" mc:Ignorable="a14" a14:legacySpreadsheetColorIndex="43">
                    <a:gamma/>
                    <a:shade val="46275"/>
                    <a:invGamma/>
                  </a:srgbClr>
                </a:gs>
              </a:gsLst>
              <a:lin ang="0" scaled="1"/>
            </a:gradFill>
            <a:ln w="25400">
              <a:noFill/>
            </a:ln>
          </c:spPr>
          <c:invertIfNegative val="0"/>
          <c:val>
            <c:numRef>
              <c:f>[1]Snapshot!$J$36</c:f>
              <c:numCache>
                <c:formatCode>General</c:formatCode>
                <c:ptCount val="1"/>
                <c:pt idx="0">
                  <c:v>0</c:v>
                </c:pt>
              </c:numCache>
            </c:numRef>
          </c:val>
          <c:extLst>
            <c:ext xmlns:c16="http://schemas.microsoft.com/office/drawing/2014/chart" uri="{C3380CC4-5D6E-409C-BE32-E72D297353CC}">
              <c16:uniqueId val="{00000004-7C09-4CA2-AD94-86F2FA1B11EC}"/>
            </c:ext>
          </c:extLst>
        </c:ser>
        <c:dLbls>
          <c:showLegendKey val="0"/>
          <c:showVal val="0"/>
          <c:showCatName val="0"/>
          <c:showSerName val="0"/>
          <c:showPercent val="0"/>
          <c:showBubbleSize val="0"/>
        </c:dLbls>
        <c:gapWidth val="100"/>
        <c:axId val="98182272"/>
        <c:axId val="98183808"/>
      </c:barChart>
      <c:catAx>
        <c:axId val="98182272"/>
        <c:scaling>
          <c:orientation val="minMax"/>
        </c:scaling>
        <c:delete val="0"/>
        <c:axPos val="b"/>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25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98183808"/>
        <c:crosses val="autoZero"/>
        <c:auto val="1"/>
        <c:lblAlgn val="ctr"/>
        <c:lblOffset val="100"/>
        <c:tickLblSkip val="1"/>
        <c:noMultiLvlLbl val="0"/>
      </c:catAx>
      <c:valAx>
        <c:axId val="98183808"/>
        <c:scaling>
          <c:orientation val="minMax"/>
        </c:scaling>
        <c:delete val="0"/>
        <c:axPos val="l"/>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98182272"/>
        <c:crosses val="autoZero"/>
        <c:crossBetween val="between"/>
      </c:valAx>
      <c:spPr>
        <a:noFill/>
        <a:ln w="12700">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315934393729401"/>
          <c:y val="8.0808147234180394E-2"/>
          <c:w val="0.71053022863069404"/>
          <c:h val="0.84175153368937905"/>
        </c:manualLayout>
      </c:layout>
      <c:barChart>
        <c:barDir val="col"/>
        <c:grouping val="clustered"/>
        <c:varyColors val="0"/>
        <c:ser>
          <c:idx val="1"/>
          <c:order val="0"/>
          <c:tx>
            <c:strRef>
              <c:f>[1]Snapshot!$G$37</c:f>
              <c:strCache>
                <c:ptCount val="1"/>
                <c:pt idx="0">
                  <c:v>Passed</c:v>
                </c:pt>
              </c:strCache>
            </c:strRef>
          </c:tx>
          <c:spPr>
            <a:gradFill rotWithShape="0">
              <a:gsLst>
                <a:gs pos="0">
                  <a:srgbClr xmlns:mc="http://schemas.openxmlformats.org/markup-compatibility/2006" xmlns:a14="http://schemas.microsoft.com/office/drawing/2010/main" val="007600" mc:Ignorable="a14" a14:legacySpreadsheetColorIndex="11">
                    <a:gamma/>
                    <a:shade val="46275"/>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7600" mc:Ignorable="a14" a14:legacySpreadsheetColorIndex="11">
                    <a:gamma/>
                    <a:shade val="46275"/>
                    <a:invGamma/>
                  </a:srgbClr>
                </a:gs>
              </a:gsLst>
              <a:lin ang="0" scaled="1"/>
            </a:gradFill>
            <a:ln w="25400">
              <a:noFill/>
            </a:ln>
          </c:spPr>
          <c:invertIfNegative val="0"/>
          <c:val>
            <c:numRef>
              <c:f>[1]Snapshot!$L$37</c:f>
              <c:numCache>
                <c:formatCode>General</c:formatCode>
                <c:ptCount val="1"/>
                <c:pt idx="0">
                  <c:v>0</c:v>
                </c:pt>
              </c:numCache>
            </c:numRef>
          </c:val>
          <c:extLst>
            <c:ext xmlns:c16="http://schemas.microsoft.com/office/drawing/2014/chart" uri="{C3380CC4-5D6E-409C-BE32-E72D297353CC}">
              <c16:uniqueId val="{00000000-9380-4DC9-82DE-8E3C64B43402}"/>
            </c:ext>
          </c:extLst>
        </c:ser>
        <c:ser>
          <c:idx val="4"/>
          <c:order val="1"/>
          <c:tx>
            <c:strRef>
              <c:f>[1]Snapshot!$G$40</c:f>
              <c:strCache>
                <c:ptCount val="1"/>
                <c:pt idx="0">
                  <c:v>Blocked</c:v>
                </c:pt>
              </c:strCache>
            </c:strRef>
          </c:tx>
          <c:spPr>
            <a:gradFill rotWithShape="0">
              <a:gsLst>
                <a:gs pos="0">
                  <a:srgbClr xmlns:mc="http://schemas.openxmlformats.org/markup-compatibility/2006" xmlns:a14="http://schemas.microsoft.com/office/drawing/2010/main" val="767600" mc:Ignorable="a14" a14:legacySpreadsheetColorIndex="13">
                    <a:gamma/>
                    <a:shade val="46275"/>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767600" mc:Ignorable="a14" a14:legacySpreadsheetColorIndex="13">
                    <a:gamma/>
                    <a:shade val="46275"/>
                    <a:invGamma/>
                  </a:srgbClr>
                </a:gs>
              </a:gsLst>
              <a:lin ang="0" scaled="1"/>
            </a:gradFill>
            <a:ln w="25400">
              <a:noFill/>
            </a:ln>
          </c:spPr>
          <c:invertIfNegative val="0"/>
          <c:val>
            <c:numRef>
              <c:f>[1]Snapshot!$L$40</c:f>
              <c:numCache>
                <c:formatCode>General</c:formatCode>
                <c:ptCount val="1"/>
                <c:pt idx="0">
                  <c:v>0</c:v>
                </c:pt>
              </c:numCache>
            </c:numRef>
          </c:val>
          <c:extLst>
            <c:ext xmlns:c16="http://schemas.microsoft.com/office/drawing/2014/chart" uri="{C3380CC4-5D6E-409C-BE32-E72D297353CC}">
              <c16:uniqueId val="{00000001-9380-4DC9-82DE-8E3C64B43402}"/>
            </c:ext>
          </c:extLst>
        </c:ser>
        <c:ser>
          <c:idx val="2"/>
          <c:order val="2"/>
          <c:tx>
            <c:strRef>
              <c:f>[1]Snapshot!$G$38</c:f>
              <c:strCache>
                <c:ptCount val="1"/>
                <c:pt idx="0">
                  <c:v>Failed</c:v>
                </c:pt>
              </c:strCache>
            </c:strRef>
          </c:tx>
          <c:spPr>
            <a:gradFill rotWithShape="0">
              <a:gsLst>
                <a:gs pos="0">
                  <a:srgbClr xmlns:mc="http://schemas.openxmlformats.org/markup-compatibility/2006" xmlns:a14="http://schemas.microsoft.com/office/drawing/2010/main" val="760000" mc:Ignorable="a14" a14:legacySpreadsheetColorIndex="10">
                    <a:gamma/>
                    <a:shade val="46275"/>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760000" mc:Ignorable="a14" a14:legacySpreadsheetColorIndex="10">
                    <a:gamma/>
                    <a:shade val="46275"/>
                    <a:invGamma/>
                  </a:srgbClr>
                </a:gs>
              </a:gsLst>
              <a:lin ang="0" scaled="1"/>
            </a:gradFill>
            <a:ln w="25400">
              <a:noFill/>
            </a:ln>
          </c:spPr>
          <c:invertIfNegative val="0"/>
          <c:val>
            <c:numRef>
              <c:f>[1]Snapshot!$L$38</c:f>
              <c:numCache>
                <c:formatCode>General</c:formatCode>
                <c:ptCount val="1"/>
                <c:pt idx="0">
                  <c:v>0</c:v>
                </c:pt>
              </c:numCache>
            </c:numRef>
          </c:val>
          <c:extLst>
            <c:ext xmlns:c16="http://schemas.microsoft.com/office/drawing/2014/chart" uri="{C3380CC4-5D6E-409C-BE32-E72D297353CC}">
              <c16:uniqueId val="{00000002-9380-4DC9-82DE-8E3C64B43402}"/>
            </c:ext>
          </c:extLst>
        </c:ser>
        <c:ser>
          <c:idx val="3"/>
          <c:order val="3"/>
          <c:tx>
            <c:strRef>
              <c:f>[1]Snapshot!$G$39</c:f>
              <c:strCache>
                <c:ptCount val="1"/>
                <c:pt idx="0">
                  <c:v>Skipped</c:v>
                </c:pt>
              </c:strCache>
            </c:strRef>
          </c:tx>
          <c:spPr>
            <a:gradFill rotWithShape="0">
              <a:gsLst>
                <a:gs pos="0">
                  <a:srgbClr xmlns:mc="http://schemas.openxmlformats.org/markup-compatibility/2006" xmlns:a14="http://schemas.microsoft.com/office/drawing/2010/main" val="595959" mc:Ignorable="a14" a14:legacySpreadsheetColorIndex="22">
                    <a:gamma/>
                    <a:shade val="46275"/>
                    <a:invGamma/>
                  </a:srgbClr>
                </a:gs>
                <a:gs pos="50000">
                  <a:srgbClr xmlns:mc="http://schemas.openxmlformats.org/markup-compatibility/2006" xmlns:a14="http://schemas.microsoft.com/office/drawing/2010/main" val="C0C0C0" mc:Ignorable="a14" a14:legacySpreadsheetColorIndex="22"/>
                </a:gs>
                <a:gs pos="100000">
                  <a:srgbClr xmlns:mc="http://schemas.openxmlformats.org/markup-compatibility/2006" xmlns:a14="http://schemas.microsoft.com/office/drawing/2010/main" val="595959" mc:Ignorable="a14" a14:legacySpreadsheetColorIndex="22">
                    <a:gamma/>
                    <a:shade val="46275"/>
                    <a:invGamma/>
                  </a:srgbClr>
                </a:gs>
              </a:gsLst>
              <a:lin ang="0" scaled="1"/>
            </a:gradFill>
            <a:ln w="25400">
              <a:noFill/>
            </a:ln>
          </c:spPr>
          <c:invertIfNegative val="0"/>
          <c:val>
            <c:numRef>
              <c:f>[1]Snapshot!$L$39</c:f>
              <c:numCache>
                <c:formatCode>General</c:formatCode>
                <c:ptCount val="1"/>
                <c:pt idx="0">
                  <c:v>0</c:v>
                </c:pt>
              </c:numCache>
            </c:numRef>
          </c:val>
          <c:extLst>
            <c:ext xmlns:c16="http://schemas.microsoft.com/office/drawing/2014/chart" uri="{C3380CC4-5D6E-409C-BE32-E72D297353CC}">
              <c16:uniqueId val="{00000003-9380-4DC9-82DE-8E3C64B43402}"/>
            </c:ext>
          </c:extLst>
        </c:ser>
        <c:ser>
          <c:idx val="0"/>
          <c:order val="4"/>
          <c:tx>
            <c:strRef>
              <c:f>[1]Snapshot!$G$36</c:f>
              <c:strCache>
                <c:ptCount val="1"/>
                <c:pt idx="0">
                  <c:v>Untested</c:v>
                </c:pt>
              </c:strCache>
            </c:strRef>
          </c:tx>
          <c:spPr>
            <a:gradFill rotWithShape="0">
              <a:gsLst>
                <a:gs pos="0">
                  <a:srgbClr xmlns:mc="http://schemas.openxmlformats.org/markup-compatibility/2006" xmlns:a14="http://schemas.microsoft.com/office/drawing/2010/main" val="767647" mc:Ignorable="a14" a14:legacySpreadsheetColorIndex="43">
                    <a:gamma/>
                    <a:shade val="46275"/>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767647" mc:Ignorable="a14" a14:legacySpreadsheetColorIndex="43">
                    <a:gamma/>
                    <a:shade val="46275"/>
                    <a:invGamma/>
                  </a:srgbClr>
                </a:gs>
              </a:gsLst>
              <a:lin ang="0" scaled="1"/>
            </a:gradFill>
            <a:ln w="25400">
              <a:noFill/>
            </a:ln>
          </c:spPr>
          <c:invertIfNegative val="0"/>
          <c:val>
            <c:numRef>
              <c:f>[1]Snapshot!$L$36</c:f>
              <c:numCache>
                <c:formatCode>General</c:formatCode>
                <c:ptCount val="1"/>
                <c:pt idx="0">
                  <c:v>0</c:v>
                </c:pt>
              </c:numCache>
            </c:numRef>
          </c:val>
          <c:extLst>
            <c:ext xmlns:c16="http://schemas.microsoft.com/office/drawing/2014/chart" uri="{C3380CC4-5D6E-409C-BE32-E72D297353CC}">
              <c16:uniqueId val="{00000004-9380-4DC9-82DE-8E3C64B43402}"/>
            </c:ext>
          </c:extLst>
        </c:ser>
        <c:dLbls>
          <c:showLegendKey val="0"/>
          <c:showVal val="0"/>
          <c:showCatName val="0"/>
          <c:showSerName val="0"/>
          <c:showPercent val="0"/>
          <c:showBubbleSize val="0"/>
        </c:dLbls>
        <c:gapWidth val="100"/>
        <c:axId val="115369472"/>
        <c:axId val="115371008"/>
      </c:barChart>
      <c:catAx>
        <c:axId val="115369472"/>
        <c:scaling>
          <c:orientation val="minMax"/>
        </c:scaling>
        <c:delete val="0"/>
        <c:axPos val="b"/>
        <c:majorTickMark val="none"/>
        <c:minorTickMark val="none"/>
        <c:tickLblPos val="none"/>
        <c:spPr>
          <a:ln w="3175" cap="flat" cmpd="sng" algn="ctr">
            <a:solidFill>
              <a:srgbClr val="000000"/>
            </a:solidFill>
            <a:prstDash val="solid"/>
            <a:round/>
          </a:ln>
        </c:spPr>
        <c:txPr>
          <a:bodyPr rot="-60000000" spcFirstLastPara="0" vertOverflow="ellipsis" vert="horz" wrap="square" anchor="ctr" anchorCtr="1"/>
          <a:lstStyle/>
          <a:p>
            <a:pPr>
              <a:defRPr lang="zh-CN" sz="275"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71008"/>
        <c:crosses val="autoZero"/>
        <c:auto val="1"/>
        <c:lblAlgn val="ctr"/>
        <c:lblOffset val="100"/>
        <c:noMultiLvlLbl val="0"/>
      </c:catAx>
      <c:valAx>
        <c:axId val="115371008"/>
        <c:scaling>
          <c:orientation val="minMax"/>
        </c:scaling>
        <c:delete val="0"/>
        <c:axPos val="l"/>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69472"/>
        <c:crosses val="autoZero"/>
        <c:crossBetween val="between"/>
      </c:valAx>
      <c:spPr>
        <a:noFill/>
        <a:ln w="12700">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75"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26906340237"/>
          <c:y val="0.102222333140552"/>
          <c:w val="0.87523171023431301"/>
          <c:h val="0.58222285397445095"/>
        </c:manualLayout>
      </c:layout>
      <c:lineChart>
        <c:grouping val="standard"/>
        <c:varyColors val="0"/>
        <c:ser>
          <c:idx val="0"/>
          <c:order val="0"/>
          <c:tx>
            <c:strRef>
              <c:f>[1]Trend!$C$32</c:f>
              <c:strCache>
                <c:ptCount val="1"/>
                <c:pt idx="0">
                  <c:v>Total</c:v>
                </c:pt>
              </c:strCache>
            </c:strRef>
          </c:tx>
          <c:spPr>
            <a:ln w="38100" cap="rnd" cmpd="sng" algn="ctr">
              <a:solidFill>
                <a:srgbClr val="000000"/>
              </a:solidFill>
              <a:prstDash val="solid"/>
              <a:round/>
            </a:ln>
          </c:spPr>
          <c:marker>
            <c:symbol val="circle"/>
            <c:size val="6"/>
            <c:spPr>
              <a:solidFill>
                <a:srgbClr val="FFFFFF"/>
              </a:solidFill>
              <a:ln w="9525" cap="flat" cmpd="sng" algn="ctr">
                <a:solidFill>
                  <a:srgbClr val="000000"/>
                </a:solidFill>
                <a:prstDash val="solid"/>
                <a:round/>
              </a:ln>
            </c:spPr>
          </c:marker>
          <c:cat>
            <c:numRef>
              <c:f>[1]Trend!$A$33:$A$43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[1]Trend!$C$33:$C$43</c:f>
              <c:numCache>
                <c:formatCode>General</c:formatCode>
                <c:ptCount val="11"/>
                <c:pt idx="0">
                  <c:v>109</c:v>
                </c:pt>
                <c:pt idx="1">
                  <c:v>356</c:v>
                </c:pt>
                <c:pt idx="2">
                  <c:v>379</c:v>
                </c:pt>
                <c:pt idx="3">
                  <c:v>412</c:v>
                </c:pt>
                <c:pt idx="4">
                  <c:v>439</c:v>
                </c:pt>
                <c:pt idx="5">
                  <c:v>504</c:v>
                </c:pt>
                <c:pt idx="6">
                  <c:v>514</c:v>
                </c:pt>
                <c:pt idx="7">
                  <c:v>519</c:v>
                </c:pt>
                <c:pt idx="8">
                  <c:v>543</c:v>
                </c:pt>
                <c:pt idx="9">
                  <c:v>552</c:v>
                </c:pt>
              </c:numCache>
            </c:numRef>
          </c:val>
          <c:smooth val="0"/>
          <c:extLst>
            <c:ext xmlns:c16="http://schemas.microsoft.com/office/drawing/2014/chart" uri="{C3380CC4-5D6E-409C-BE32-E72D297353CC}">
              <c16:uniqueId val="{00000000-1AC4-46F0-961F-6E5DA44B339B}"/>
            </c:ext>
          </c:extLst>
        </c:ser>
        <c:dLbls>
          <c:showLegendKey val="0"/>
          <c:showVal val="0"/>
          <c:showCatName val="0"/>
          <c:showSerName val="0"/>
          <c:showPercent val="0"/>
          <c:showBubbleSize val="0"/>
        </c:dLbls>
        <c:marker val="1"/>
        <c:smooth val="0"/>
        <c:axId val="115096576"/>
        <c:axId val="115107328"/>
      </c:lineChart>
      <c:catAx>
        <c:axId val="115096576"/>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43669840352524703"/>
              <c:y val="0.80888958880140005"/>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07328"/>
        <c:crosses val="autoZero"/>
        <c:auto val="1"/>
        <c:lblAlgn val="ctr"/>
        <c:lblOffset val="100"/>
        <c:tickLblSkip val="1"/>
        <c:noMultiLvlLbl val="0"/>
      </c:catAx>
      <c:valAx>
        <c:axId val="115107328"/>
        <c:scaling>
          <c:orientation val="minMax"/>
        </c:scaling>
        <c:delete val="0"/>
        <c:axPos val="l"/>
        <c:majorGridlines>
          <c:spPr>
            <a:ln w="3175" cap="flat" cmpd="sng" algn="ctr">
              <a:solidFill>
                <a:srgbClr val="C0C0C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096576"/>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0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29719436223201"/>
          <c:y val="4.6843316941222103E-2"/>
          <c:w val="0.81584237299115603"/>
          <c:h val="0.74745640510558697"/>
        </c:manualLayout>
      </c:layout>
      <c:barChart>
        <c:barDir val="col"/>
        <c:grouping val="stacked"/>
        <c:varyColors val="0"/>
        <c:ser>
          <c:idx val="0"/>
          <c:order val="0"/>
          <c:tx>
            <c:strRef>
              <c:f>[1]Trend!$E$31</c:f>
              <c:strCache>
                <c:ptCount val="1"/>
                <c:pt idx="0">
                  <c:v>Total
Test  Time</c:v>
                </c:pt>
              </c:strCache>
            </c:strRef>
          </c:tx>
          <c:spPr>
            <a:gradFill rotWithShape="0">
              <a:gsLst>
                <a:gs pos="0">
                  <a:srgbClr xmlns:mc="http://schemas.openxmlformats.org/markup-compatibility/2006" xmlns:a14="http://schemas.microsoft.com/office/drawing/2010/main" val="000076" mc:Ignorable="a14" a14:legacySpreadsheetColorIndex="12">
                    <a:gamma/>
                    <a:shade val="46275"/>
                    <a:invGamma/>
                  </a:srgbClr>
                </a:gs>
                <a:gs pos="50000">
                  <a:srgbClr xmlns:mc="http://schemas.openxmlformats.org/markup-compatibility/2006" xmlns:a14="http://schemas.microsoft.com/office/drawing/2010/main" val="0000FF" mc:Ignorable="a14" a14:legacySpreadsheetColorIndex="12"/>
                </a:gs>
                <a:gs pos="100000">
                  <a:srgbClr xmlns:mc="http://schemas.openxmlformats.org/markup-compatibility/2006" xmlns:a14="http://schemas.microsoft.com/office/drawing/2010/main" val="000076" mc:Ignorable="a14" a14:legacySpreadsheetColorIndex="12">
                    <a:gamma/>
                    <a:shade val="46275"/>
                    <a:invGamma/>
                  </a:srgbClr>
                </a:gs>
              </a:gsLst>
              <a:lin ang="0" scaled="1"/>
            </a:gradFill>
            <a:ln w="25400">
              <a:noFill/>
            </a:ln>
          </c:spPr>
          <c:invertIfNegative val="0"/>
          <c:cat>
            <c:numRef>
              <c:f>[1]Trend!$A$33:$A$43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[1]Trend!$E$33:$E$43</c:f>
              <c:numCache>
                <c:formatCode>General</c:formatCode>
                <c:ptCount val="11"/>
                <c:pt idx="0">
                  <c:v>40.4</c:v>
                </c:pt>
                <c:pt idx="1">
                  <c:v>111.3</c:v>
                </c:pt>
                <c:pt idx="2">
                  <c:v>90.8</c:v>
                </c:pt>
                <c:pt idx="3">
                  <c:v>92.3</c:v>
                </c:pt>
                <c:pt idx="4">
                  <c:v>75.8</c:v>
                </c:pt>
                <c:pt idx="5">
                  <c:v>85.4</c:v>
                </c:pt>
                <c:pt idx="6">
                  <c:v>76.400000000000006</c:v>
                </c:pt>
                <c:pt idx="7">
                  <c:v>65.2</c:v>
                </c:pt>
                <c:pt idx="8">
                  <c:v>66.400000000000006</c:v>
                </c:pt>
                <c:pt idx="9">
                  <c:v>61.8</c:v>
                </c:pt>
              </c:numCache>
            </c:numRef>
          </c:val>
          <c:extLst>
            <c:ext xmlns:c16="http://schemas.microsoft.com/office/drawing/2014/chart" uri="{C3380CC4-5D6E-409C-BE32-E72D297353CC}">
              <c16:uniqueId val="{00000000-9032-44D1-9DCA-37B50C1D5FD2}"/>
            </c:ext>
          </c:extLst>
        </c:ser>
        <c:dLbls>
          <c:showLegendKey val="0"/>
          <c:showVal val="0"/>
          <c:showCatName val="0"/>
          <c:showSerName val="0"/>
          <c:showPercent val="0"/>
          <c:showBubbleSize val="0"/>
        </c:dLbls>
        <c:gapWidth val="30"/>
        <c:overlap val="100"/>
        <c:axId val="115131136"/>
        <c:axId val="115133056"/>
      </c:barChart>
      <c:catAx>
        <c:axId val="115131136"/>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46138645045606902"/>
              <c:y val="0.90427955161409301"/>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33056"/>
        <c:crosses val="autoZero"/>
        <c:auto val="1"/>
        <c:lblAlgn val="ctr"/>
        <c:lblOffset val="100"/>
        <c:tickLblSkip val="1"/>
        <c:noMultiLvlLbl val="0"/>
      </c:catAx>
      <c:valAx>
        <c:axId val="115133056"/>
        <c:scaling>
          <c:orientation val="minMax"/>
        </c:scaling>
        <c:delete val="0"/>
        <c:axPos val="l"/>
        <c:majorGridlines>
          <c:spPr>
            <a:ln w="3175" cap="flat" cmpd="sng" algn="ctr">
              <a:solidFill>
                <a:srgbClr val="C0C0C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31136"/>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25"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578233169706398E-2"/>
          <c:y val="0.102222333140552"/>
          <c:w val="0.89358038340484403"/>
          <c:h val="0.58222285397445095"/>
        </c:manualLayout>
      </c:layout>
      <c:lineChart>
        <c:grouping val="standard"/>
        <c:varyColors val="0"/>
        <c:ser>
          <c:idx val="0"/>
          <c:order val="0"/>
          <c:tx>
            <c:strRef>
              <c:f>[1]Trend!$D$32</c:f>
              <c:strCache>
                <c:ptCount val="1"/>
                <c:pt idx="0">
                  <c:v>Failed</c:v>
                </c:pt>
              </c:strCache>
            </c:strRef>
          </c:tx>
          <c:spPr>
            <a:ln w="38100" cap="rnd" cmpd="sng" algn="ctr">
              <a:solidFill>
                <a:srgbClr val="000000"/>
              </a:solidFill>
              <a:prstDash val="solid"/>
              <a:round/>
            </a:ln>
          </c:spPr>
          <c:marker>
            <c:symbol val="circle"/>
            <c:size val="6"/>
            <c:spPr>
              <a:solidFill>
                <a:srgbClr val="FFFFFF"/>
              </a:solidFill>
              <a:ln w="9525" cap="flat" cmpd="sng" algn="ctr">
                <a:solidFill>
                  <a:srgbClr val="000000"/>
                </a:solidFill>
                <a:prstDash val="solid"/>
                <a:round/>
              </a:ln>
            </c:spPr>
          </c:marker>
          <c:cat>
            <c:numRef>
              <c:f>[1]Trend!$A$33:$A$43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[1]Trend!$D$33:$D$43</c:f>
              <c:numCache>
                <c:formatCode>General</c:formatCode>
                <c:ptCount val="11"/>
                <c:pt idx="0">
                  <c:v>15</c:v>
                </c:pt>
                <c:pt idx="1">
                  <c:v>24</c:v>
                </c:pt>
                <c:pt idx="2">
                  <c:v>16</c:v>
                </c:pt>
                <c:pt idx="3">
                  <c:v>14</c:v>
                </c:pt>
                <c:pt idx="4">
                  <c:v>13</c:v>
                </c:pt>
                <c:pt idx="5">
                  <c:v>12</c:v>
                </c:pt>
                <c:pt idx="6">
                  <c:v>4</c:v>
                </c:pt>
                <c:pt idx="7">
                  <c:v>4</c:v>
                </c:pt>
                <c:pt idx="8">
                  <c:v>3</c:v>
                </c:pt>
                <c:pt idx="9">
                  <c:v>2</c:v>
                </c:pt>
              </c:numCache>
            </c:numRef>
          </c:val>
          <c:smooth val="0"/>
          <c:extLst>
            <c:ext xmlns:c16="http://schemas.microsoft.com/office/drawing/2014/chart" uri="{C3380CC4-5D6E-409C-BE32-E72D297353CC}">
              <c16:uniqueId val="{00000000-301E-4880-A3A7-68C2F787BDD2}"/>
            </c:ext>
          </c:extLst>
        </c:ser>
        <c:dLbls>
          <c:showLegendKey val="0"/>
          <c:showVal val="0"/>
          <c:showCatName val="0"/>
          <c:showSerName val="0"/>
          <c:showPercent val="0"/>
          <c:showBubbleSize val="0"/>
        </c:dLbls>
        <c:marker val="1"/>
        <c:smooth val="0"/>
        <c:axId val="114494848"/>
        <c:axId val="114521984"/>
      </c:lineChart>
      <c:catAx>
        <c:axId val="114494848"/>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39266170627754099"/>
              <c:y val="0.80888958880140005"/>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4521984"/>
        <c:crosses val="autoZero"/>
        <c:auto val="1"/>
        <c:lblAlgn val="ctr"/>
        <c:lblOffset val="100"/>
        <c:tickLblSkip val="1"/>
        <c:noMultiLvlLbl val="0"/>
      </c:catAx>
      <c:valAx>
        <c:axId val="114521984"/>
        <c:scaling>
          <c:orientation val="minMax"/>
        </c:scaling>
        <c:delete val="0"/>
        <c:axPos val="l"/>
        <c:majorGridlines>
          <c:spPr>
            <a:ln w="3175" cap="flat" cmpd="sng" algn="ctr">
              <a:solidFill>
                <a:srgbClr val="C0C0C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4494848"/>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0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'[2]Schedule a Product Haul'!$D$5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'[2]Schedule a Product Haul'!$E$5</c:f>
              <c:numCache>
                <c:formatCode>General</c:formatCode>
                <c:ptCount val="1"/>
                <c:pt idx="0">
                  <c:v>9</c:v>
                </c:pt>
              </c:numCache>
            </c:numRef>
          </c:val>
          <c:extLst>
            <c:ext xmlns:c16="http://schemas.microsoft.com/office/drawing/2014/chart" uri="{C3380CC4-5D6E-409C-BE32-E72D297353CC}">
              <c16:uniqueId val="{00000000-64F8-4E4D-8830-92C7194B90BD}"/>
            </c:ext>
          </c:extLst>
        </c:ser>
        <c:ser>
          <c:idx val="2"/>
          <c:order val="1"/>
          <c:tx>
            <c:strRef>
              <c:f>'[2]Schedule a Product Haul'!$D$6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'[2]Schedule a Product Haul'!$E$6</c:f>
              <c:numCache>
                <c:formatCode>General</c:formatCode>
                <c:ptCount val="1"/>
                <c:pt idx="0">
                  <c:v>0</c:v>
                </c:pt>
              </c:numCache>
            </c:numRef>
          </c:val>
          <c:extLst>
            <c:ext xmlns:c16="http://schemas.microsoft.com/office/drawing/2014/chart" uri="{C3380CC4-5D6E-409C-BE32-E72D297353CC}">
              <c16:uniqueId val="{00000001-64F8-4E4D-8830-92C7194B90BD}"/>
            </c:ext>
          </c:extLst>
        </c:ser>
        <c:ser>
          <c:idx val="4"/>
          <c:order val="2"/>
          <c:tx>
            <c:strRef>
              <c:f>'[2]Schedule a Product Haul'!$D$8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'[2]Schedule a Product Haul'!$E$8</c:f>
              <c:numCache>
                <c:formatCode>General</c:formatCode>
                <c:ptCount val="1"/>
                <c:pt idx="0">
                  <c:v>0</c:v>
                </c:pt>
              </c:numCache>
            </c:numRef>
          </c:val>
          <c:extLst>
            <c:ext xmlns:c16="http://schemas.microsoft.com/office/drawing/2014/chart" uri="{C3380CC4-5D6E-409C-BE32-E72D297353CC}">
              <c16:uniqueId val="{00000002-64F8-4E4D-8830-92C7194B90BD}"/>
            </c:ext>
          </c:extLst>
        </c:ser>
        <c:ser>
          <c:idx val="0"/>
          <c:order val="3"/>
          <c:tx>
            <c:strRef>
              <c:f>'[2]Schedule a Product Haul'!$D$4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'[2]Schedule a Product Haul'!$E$4</c:f>
              <c:numCache>
                <c:formatCode>General</c:formatCode>
                <c:ptCount val="1"/>
                <c:pt idx="0">
                  <c:v>0</c:v>
                </c:pt>
              </c:numCache>
            </c:numRef>
          </c:val>
          <c:extLst>
            <c:ext xmlns:c16="http://schemas.microsoft.com/office/drawing/2014/chart" uri="{C3380CC4-5D6E-409C-BE32-E72D297353CC}">
              <c16:uniqueId val="{00000003-64F8-4E4D-8830-92C7194B90BD}"/>
            </c:ext>
          </c:extLst>
        </c:ser>
        <c:ser>
          <c:idx val="3"/>
          <c:order val="4"/>
          <c:tx>
            <c:strRef>
              <c:f>'[2]Schedule a Product Haul'!$D$7</c:f>
              <c:strCache>
                <c:ptCount val="1"/>
                <c:pt idx="0">
                  <c:v>S</c:v>
                </c:pt>
              </c:strCache>
            </c:strRef>
          </c:tx>
          <c:spPr>
            <a:gradFill rotWithShape="0">
              <a:gsLst>
                <a:gs pos="0">
                  <a:srgbClr xmlns:mc="http://schemas.openxmlformats.org/markup-compatibility/2006" xmlns:a14="http://schemas.microsoft.com/office/drawing/2010/main" val="4D4D4D" mc:Ignorable="a14" a14:legacySpreadsheetColorIndex="22">
                    <a:gamma/>
                    <a:shade val="40000"/>
                    <a:invGamma/>
                  </a:srgbClr>
                </a:gs>
                <a:gs pos="50000">
                  <a:srgbClr xmlns:mc="http://schemas.openxmlformats.org/markup-compatibility/2006" xmlns:a14="http://schemas.microsoft.com/office/drawing/2010/main" val="C0C0C0" mc:Ignorable="a14" a14:legacySpreadsheetColorIndex="22"/>
                </a:gs>
                <a:gs pos="100000">
                  <a:srgbClr xmlns:mc="http://schemas.openxmlformats.org/markup-compatibility/2006" xmlns:a14="http://schemas.microsoft.com/office/drawing/2010/main" val="4D4D4D" mc:Ignorable="a14" a14:legacySpreadsheetColorIndex="22">
                    <a:gamma/>
                    <a:shade val="40000"/>
                    <a:invGamma/>
                  </a:srgbClr>
                </a:gs>
              </a:gsLst>
              <a:lin ang="5400000" scaled="1"/>
            </a:gradFill>
            <a:ln w="25400">
              <a:noFill/>
            </a:ln>
          </c:spPr>
          <c:invertIfNegative val="0"/>
          <c:val>
            <c:numRef>
              <c:f>'[2]Schedule a Product Haul'!$E$7</c:f>
              <c:numCache>
                <c:formatCode>General</c:formatCode>
                <c:ptCount val="1"/>
                <c:pt idx="0">
                  <c:v>0</c:v>
                </c:pt>
              </c:numCache>
            </c:numRef>
          </c:val>
          <c:extLst>
            <c:ext xmlns:c16="http://schemas.microsoft.com/office/drawing/2014/chart" uri="{C3380CC4-5D6E-409C-BE32-E72D297353CC}">
              <c16:uniqueId val="{00000004-64F8-4E4D-8830-92C7194B90BD}"/>
            </c:ext>
          </c:extLst>
        </c:ser>
        <c:dLbls>
          <c:showLegendKey val="0"/>
          <c:showVal val="0"/>
          <c:showCatName val="0"/>
          <c:showSerName val="0"/>
          <c:showPercent val="0"/>
          <c:showBubbleSize val="0"/>
        </c:dLbls>
        <c:gapWidth val="30"/>
        <c:overlap val="100"/>
        <c:axId val="71788416"/>
        <c:axId val="71789952"/>
      </c:barChart>
      <c:catAx>
        <c:axId val="71788416"/>
        <c:scaling>
          <c:orientation val="minMax"/>
        </c:scaling>
        <c:delete val="1"/>
        <c:axPos val="l"/>
        <c:majorTickMark val="out"/>
        <c:minorTickMark val="none"/>
        <c:tickLblPos val="nextTo"/>
        <c:crossAx val="71789952"/>
        <c:crossesAt val="0"/>
        <c:auto val="1"/>
        <c:lblAlgn val="ctr"/>
        <c:lblOffset val="100"/>
        <c:noMultiLvlLbl val="0"/>
      </c:catAx>
      <c:valAx>
        <c:axId val="71789952"/>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71788416"/>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'[2]Schedule a Product Haul'!$D$5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'[2]Schedule a Product Haul'!$E$5</c:f>
              <c:numCache>
                <c:formatCode>General</c:formatCode>
                <c:ptCount val="1"/>
                <c:pt idx="0">
                  <c:v>9</c:v>
                </c:pt>
              </c:numCache>
            </c:numRef>
          </c:val>
          <c:extLst>
            <c:ext xmlns:c16="http://schemas.microsoft.com/office/drawing/2014/chart" uri="{C3380CC4-5D6E-409C-BE32-E72D297353CC}">
              <c16:uniqueId val="{00000000-AD68-480B-9951-F0F1FE1C1DCA}"/>
            </c:ext>
          </c:extLst>
        </c:ser>
        <c:ser>
          <c:idx val="2"/>
          <c:order val="1"/>
          <c:tx>
            <c:strRef>
              <c:f>'[2]Schedule a Product Haul'!$D$6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'[2]Schedule a Product Haul'!$E$6</c:f>
              <c:numCache>
                <c:formatCode>General</c:formatCode>
                <c:ptCount val="1"/>
                <c:pt idx="0">
                  <c:v>0</c:v>
                </c:pt>
              </c:numCache>
            </c:numRef>
          </c:val>
          <c:extLst>
            <c:ext xmlns:c16="http://schemas.microsoft.com/office/drawing/2014/chart" uri="{C3380CC4-5D6E-409C-BE32-E72D297353CC}">
              <c16:uniqueId val="{00000001-AD68-480B-9951-F0F1FE1C1DCA}"/>
            </c:ext>
          </c:extLst>
        </c:ser>
        <c:ser>
          <c:idx val="4"/>
          <c:order val="2"/>
          <c:tx>
            <c:strRef>
              <c:f>'[2]Schedule a Product Haul'!$D$8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'[2]Schedule a Product Haul'!$E$8</c:f>
              <c:numCache>
                <c:formatCode>General</c:formatCode>
                <c:ptCount val="1"/>
                <c:pt idx="0">
                  <c:v>0</c:v>
                </c:pt>
              </c:numCache>
            </c:numRef>
          </c:val>
          <c:extLst>
            <c:ext xmlns:c16="http://schemas.microsoft.com/office/drawing/2014/chart" uri="{C3380CC4-5D6E-409C-BE32-E72D297353CC}">
              <c16:uniqueId val="{00000002-AD68-480B-9951-F0F1FE1C1DCA}"/>
            </c:ext>
          </c:extLst>
        </c:ser>
        <c:ser>
          <c:idx val="0"/>
          <c:order val="3"/>
          <c:tx>
            <c:strRef>
              <c:f>'[2]Schedule a Product Haul'!$D$4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'[2]Schedule a Product Haul'!$E$4</c:f>
              <c:numCache>
                <c:formatCode>General</c:formatCode>
                <c:ptCount val="1"/>
                <c:pt idx="0">
                  <c:v>0</c:v>
                </c:pt>
              </c:numCache>
            </c:numRef>
          </c:val>
          <c:extLst>
            <c:ext xmlns:c16="http://schemas.microsoft.com/office/drawing/2014/chart" uri="{C3380CC4-5D6E-409C-BE32-E72D297353CC}">
              <c16:uniqueId val="{00000003-AD68-480B-9951-F0F1FE1C1DCA}"/>
            </c:ext>
          </c:extLst>
        </c:ser>
        <c:ser>
          <c:idx val="3"/>
          <c:order val="4"/>
          <c:tx>
            <c:strRef>
              <c:f>'[2]Schedule a Product Haul'!$D$7</c:f>
              <c:strCache>
                <c:ptCount val="1"/>
                <c:pt idx="0">
                  <c:v>S</c:v>
                </c:pt>
              </c:strCache>
            </c:strRef>
          </c:tx>
          <c:spPr>
            <a:gradFill rotWithShape="0">
              <a:gsLst>
                <a:gs pos="0">
                  <a:srgbClr xmlns:mc="http://schemas.openxmlformats.org/markup-compatibility/2006" xmlns:a14="http://schemas.microsoft.com/office/drawing/2010/main" val="4D4D4D" mc:Ignorable="a14" a14:legacySpreadsheetColorIndex="22">
                    <a:gamma/>
                    <a:shade val="40000"/>
                    <a:invGamma/>
                  </a:srgbClr>
                </a:gs>
                <a:gs pos="50000">
                  <a:srgbClr xmlns:mc="http://schemas.openxmlformats.org/markup-compatibility/2006" xmlns:a14="http://schemas.microsoft.com/office/drawing/2010/main" val="C0C0C0" mc:Ignorable="a14" a14:legacySpreadsheetColorIndex="22"/>
                </a:gs>
                <a:gs pos="100000">
                  <a:srgbClr xmlns:mc="http://schemas.openxmlformats.org/markup-compatibility/2006" xmlns:a14="http://schemas.microsoft.com/office/drawing/2010/main" val="4D4D4D" mc:Ignorable="a14" a14:legacySpreadsheetColorIndex="22">
                    <a:gamma/>
                    <a:shade val="40000"/>
                    <a:invGamma/>
                  </a:srgbClr>
                </a:gs>
              </a:gsLst>
              <a:lin ang="5400000" scaled="1"/>
            </a:gradFill>
            <a:ln w="25400">
              <a:noFill/>
            </a:ln>
          </c:spPr>
          <c:invertIfNegative val="0"/>
          <c:val>
            <c:numRef>
              <c:f>'[2]Schedule a Product Haul'!$E$7</c:f>
              <c:numCache>
                <c:formatCode>General</c:formatCode>
                <c:ptCount val="1"/>
                <c:pt idx="0">
                  <c:v>0</c:v>
                </c:pt>
              </c:numCache>
            </c:numRef>
          </c:val>
          <c:extLst>
            <c:ext xmlns:c16="http://schemas.microsoft.com/office/drawing/2014/chart" uri="{C3380CC4-5D6E-409C-BE32-E72D297353CC}">
              <c16:uniqueId val="{00000004-AD68-480B-9951-F0F1FE1C1DCA}"/>
            </c:ext>
          </c:extLst>
        </c:ser>
        <c:dLbls>
          <c:showLegendKey val="0"/>
          <c:showVal val="0"/>
          <c:showCatName val="0"/>
          <c:showSerName val="0"/>
          <c:showPercent val="0"/>
          <c:showBubbleSize val="0"/>
        </c:dLbls>
        <c:gapWidth val="30"/>
        <c:overlap val="100"/>
        <c:axId val="71788416"/>
        <c:axId val="71789952"/>
      </c:barChart>
      <c:catAx>
        <c:axId val="71788416"/>
        <c:scaling>
          <c:orientation val="minMax"/>
        </c:scaling>
        <c:delete val="1"/>
        <c:axPos val="l"/>
        <c:majorTickMark val="out"/>
        <c:minorTickMark val="none"/>
        <c:tickLblPos val="nextTo"/>
        <c:crossAx val="71789952"/>
        <c:crossesAt val="0"/>
        <c:auto val="1"/>
        <c:lblAlgn val="ctr"/>
        <c:lblOffset val="100"/>
        <c:noMultiLvlLbl val="0"/>
      </c:catAx>
      <c:valAx>
        <c:axId val="71789952"/>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71788416"/>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'[2]Schedule a Product Haul'!$D$5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'[2]Schedule a Product Haul'!$E$5</c:f>
              <c:numCache>
                <c:formatCode>General</c:formatCode>
                <c:ptCount val="1"/>
                <c:pt idx="0">
                  <c:v>9</c:v>
                </c:pt>
              </c:numCache>
            </c:numRef>
          </c:val>
          <c:extLst>
            <c:ext xmlns:c16="http://schemas.microsoft.com/office/drawing/2014/chart" uri="{C3380CC4-5D6E-409C-BE32-E72D297353CC}">
              <c16:uniqueId val="{00000000-430C-4241-8A6F-93499EF43F85}"/>
            </c:ext>
          </c:extLst>
        </c:ser>
        <c:ser>
          <c:idx val="2"/>
          <c:order val="1"/>
          <c:tx>
            <c:strRef>
              <c:f>'[2]Schedule a Product Haul'!$D$6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'[2]Schedule a Product Haul'!$E$6</c:f>
              <c:numCache>
                <c:formatCode>General</c:formatCode>
                <c:ptCount val="1"/>
                <c:pt idx="0">
                  <c:v>0</c:v>
                </c:pt>
              </c:numCache>
            </c:numRef>
          </c:val>
          <c:extLst>
            <c:ext xmlns:c16="http://schemas.microsoft.com/office/drawing/2014/chart" uri="{C3380CC4-5D6E-409C-BE32-E72D297353CC}">
              <c16:uniqueId val="{00000001-430C-4241-8A6F-93499EF43F85}"/>
            </c:ext>
          </c:extLst>
        </c:ser>
        <c:ser>
          <c:idx val="4"/>
          <c:order val="2"/>
          <c:tx>
            <c:strRef>
              <c:f>'[2]Schedule a Product Haul'!$D$8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'[2]Schedule a Product Haul'!$E$8</c:f>
              <c:numCache>
                <c:formatCode>General</c:formatCode>
                <c:ptCount val="1"/>
                <c:pt idx="0">
                  <c:v>0</c:v>
                </c:pt>
              </c:numCache>
            </c:numRef>
          </c:val>
          <c:extLst>
            <c:ext xmlns:c16="http://schemas.microsoft.com/office/drawing/2014/chart" uri="{C3380CC4-5D6E-409C-BE32-E72D297353CC}">
              <c16:uniqueId val="{00000002-430C-4241-8A6F-93499EF43F85}"/>
            </c:ext>
          </c:extLst>
        </c:ser>
        <c:ser>
          <c:idx val="0"/>
          <c:order val="3"/>
          <c:tx>
            <c:strRef>
              <c:f>'[2]Schedule a Product Haul'!$D$4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'[2]Schedule a Product Haul'!$E$4</c:f>
              <c:numCache>
                <c:formatCode>General</c:formatCode>
                <c:ptCount val="1"/>
                <c:pt idx="0">
                  <c:v>0</c:v>
                </c:pt>
              </c:numCache>
            </c:numRef>
          </c:val>
          <c:extLst>
            <c:ext xmlns:c16="http://schemas.microsoft.com/office/drawing/2014/chart" uri="{C3380CC4-5D6E-409C-BE32-E72D297353CC}">
              <c16:uniqueId val="{00000003-430C-4241-8A6F-93499EF43F85}"/>
            </c:ext>
          </c:extLst>
        </c:ser>
        <c:ser>
          <c:idx val="3"/>
          <c:order val="4"/>
          <c:tx>
            <c:strRef>
              <c:f>'[2]Schedule a Product Haul'!$D$7</c:f>
              <c:strCache>
                <c:ptCount val="1"/>
                <c:pt idx="0">
                  <c:v>S</c:v>
                </c:pt>
              </c:strCache>
            </c:strRef>
          </c:tx>
          <c:spPr>
            <a:gradFill rotWithShape="0">
              <a:gsLst>
                <a:gs pos="0">
                  <a:srgbClr xmlns:mc="http://schemas.openxmlformats.org/markup-compatibility/2006" xmlns:a14="http://schemas.microsoft.com/office/drawing/2010/main" val="4D4D4D" mc:Ignorable="a14" a14:legacySpreadsheetColorIndex="22">
                    <a:gamma/>
                    <a:shade val="40000"/>
                    <a:invGamma/>
                  </a:srgbClr>
                </a:gs>
                <a:gs pos="50000">
                  <a:srgbClr xmlns:mc="http://schemas.openxmlformats.org/markup-compatibility/2006" xmlns:a14="http://schemas.microsoft.com/office/drawing/2010/main" val="C0C0C0" mc:Ignorable="a14" a14:legacySpreadsheetColorIndex="22"/>
                </a:gs>
                <a:gs pos="100000">
                  <a:srgbClr xmlns:mc="http://schemas.openxmlformats.org/markup-compatibility/2006" xmlns:a14="http://schemas.microsoft.com/office/drawing/2010/main" val="4D4D4D" mc:Ignorable="a14" a14:legacySpreadsheetColorIndex="22">
                    <a:gamma/>
                    <a:shade val="40000"/>
                    <a:invGamma/>
                  </a:srgbClr>
                </a:gs>
              </a:gsLst>
              <a:lin ang="5400000" scaled="1"/>
            </a:gradFill>
            <a:ln w="25400">
              <a:noFill/>
            </a:ln>
          </c:spPr>
          <c:invertIfNegative val="0"/>
          <c:val>
            <c:numRef>
              <c:f>'[2]Schedule a Product Haul'!$E$7</c:f>
              <c:numCache>
                <c:formatCode>General</c:formatCode>
                <c:ptCount val="1"/>
                <c:pt idx="0">
                  <c:v>0</c:v>
                </c:pt>
              </c:numCache>
            </c:numRef>
          </c:val>
          <c:extLst>
            <c:ext xmlns:c16="http://schemas.microsoft.com/office/drawing/2014/chart" uri="{C3380CC4-5D6E-409C-BE32-E72D297353CC}">
              <c16:uniqueId val="{00000004-430C-4241-8A6F-93499EF43F85}"/>
            </c:ext>
          </c:extLst>
        </c:ser>
        <c:dLbls>
          <c:showLegendKey val="0"/>
          <c:showVal val="0"/>
          <c:showCatName val="0"/>
          <c:showSerName val="0"/>
          <c:showPercent val="0"/>
          <c:showBubbleSize val="0"/>
        </c:dLbls>
        <c:gapWidth val="30"/>
        <c:overlap val="100"/>
        <c:axId val="71788416"/>
        <c:axId val="71789952"/>
      </c:barChart>
      <c:catAx>
        <c:axId val="71788416"/>
        <c:scaling>
          <c:orientation val="minMax"/>
        </c:scaling>
        <c:delete val="1"/>
        <c:axPos val="l"/>
        <c:majorTickMark val="out"/>
        <c:minorTickMark val="none"/>
        <c:tickLblPos val="nextTo"/>
        <c:crossAx val="71789952"/>
        <c:crossesAt val="0"/>
        <c:auto val="1"/>
        <c:lblAlgn val="ctr"/>
        <c:lblOffset val="100"/>
        <c:noMultiLvlLbl val="0"/>
      </c:catAx>
      <c:valAx>
        <c:axId val="71789952"/>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71788416"/>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3.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6</xdr:col>
      <xdr:colOff>0</xdr:colOff>
      <xdr:row>20</xdr:row>
      <xdr:rowOff>0</xdr:rowOff>
    </xdr:from>
    <xdr:to>
      <xdr:col>8</xdr:col>
      <xdr:colOff>0</xdr:colOff>
      <xdr:row>29</xdr:row>
      <xdr:rowOff>0</xdr:rowOff>
    </xdr:to>
    <xdr:graphicFrame macro="">
      <xdr:nvGraphicFramePr>
        <xdr:cNvPr id="2" name="Chart 54">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104775</xdr:colOff>
          <xdr:row>46</xdr:row>
          <xdr:rowOff>19050</xdr:rowOff>
        </xdr:from>
        <xdr:to>
          <xdr:col>11</xdr:col>
          <xdr:colOff>209550</xdr:colOff>
          <xdr:row>47</xdr:row>
          <xdr:rowOff>142875</xdr:rowOff>
        </xdr:to>
        <xdr:sp macro="" textlink="">
          <xdr:nvSpPr>
            <xdr:cNvPr id="7169" name="Object 1" hidden="1">
              <a:extLst>
                <a:ext uri="{63B3BB69-23CF-44E3-9099-C40C66FF867C}">
                  <a14:compatExt spid="_x0000_s7169"/>
                </a:ext>
                <a:ext uri="{FF2B5EF4-FFF2-40B4-BE49-F238E27FC236}">
                  <a16:creationId xmlns:a16="http://schemas.microsoft.com/office/drawing/2014/main" id="{00000000-0008-0000-0000-0000011C0000}"/>
                </a:ext>
              </a:extLst>
            </xdr:cNvPr>
            <xdr:cNvSpPr/>
          </xdr:nvSpPr>
          <xdr:spPr bwMode="auto">
            <a:xfrm>
              <a:off x="0" y="0"/>
              <a:ext cx="0" cy="0"/>
            </a:xfrm>
            <a:prstGeom prst="rect">
              <a:avLst/>
            </a:prstGeom>
            <a:solidFill>
              <a:srgbClr val="FFFFFF"/>
            </a:solidFill>
          </xdr:spPr>
        </xdr:sp>
        <xdr:clientData/>
      </xdr:twoCellAnchor>
    </mc:Choice>
    <mc:Fallback/>
  </mc:AlternateContent>
  <xdr:twoCellAnchor editAs="oneCell">
    <xdr:from>
      <xdr:col>6</xdr:col>
      <xdr:colOff>457200</xdr:colOff>
      <xdr:row>29</xdr:row>
      <xdr:rowOff>57150</xdr:rowOff>
    </xdr:from>
    <xdr:to>
      <xdr:col>9</xdr:col>
      <xdr:colOff>552450</xdr:colOff>
      <xdr:row>31</xdr:row>
      <xdr:rowOff>133350</xdr:rowOff>
    </xdr:to>
    <xdr:pic>
      <xdr:nvPicPr>
        <xdr:cNvPr id="4" name="Picture 7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3810000" y="6038850"/>
          <a:ext cx="2152650" cy="438150"/>
        </a:xfrm>
        <a:prstGeom prst="rect">
          <a:avLst/>
        </a:prstGeom>
        <a:noFill/>
        <a:ln w="0">
          <a:solidFill>
            <a:srgbClr xmlns:mc="http://schemas.openxmlformats.org/markup-compatibility/2006" xmlns:a14="http://schemas.microsoft.com/office/drawing/2010/main" val="333333" mc:Ignorable="a14" a14:legacySpreadsheetColorIndex="63"/>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8</xdr:col>
      <xdr:colOff>0</xdr:colOff>
      <xdr:row>20</xdr:row>
      <xdr:rowOff>0</xdr:rowOff>
    </xdr:from>
    <xdr:to>
      <xdr:col>12</xdr:col>
      <xdr:colOff>0</xdr:colOff>
      <xdr:row>29</xdr:row>
      <xdr:rowOff>0</xdr:rowOff>
    </xdr:to>
    <xdr:graphicFrame macro="">
      <xdr:nvGraphicFramePr>
        <xdr:cNvPr id="5" name="Chart 7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0</xdr:row>
      <xdr:rowOff>95250</xdr:rowOff>
    </xdr:from>
    <xdr:to>
      <xdr:col>12</xdr:col>
      <xdr:colOff>0</xdr:colOff>
      <xdr:row>3</xdr:row>
      <xdr:rowOff>0</xdr:rowOff>
    </xdr:to>
    <xdr:grpSp>
      <xdr:nvGrpSpPr>
        <xdr:cNvPr id="6" name="Group 90">
          <a:extLst>
            <a:ext uri="{FF2B5EF4-FFF2-40B4-BE49-F238E27FC236}">
              <a16:creationId xmlns:a16="http://schemas.microsoft.com/office/drawing/2014/main" id="{00000000-0008-0000-0000-000006000000}"/>
            </a:ext>
          </a:extLst>
        </xdr:cNvPr>
        <xdr:cNvGrpSpPr/>
      </xdr:nvGrpSpPr>
      <xdr:grpSpPr>
        <a:xfrm>
          <a:off x="6858000" y="95250"/>
          <a:ext cx="1371600" cy="542925"/>
          <a:chOff x="588" y="12"/>
          <a:chExt cx="94" cy="55"/>
        </a:xfrm>
      </xdr:grpSpPr>
      <xdr:sp macro="" textlink="">
        <xdr:nvSpPr>
          <xdr:cNvPr id="7" name="Text Box 58">
            <a:extLst>
              <a:ext uri="{FF2B5EF4-FFF2-40B4-BE49-F238E27FC236}">
                <a16:creationId xmlns:a16="http://schemas.microsoft.com/office/drawing/2014/main" id="{00000000-0008-0000-0000-000007000000}"/>
              </a:ext>
            </a:extLst>
          </xdr:cNvPr>
          <xdr:cNvSpPr txBox="1">
            <a:spLocks noChangeArrowheads="1"/>
          </xdr:cNvSpPr>
        </xdr:nvSpPr>
        <xdr:spPr>
          <a:xfrm>
            <a:off x="588" y="48"/>
            <a:ext cx="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CA" sz="1000" b="1" i="1" u="none" strike="noStrike" baseline="0">
                <a:solidFill>
                  <a:srgbClr val="000080"/>
                </a:solidFill>
                <a:latin typeface="Arial" panose="020B0604020202020204"/>
                <a:cs typeface="Arial" panose="020B0604020202020204"/>
              </a:rPr>
              <a:t>TCM Lite</a:t>
            </a:r>
          </a:p>
        </xdr:txBody>
      </xdr:sp>
      <mc:AlternateContent xmlns:mc="http://schemas.openxmlformats.org/markup-compatibility/2006">
        <mc:Choice xmlns:a14="http://schemas.microsoft.com/office/drawing/2010/main" Requires="a14">
          <xdr:sp macro="" textlink="">
            <xdr:nvSpPr>
              <xdr:cNvPr id="7170" name="Object 2" hidden="1">
                <a:extLst>
                  <a:ext uri="{63B3BB69-23CF-44E3-9099-C40C66FF867C}">
                    <a14:compatExt spid="_x0000_s7170"/>
                  </a:ext>
                  <a:ext uri="{FF2B5EF4-FFF2-40B4-BE49-F238E27FC236}">
                    <a16:creationId xmlns:a16="http://schemas.microsoft.com/office/drawing/2014/main" id="{00000000-0008-0000-0000-0000021C0000}"/>
                  </a:ext>
                </a:extLst>
              </xdr:cNvPr>
              <xdr:cNvSpPr/>
            </xdr:nvSpPr>
            <xdr:spPr bwMode="auto">
              <a:xfrm>
                <a:off x="618" y="12"/>
                <a:ext cx="34" cy="33"/>
              </a:xfrm>
              <a:prstGeom prst="rect">
                <a:avLst/>
              </a:prstGeom>
              <a:solidFill>
                <a:srgbClr val="FFFFFF"/>
              </a:solidFill>
              <a:ln w="9525">
                <a:solidFill>
                  <a:srgbClr val="C0C0C0"/>
                </a:solidFill>
                <a:miter lim="800000"/>
                <a:headEnd/>
                <a:tailEnd/>
              </a:ln>
            </xdr:spPr>
          </xdr:sp>
        </mc:Choice>
        <mc:Fallback/>
      </mc:AlternateContent>
    </xdr:grp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104775</xdr:colOff>
          <xdr:row>44</xdr:row>
          <xdr:rowOff>19050</xdr:rowOff>
        </xdr:from>
        <xdr:to>
          <xdr:col>11</xdr:col>
          <xdr:colOff>228600</xdr:colOff>
          <xdr:row>45</xdr:row>
          <xdr:rowOff>142875</xdr:rowOff>
        </xdr:to>
        <xdr:sp macro="" textlink="">
          <xdr:nvSpPr>
            <xdr:cNvPr id="8193" name="Object 1" hidden="1">
              <a:extLst>
                <a:ext uri="{63B3BB69-23CF-44E3-9099-C40C66FF867C}">
                  <a14:compatExt spid="_x0000_s8193"/>
                </a:ext>
                <a:ext uri="{FF2B5EF4-FFF2-40B4-BE49-F238E27FC236}">
                  <a16:creationId xmlns:a16="http://schemas.microsoft.com/office/drawing/2014/main" id="{00000000-0008-0000-0100-0000012000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0</xdr:colOff>
      <xdr:row>7</xdr:row>
      <xdr:rowOff>0</xdr:rowOff>
    </xdr:from>
    <xdr:to>
      <xdr:col>5</xdr:col>
      <xdr:colOff>0</xdr:colOff>
      <xdr:row>16</xdr:row>
      <xdr:rowOff>0</xdr:rowOff>
    </xdr:to>
    <xdr:graphicFrame macro="">
      <xdr:nvGraphicFramePr>
        <xdr:cNvPr id="3" name="Chart 13">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609600</xdr:colOff>
      <xdr:row>43</xdr:row>
      <xdr:rowOff>50800</xdr:rowOff>
    </xdr:from>
    <xdr:to>
      <xdr:col>5</xdr:col>
      <xdr:colOff>0</xdr:colOff>
      <xdr:row>46</xdr:row>
      <xdr:rowOff>0</xdr:rowOff>
    </xdr:to>
    <xdr:sp macro="" textlink="">
      <xdr:nvSpPr>
        <xdr:cNvPr id="4" name="Text Box 15">
          <a:extLst>
            <a:ext uri="{FF2B5EF4-FFF2-40B4-BE49-F238E27FC236}">
              <a16:creationId xmlns:a16="http://schemas.microsoft.com/office/drawing/2014/main" id="{00000000-0008-0000-0100-000004000000}"/>
            </a:ext>
          </a:extLst>
        </xdr:cNvPr>
        <xdr:cNvSpPr txBox="1">
          <a:spLocks noChangeArrowheads="1"/>
        </xdr:cNvSpPr>
      </xdr:nvSpPr>
      <xdr:spPr>
        <a:xfrm>
          <a:off x="895350" y="7670800"/>
          <a:ext cx="2409825" cy="463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defRPr sz="1000"/>
          </a:pPr>
          <a:r>
            <a:rPr lang="en-CA" sz="800" b="0" i="0" u="none" strike="noStrike" baseline="0">
              <a:solidFill>
                <a:srgbClr val="0000FF"/>
              </a:solidFill>
              <a:latin typeface="Arial" panose="020B0604020202020204"/>
              <a:cs typeface="Arial" panose="020B0604020202020204"/>
            </a:rPr>
            <a:t>Note: To add more Test Cycles, copy row(s) from above and "insert copied cells" here to paste and insert this row down; the graphs auto-adjust.</a:t>
          </a:r>
        </a:p>
      </xdr:txBody>
    </xdr:sp>
    <xdr:clientData fPrintsWithSheet="0"/>
  </xdr:twoCellAnchor>
  <xdr:twoCellAnchor>
    <xdr:from>
      <xdr:col>6</xdr:col>
      <xdr:colOff>0</xdr:colOff>
      <xdr:row>7</xdr:row>
      <xdr:rowOff>0</xdr:rowOff>
    </xdr:from>
    <xdr:to>
      <xdr:col>12</xdr:col>
      <xdr:colOff>0</xdr:colOff>
      <xdr:row>27</xdr:row>
      <xdr:rowOff>0</xdr:rowOff>
    </xdr:to>
    <xdr:graphicFrame macro="">
      <xdr:nvGraphicFramePr>
        <xdr:cNvPr id="5" name="Chart 16">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xdr:row>
      <xdr:rowOff>0</xdr:rowOff>
    </xdr:from>
    <xdr:to>
      <xdr:col>5</xdr:col>
      <xdr:colOff>0</xdr:colOff>
      <xdr:row>7</xdr:row>
      <xdr:rowOff>0</xdr:rowOff>
    </xdr:to>
    <xdr:sp macro="" textlink="">
      <xdr:nvSpPr>
        <xdr:cNvPr id="6" name="Text Box 17">
          <a:extLst>
            <a:ext uri="{FF2B5EF4-FFF2-40B4-BE49-F238E27FC236}">
              <a16:creationId xmlns:a16="http://schemas.microsoft.com/office/drawing/2014/main" id="{00000000-0008-0000-0100-000006000000}"/>
            </a:ext>
          </a:extLst>
        </xdr:cNvPr>
        <xdr:cNvSpPr txBox="1">
          <a:spLocks noChangeArrowheads="1"/>
        </xdr:cNvSpPr>
      </xdr:nvSpPr>
      <xdr:spPr>
        <a:xfrm>
          <a:off x="0" y="1133475"/>
          <a:ext cx="3305175" cy="2095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Total Test Case Counts</a:t>
          </a:r>
        </a:p>
      </xdr:txBody>
    </xdr:sp>
    <xdr:clientData/>
  </xdr:twoCellAnchor>
  <xdr:twoCellAnchor>
    <xdr:from>
      <xdr:col>5</xdr:col>
      <xdr:colOff>419100</xdr:colOff>
      <xdr:row>6</xdr:row>
      <xdr:rowOff>0</xdr:rowOff>
    </xdr:from>
    <xdr:to>
      <xdr:col>12</xdr:col>
      <xdr:colOff>0</xdr:colOff>
      <xdr:row>7</xdr:row>
      <xdr:rowOff>0</xdr:rowOff>
    </xdr:to>
    <xdr:sp macro="" textlink="">
      <xdr:nvSpPr>
        <xdr:cNvPr id="7" name="Text Box 18">
          <a:extLst>
            <a:ext uri="{FF2B5EF4-FFF2-40B4-BE49-F238E27FC236}">
              <a16:creationId xmlns:a16="http://schemas.microsoft.com/office/drawing/2014/main" id="{00000000-0008-0000-0100-000007000000}"/>
            </a:ext>
          </a:extLst>
        </xdr:cNvPr>
        <xdr:cNvSpPr txBox="1">
          <a:spLocks noChangeArrowheads="1"/>
        </xdr:cNvSpPr>
      </xdr:nvSpPr>
      <xdr:spPr>
        <a:xfrm>
          <a:off x="3400425" y="1133475"/>
          <a:ext cx="3057525" cy="2095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Total Test Time</a:t>
          </a:r>
        </a:p>
      </xdr:txBody>
    </xdr:sp>
    <xdr:clientData/>
  </xdr:twoCellAnchor>
  <xdr:twoCellAnchor>
    <xdr:from>
      <xdr:col>0</xdr:col>
      <xdr:colOff>0</xdr:colOff>
      <xdr:row>18</xdr:row>
      <xdr:rowOff>0</xdr:rowOff>
    </xdr:from>
    <xdr:to>
      <xdr:col>5</xdr:col>
      <xdr:colOff>0</xdr:colOff>
      <xdr:row>27</xdr:row>
      <xdr:rowOff>0</xdr:rowOff>
    </xdr:to>
    <xdr:graphicFrame macro="">
      <xdr:nvGraphicFramePr>
        <xdr:cNvPr id="8" name="Chart 19">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50800</xdr:rowOff>
    </xdr:from>
    <xdr:to>
      <xdr:col>5</xdr:col>
      <xdr:colOff>0</xdr:colOff>
      <xdr:row>18</xdr:row>
      <xdr:rowOff>0</xdr:rowOff>
    </xdr:to>
    <xdr:sp macro="" textlink="">
      <xdr:nvSpPr>
        <xdr:cNvPr id="9" name="Text Box 20">
          <a:extLst>
            <a:ext uri="{FF2B5EF4-FFF2-40B4-BE49-F238E27FC236}">
              <a16:creationId xmlns:a16="http://schemas.microsoft.com/office/drawing/2014/main" id="{00000000-0008-0000-0100-000009000000}"/>
            </a:ext>
          </a:extLst>
        </xdr:cNvPr>
        <xdr:cNvSpPr txBox="1">
          <a:spLocks noChangeArrowheads="1"/>
        </xdr:cNvSpPr>
      </xdr:nvSpPr>
      <xdr:spPr>
        <a:xfrm>
          <a:off x="0" y="2851150"/>
          <a:ext cx="3305175" cy="206375"/>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Failed Test Case Counts</a:t>
          </a:r>
        </a:p>
      </xdr:txBody>
    </xdr:sp>
    <xdr:clientData/>
  </xdr:twoCellAnchor>
  <xdr:twoCellAnchor>
    <xdr:from>
      <xdr:col>10</xdr:col>
      <xdr:colOff>139700</xdr:colOff>
      <xdr:row>0</xdr:row>
      <xdr:rowOff>95250</xdr:rowOff>
    </xdr:from>
    <xdr:to>
      <xdr:col>12</xdr:col>
      <xdr:colOff>0</xdr:colOff>
      <xdr:row>3</xdr:row>
      <xdr:rowOff>0</xdr:rowOff>
    </xdr:to>
    <xdr:grpSp>
      <xdr:nvGrpSpPr>
        <xdr:cNvPr id="10" name="Group 25">
          <a:extLst>
            <a:ext uri="{FF2B5EF4-FFF2-40B4-BE49-F238E27FC236}">
              <a16:creationId xmlns:a16="http://schemas.microsoft.com/office/drawing/2014/main" id="{00000000-0008-0000-0100-00000A000000}"/>
            </a:ext>
          </a:extLst>
        </xdr:cNvPr>
        <xdr:cNvGrpSpPr/>
      </xdr:nvGrpSpPr>
      <xdr:grpSpPr>
        <a:xfrm>
          <a:off x="6997700" y="95250"/>
          <a:ext cx="1231900" cy="523875"/>
          <a:chOff x="588" y="12"/>
          <a:chExt cx="94" cy="55"/>
        </a:xfrm>
      </xdr:grpSpPr>
      <xdr:sp macro="" textlink="">
        <xdr:nvSpPr>
          <xdr:cNvPr id="11" name="Text Box 26">
            <a:extLst>
              <a:ext uri="{FF2B5EF4-FFF2-40B4-BE49-F238E27FC236}">
                <a16:creationId xmlns:a16="http://schemas.microsoft.com/office/drawing/2014/main" id="{00000000-0008-0000-0100-00000B000000}"/>
              </a:ext>
            </a:extLst>
          </xdr:cNvPr>
          <xdr:cNvSpPr txBox="1">
            <a:spLocks noChangeArrowheads="1"/>
          </xdr:cNvSpPr>
        </xdr:nvSpPr>
        <xdr:spPr>
          <a:xfrm>
            <a:off x="588" y="48"/>
            <a:ext cx="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CA" sz="1000" b="1" i="1" u="none" strike="noStrike" baseline="0">
                <a:solidFill>
                  <a:srgbClr val="000080"/>
                </a:solidFill>
                <a:latin typeface="Arial" panose="020B0604020202020204"/>
                <a:cs typeface="Arial" panose="020B0604020202020204"/>
              </a:rPr>
              <a:t>TCM Lite</a:t>
            </a:r>
          </a:p>
        </xdr:txBody>
      </xdr:sp>
      <mc:AlternateContent xmlns:mc="http://schemas.openxmlformats.org/markup-compatibility/2006">
        <mc:Choice xmlns:a14="http://schemas.microsoft.com/office/drawing/2010/main" Requires="a14">
          <xdr:sp macro="" textlink="">
            <xdr:nvSpPr>
              <xdr:cNvPr id="8194" name="Object 2" hidden="1">
                <a:extLst>
                  <a:ext uri="{63B3BB69-23CF-44E3-9099-C40C66FF867C}">
                    <a14:compatExt spid="_x0000_s8194"/>
                  </a:ext>
                  <a:ext uri="{FF2B5EF4-FFF2-40B4-BE49-F238E27FC236}">
                    <a16:creationId xmlns:a16="http://schemas.microsoft.com/office/drawing/2014/main" id="{00000000-0008-0000-0100-000002200000}"/>
                  </a:ext>
                </a:extLst>
              </xdr:cNvPr>
              <xdr:cNvSpPr/>
            </xdr:nvSpPr>
            <xdr:spPr bwMode="auto">
              <a:xfrm>
                <a:off x="618" y="12"/>
                <a:ext cx="35" cy="33"/>
              </a:xfrm>
              <a:prstGeom prst="rect">
                <a:avLst/>
              </a:prstGeom>
              <a:solidFill>
                <a:srgbClr val="FFFFFF"/>
              </a:solidFill>
              <a:ln w="9525">
                <a:solidFill>
                  <a:srgbClr val="C0C0C0"/>
                </a:solidFill>
                <a:miter lim="800000"/>
                <a:headEnd/>
                <a:tailEnd/>
              </a:ln>
            </xdr:spPr>
          </xdr:sp>
        </mc:Choice>
        <mc:Fallback/>
      </mc:AlternateContent>
    </xdr:grpSp>
    <xdr:clientData/>
  </xdr:twoCellAnchor>
  <xdr:twoCellAnchor>
    <xdr:from>
      <xdr:col>0</xdr:col>
      <xdr:colOff>31750</xdr:colOff>
      <xdr:row>42</xdr:row>
      <xdr:rowOff>133350</xdr:rowOff>
    </xdr:from>
    <xdr:to>
      <xdr:col>1</xdr:col>
      <xdr:colOff>596900</xdr:colOff>
      <xdr:row>44</xdr:row>
      <xdr:rowOff>76200</xdr:rowOff>
    </xdr:to>
    <xdr:sp macro="" textlink="">
      <xdr:nvSpPr>
        <xdr:cNvPr id="13" name="Line 28">
          <a:extLst>
            <a:ext uri="{FF2B5EF4-FFF2-40B4-BE49-F238E27FC236}">
              <a16:creationId xmlns:a16="http://schemas.microsoft.com/office/drawing/2014/main" id="{00000000-0008-0000-0100-00000D000000}"/>
            </a:ext>
          </a:extLst>
        </xdr:cNvPr>
        <xdr:cNvSpPr>
          <a:spLocks noChangeShapeType="1"/>
        </xdr:cNvSpPr>
      </xdr:nvSpPr>
      <xdr:spPr>
        <a:xfrm flipH="1" flipV="1">
          <a:off x="31750" y="7591425"/>
          <a:ext cx="850900" cy="266700"/>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xtLst>
          <a:ext uri="{909E8E84-426E-40DD-AFC4-6F175D3DCCD1}">
            <a14:hiddenFill xmlns:a14="http://schemas.microsoft.com/office/drawing/2010/main">
              <a:noFill/>
            </a14:hiddenFill>
          </a:ext>
        </a:extLst>
      </xdr:spPr>
    </xdr:sp>
    <xdr:clientData fPrintsWithSheet="0"/>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10</xdr:row>
          <xdr:rowOff>171450</xdr:rowOff>
        </xdr:from>
        <xdr:to>
          <xdr:col>8</xdr:col>
          <xdr:colOff>190500</xdr:colOff>
          <xdr:row>12</xdr:row>
          <xdr:rowOff>0</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200-0000011400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19050</xdr:colOff>
          <xdr:row>110</xdr:row>
          <xdr:rowOff>171450</xdr:rowOff>
        </xdr:from>
        <xdr:to>
          <xdr:col>8</xdr:col>
          <xdr:colOff>190500</xdr:colOff>
          <xdr:row>110</xdr:row>
          <xdr:rowOff>200025</xdr:rowOff>
        </xdr:to>
        <xdr:sp macro="" textlink="">
          <xdr:nvSpPr>
            <xdr:cNvPr id="11267" name="Object 3" hidden="1">
              <a:extLst>
                <a:ext uri="{63B3BB69-23CF-44E3-9099-C40C66FF867C}">
                  <a14:compatExt spid="_x0000_s11267"/>
                </a:ext>
                <a:ext uri="{FF2B5EF4-FFF2-40B4-BE49-F238E27FC236}">
                  <a16:creationId xmlns:a16="http://schemas.microsoft.com/office/drawing/2014/main" id="{00000000-0008-0000-0300-0000032C00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10</xdr:row>
          <xdr:rowOff>171450</xdr:rowOff>
        </xdr:from>
        <xdr:to>
          <xdr:col>8</xdr:col>
          <xdr:colOff>190500</xdr:colOff>
          <xdr:row>12</xdr:row>
          <xdr:rowOff>0</xdr:rowOff>
        </xdr:to>
        <xdr:sp macro="" textlink="">
          <xdr:nvSpPr>
            <xdr:cNvPr id="10255" name="Object 15" hidden="1">
              <a:extLst>
                <a:ext uri="{63B3BB69-23CF-44E3-9099-C40C66FF867C}">
                  <a14:compatExt spid="_x0000_s10255"/>
                </a:ext>
                <a:ext uri="{FF2B5EF4-FFF2-40B4-BE49-F238E27FC236}">
                  <a16:creationId xmlns:a16="http://schemas.microsoft.com/office/drawing/2014/main" id="{00000000-0008-0000-0400-00000F2800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10</xdr:row>
          <xdr:rowOff>171450</xdr:rowOff>
        </xdr:from>
        <xdr:to>
          <xdr:col>8</xdr:col>
          <xdr:colOff>190500</xdr:colOff>
          <xdr:row>12</xdr:row>
          <xdr:rowOff>0</xdr:rowOff>
        </xdr:to>
        <xdr:sp macro="" textlink="">
          <xdr:nvSpPr>
            <xdr:cNvPr id="14337" name="Object 1" hidden="1">
              <a:extLst>
                <a:ext uri="{63B3BB69-23CF-44E3-9099-C40C66FF867C}">
                  <a14:compatExt spid="_x0000_s14337"/>
                </a:ext>
                <a:ext uri="{FF2B5EF4-FFF2-40B4-BE49-F238E27FC236}">
                  <a16:creationId xmlns:a16="http://schemas.microsoft.com/office/drawing/2014/main" id="{00000000-0008-0000-0600-0000013800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anjelDocuments/trunk/Requirements/Phase%2052%20-%20eServiceExpress%20framework%20upgrade/TestCase_2023%20Q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anjelDocuments/trunk/Requirements/Phase%2045%20-%20Product%20Haul%20v2/Requirement%203/Test%20Cases/TestCase_2023_Build%20Blend%20Libr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napshot"/>
      <sheetName val="Trend"/>
      <sheetName val="Change Request"/>
      <sheetName val="UC001 Test Cases"/>
      <sheetName val="Job Set Up"/>
      <sheetName val="UC002 Test Cases"/>
      <sheetName val="Job Monitor"/>
      <sheetName val="UC003 Test Cases "/>
      <sheetName val="Billing"/>
      <sheetName val="UC004 Test Cases"/>
      <sheetName val="Post Job"/>
      <sheetName val="Test Data"/>
    </sheetNames>
    <sheetDataSet>
      <sheetData sheetId="0">
        <row r="9">
          <cell r="I9" t="str">
            <v>Release 1.1</v>
          </cell>
        </row>
        <row r="16">
          <cell r="B16" t="str">
            <v>P18</v>
          </cell>
        </row>
        <row r="17">
          <cell r="B17" t="str">
            <v>教育平台</v>
          </cell>
        </row>
        <row r="36">
          <cell r="G36" t="str">
            <v>Untested</v>
          </cell>
          <cell r="J36" t="e">
            <v>#REF!</v>
          </cell>
          <cell r="L36" t="e">
            <v>#REF!</v>
          </cell>
        </row>
        <row r="37">
          <cell r="G37" t="str">
            <v>Passed</v>
          </cell>
          <cell r="J37" t="e">
            <v>#REF!</v>
          </cell>
          <cell r="L37" t="e">
            <v>#REF!</v>
          </cell>
        </row>
        <row r="38">
          <cell r="G38" t="str">
            <v>Failed</v>
          </cell>
          <cell r="J38" t="e">
            <v>#REF!</v>
          </cell>
          <cell r="L38" t="e">
            <v>#REF!</v>
          </cell>
        </row>
        <row r="39">
          <cell r="G39" t="str">
            <v>Skipped</v>
          </cell>
          <cell r="J39" t="e">
            <v>#REF!</v>
          </cell>
          <cell r="L39" t="e">
            <v>#REF!</v>
          </cell>
        </row>
        <row r="40">
          <cell r="G40" t="str">
            <v>Blocked</v>
          </cell>
          <cell r="J40" t="e">
            <v>#REF!</v>
          </cell>
          <cell r="L40" t="e">
            <v>#REF!</v>
          </cell>
        </row>
      </sheetData>
      <sheetData sheetId="1">
        <row r="31">
          <cell r="E31" t="str">
            <v>Total
Test  Time</v>
          </cell>
        </row>
        <row r="32">
          <cell r="C32" t="str">
            <v>Total</v>
          </cell>
          <cell r="D32" t="str">
            <v>Failed</v>
          </cell>
        </row>
        <row r="33">
          <cell r="A33">
            <v>1</v>
          </cell>
          <cell r="C33">
            <v>109</v>
          </cell>
          <cell r="D33">
            <v>15</v>
          </cell>
          <cell r="E33">
            <v>40.4</v>
          </cell>
        </row>
        <row r="34">
          <cell r="A34">
            <v>2</v>
          </cell>
          <cell r="C34">
            <v>356</v>
          </cell>
          <cell r="D34">
            <v>24</v>
          </cell>
          <cell r="E34">
            <v>111.3</v>
          </cell>
        </row>
        <row r="35">
          <cell r="A35">
            <v>3</v>
          </cell>
          <cell r="C35">
            <v>379</v>
          </cell>
          <cell r="D35">
            <v>16</v>
          </cell>
          <cell r="E35">
            <v>90.8</v>
          </cell>
        </row>
        <row r="36">
          <cell r="A36">
            <v>4</v>
          </cell>
          <cell r="C36">
            <v>412</v>
          </cell>
          <cell r="D36">
            <v>14</v>
          </cell>
          <cell r="E36">
            <v>92.3</v>
          </cell>
        </row>
        <row r="37">
          <cell r="A37">
            <v>5</v>
          </cell>
          <cell r="C37">
            <v>439</v>
          </cell>
          <cell r="D37">
            <v>13</v>
          </cell>
          <cell r="E37">
            <v>75.8</v>
          </cell>
        </row>
        <row r="38">
          <cell r="A38">
            <v>6</v>
          </cell>
          <cell r="C38">
            <v>504</v>
          </cell>
          <cell r="D38">
            <v>12</v>
          </cell>
          <cell r="E38">
            <v>85.4</v>
          </cell>
        </row>
        <row r="39">
          <cell r="A39">
            <v>7</v>
          </cell>
          <cell r="C39">
            <v>514</v>
          </cell>
          <cell r="D39">
            <v>4</v>
          </cell>
          <cell r="E39">
            <v>76.400000000000006</v>
          </cell>
        </row>
        <row r="40">
          <cell r="A40">
            <v>8</v>
          </cell>
          <cell r="C40">
            <v>519</v>
          </cell>
          <cell r="D40">
            <v>4</v>
          </cell>
          <cell r="E40">
            <v>65.2</v>
          </cell>
        </row>
        <row r="41">
          <cell r="A41">
            <v>9</v>
          </cell>
          <cell r="C41">
            <v>543</v>
          </cell>
          <cell r="D41">
            <v>3</v>
          </cell>
          <cell r="E41">
            <v>66.400000000000006</v>
          </cell>
        </row>
        <row r="42">
          <cell r="A42">
            <v>10</v>
          </cell>
          <cell r="C42">
            <v>552</v>
          </cell>
          <cell r="D42">
            <v>2</v>
          </cell>
          <cell r="E42">
            <v>61.8</v>
          </cell>
        </row>
        <row r="43">
          <cell r="A43"/>
          <cell r="C43"/>
          <cell r="D43"/>
          <cell r="E43"/>
        </row>
      </sheetData>
      <sheetData sheetId="2"/>
      <sheetData sheetId="3"/>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napshot"/>
      <sheetName val="Trend"/>
      <sheetName val="Schedule a Product Haul"/>
      <sheetName val="UC003 Test Cases "/>
      <sheetName val="Reschedule a Blend Request"/>
      <sheetName val="UC004 Test Cases"/>
      <sheetName val="Test Data1"/>
      <sheetName val="Cost API"/>
      <sheetName val="UC006 Test Cases"/>
      <sheetName val="Testdata2"/>
    </sheetNames>
    <sheetDataSet>
      <sheetData sheetId="0"/>
      <sheetData sheetId="1"/>
      <sheetData sheetId="2">
        <row r="4">
          <cell r="D4" t="str">
            <v>U</v>
          </cell>
          <cell r="E4">
            <v>0</v>
          </cell>
        </row>
        <row r="5">
          <cell r="D5" t="str">
            <v>P</v>
          </cell>
          <cell r="E5">
            <v>9</v>
          </cell>
        </row>
        <row r="6">
          <cell r="D6" t="str">
            <v>F</v>
          </cell>
          <cell r="E6">
            <v>0</v>
          </cell>
        </row>
        <row r="7">
          <cell r="D7" t="str">
            <v>S</v>
          </cell>
          <cell r="E7">
            <v>0</v>
          </cell>
        </row>
        <row r="8">
          <cell r="D8" t="str">
            <v>B</v>
          </cell>
          <cell r="E8">
            <v>0</v>
          </cell>
        </row>
      </sheetData>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oleObject" Target="../embeddings/oleObject1.bin"/><Relationship Id="rId7"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s>
</file>

<file path=xl/worksheets/_rels/sheet2.xml.rels><?xml version="1.0" encoding="UTF-8" standalone="yes"?>
<Relationships xmlns="http://schemas.openxmlformats.org/package/2006/relationships"><Relationship Id="rId3" Type="http://schemas.openxmlformats.org/officeDocument/2006/relationships/oleObject" Target="../embeddings/oleObject3.bin"/><Relationship Id="rId7"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image" Target="../media/image2.emf"/><Relationship Id="rId5" Type="http://schemas.openxmlformats.org/officeDocument/2006/relationships/oleObject" Target="../embeddings/oleObject4.bin"/><Relationship Id="rId4" Type="http://schemas.openxmlformats.org/officeDocument/2006/relationships/image" Target="../media/image1.emf"/></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1.bin"/><Relationship Id="rId6" Type="http://schemas.openxmlformats.org/officeDocument/2006/relationships/comments" Target="../comments3.xml"/><Relationship Id="rId5" Type="http://schemas.openxmlformats.org/officeDocument/2006/relationships/image" Target="../media/image4.emf"/><Relationship Id="rId4" Type="http://schemas.openxmlformats.org/officeDocument/2006/relationships/oleObject" Target="../embeddings/oleObject5.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2.bin"/><Relationship Id="rId5" Type="http://schemas.openxmlformats.org/officeDocument/2006/relationships/image" Target="../media/image4.emf"/><Relationship Id="rId4" Type="http://schemas.openxmlformats.org/officeDocument/2006/relationships/oleObject" Target="../embeddings/oleObject6.bin"/></Relationships>
</file>

<file path=xl/worksheets/_rels/sheet5.xml.rels><?xml version="1.0" encoding="UTF-8" standalone="yes"?>
<Relationships xmlns="http://schemas.openxmlformats.org/package/2006/relationships"><Relationship Id="rId3" Type="http://schemas.openxmlformats.org/officeDocument/2006/relationships/oleObject" Target="../embeddings/oleObject7.bin"/><Relationship Id="rId2" Type="http://schemas.openxmlformats.org/officeDocument/2006/relationships/vmlDrawing" Target="../drawings/vmlDrawing5.vml"/><Relationship Id="rId1" Type="http://schemas.openxmlformats.org/officeDocument/2006/relationships/drawing" Target="../drawings/drawing5.xml"/><Relationship Id="rId5" Type="http://schemas.openxmlformats.org/officeDocument/2006/relationships/comments" Target="../comments4.xml"/><Relationship Id="rId4" Type="http://schemas.openxmlformats.org/officeDocument/2006/relationships/image" Target="../media/image4.emf"/></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oleObject" Target="../embeddings/oleObject8.bin"/><Relationship Id="rId2" Type="http://schemas.openxmlformats.org/officeDocument/2006/relationships/vmlDrawing" Target="../drawings/vmlDrawing6.vml"/><Relationship Id="rId1" Type="http://schemas.openxmlformats.org/officeDocument/2006/relationships/drawing" Target="../drawings/drawing6.xml"/><Relationship Id="rId5" Type="http://schemas.openxmlformats.org/officeDocument/2006/relationships/comments" Target="../comments5.xml"/><Relationship Id="rId4" Type="http://schemas.openxmlformats.org/officeDocument/2006/relationships/image" Target="../media/image4.emf"/></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EB198-B8D8-4494-AEC0-3271A26DD98F}">
  <dimension ref="A1:L48"/>
  <sheetViews>
    <sheetView workbookViewId="0">
      <selection activeCell="A35" sqref="A35:B35"/>
    </sheetView>
  </sheetViews>
  <sheetFormatPr defaultRowHeight="14.25" x14ac:dyDescent="0.2"/>
  <sheetData>
    <row r="1" spans="1:12" ht="15.75" x14ac:dyDescent="0.25">
      <c r="A1" s="72"/>
      <c r="B1" s="72"/>
      <c r="C1" s="72"/>
      <c r="D1" s="72"/>
      <c r="E1" s="72"/>
      <c r="F1" s="72"/>
      <c r="G1" s="72"/>
      <c r="H1" s="72"/>
      <c r="I1" s="73"/>
      <c r="J1" s="74"/>
      <c r="K1" s="74"/>
      <c r="L1" s="74"/>
    </row>
    <row r="2" spans="1:12" ht="20.25" x14ac:dyDescent="0.3">
      <c r="A2" s="72"/>
      <c r="B2" s="72"/>
      <c r="C2" s="72"/>
      <c r="D2" s="72"/>
      <c r="E2" s="72"/>
      <c r="F2" s="75" t="str">
        <f>$I$9</f>
        <v>Release 1.1</v>
      </c>
      <c r="G2" s="72"/>
      <c r="H2" s="72"/>
      <c r="I2" s="76"/>
      <c r="J2" s="72"/>
      <c r="K2" s="72"/>
      <c r="L2" s="77"/>
    </row>
    <row r="3" spans="1:12" x14ac:dyDescent="0.2">
      <c r="A3" s="72"/>
      <c r="B3" s="72"/>
      <c r="C3" s="72"/>
      <c r="D3" s="72"/>
      <c r="E3" s="72"/>
      <c r="F3" s="78" t="str">
        <f>"Project: "&amp;$B$16&amp;"  "&amp;$B$17</f>
        <v>Project: P18  教育平台</v>
      </c>
      <c r="G3" s="72"/>
      <c r="H3" s="72"/>
      <c r="I3" s="76"/>
      <c r="J3" s="79"/>
      <c r="K3" s="79"/>
      <c r="L3" s="74"/>
    </row>
    <row r="4" spans="1:12" x14ac:dyDescent="0.2">
      <c r="A4" s="72"/>
      <c r="B4" s="72"/>
      <c r="C4" s="72"/>
      <c r="D4" s="72"/>
      <c r="E4" s="72"/>
      <c r="F4" s="72"/>
      <c r="G4" s="72"/>
      <c r="H4" s="72"/>
      <c r="I4" s="72"/>
      <c r="J4" s="72"/>
      <c r="K4" s="72"/>
      <c r="L4" s="72"/>
    </row>
    <row r="5" spans="1:12" ht="24" thickBot="1" x14ac:dyDescent="0.25">
      <c r="A5" s="80" t="s">
        <v>153</v>
      </c>
      <c r="B5" s="81"/>
      <c r="C5" s="81"/>
      <c r="D5" s="81"/>
      <c r="E5" s="81"/>
      <c r="F5" s="81"/>
      <c r="G5" s="81"/>
      <c r="H5" s="81"/>
      <c r="I5" s="81"/>
      <c r="J5" s="81"/>
      <c r="K5" s="81"/>
      <c r="L5" s="81"/>
    </row>
    <row r="6" spans="1:12" x14ac:dyDescent="0.2">
      <c r="A6" s="82"/>
      <c r="B6" s="82"/>
      <c r="C6" s="82"/>
      <c r="D6" s="82"/>
      <c r="E6" s="82"/>
      <c r="F6" s="82"/>
      <c r="G6" s="82"/>
      <c r="H6" s="82"/>
      <c r="I6" s="82"/>
      <c r="J6" s="82"/>
      <c r="K6" s="82"/>
      <c r="L6" s="82"/>
    </row>
    <row r="7" spans="1:12" ht="15.75" x14ac:dyDescent="0.2">
      <c r="A7" s="83" t="s">
        <v>154</v>
      </c>
      <c r="B7" s="84"/>
      <c r="C7" s="84"/>
      <c r="D7" s="84"/>
      <c r="E7" s="84"/>
      <c r="F7" s="85"/>
      <c r="G7" s="83" t="s">
        <v>155</v>
      </c>
      <c r="H7" s="86"/>
      <c r="I7" s="84"/>
      <c r="J7" s="84"/>
      <c r="K7" s="84"/>
      <c r="L7" s="84"/>
    </row>
    <row r="8" spans="1:12" x14ac:dyDescent="0.2">
      <c r="A8" s="87" t="s">
        <v>156</v>
      </c>
      <c r="B8" s="272" t="s">
        <v>157</v>
      </c>
      <c r="C8" s="272"/>
      <c r="D8" s="272"/>
      <c r="E8" s="272"/>
      <c r="F8" s="85"/>
      <c r="G8" s="292" t="s">
        <v>156</v>
      </c>
      <c r="H8" s="293"/>
      <c r="I8" s="272" t="s">
        <v>157</v>
      </c>
      <c r="J8" s="272"/>
      <c r="K8" s="272"/>
      <c r="L8" s="272"/>
    </row>
    <row r="9" spans="1:12" x14ac:dyDescent="0.2">
      <c r="A9" s="88" t="s">
        <v>158</v>
      </c>
      <c r="B9" s="278" t="s">
        <v>159</v>
      </c>
      <c r="C9" s="279"/>
      <c r="D9" s="279"/>
      <c r="E9" s="280"/>
      <c r="F9" s="85"/>
      <c r="G9" s="294" t="s">
        <v>160</v>
      </c>
      <c r="H9" s="295"/>
      <c r="I9" s="296" t="s">
        <v>161</v>
      </c>
      <c r="J9" s="297"/>
      <c r="K9" s="297"/>
      <c r="L9" s="298"/>
    </row>
    <row r="10" spans="1:12" x14ac:dyDescent="0.2">
      <c r="A10" s="89" t="s">
        <v>162</v>
      </c>
      <c r="B10" s="281" t="s">
        <v>163</v>
      </c>
      <c r="C10" s="282"/>
      <c r="D10" s="282"/>
      <c r="E10" s="283"/>
      <c r="F10" s="85"/>
      <c r="G10" s="284" t="s">
        <v>164</v>
      </c>
      <c r="H10" s="285"/>
      <c r="I10" s="286"/>
      <c r="J10" s="287"/>
      <c r="K10" s="287"/>
      <c r="L10" s="288"/>
    </row>
    <row r="11" spans="1:12" x14ac:dyDescent="0.2">
      <c r="A11" s="89" t="s">
        <v>165</v>
      </c>
      <c r="B11" s="289"/>
      <c r="C11" s="282"/>
      <c r="D11" s="282"/>
      <c r="E11" s="283"/>
      <c r="F11" s="85"/>
      <c r="G11" s="290" t="s">
        <v>166</v>
      </c>
      <c r="H11" s="291"/>
      <c r="I11" s="286"/>
      <c r="J11" s="287"/>
      <c r="K11" s="287"/>
      <c r="L11" s="288"/>
    </row>
    <row r="12" spans="1:12" x14ac:dyDescent="0.2">
      <c r="A12" s="90" t="s">
        <v>167</v>
      </c>
      <c r="B12" s="260" t="s">
        <v>168</v>
      </c>
      <c r="C12" s="261"/>
      <c r="D12" s="261"/>
      <c r="E12" s="262"/>
      <c r="F12" s="85"/>
      <c r="G12" s="273" t="s">
        <v>169</v>
      </c>
      <c r="H12" s="274"/>
      <c r="I12" s="275"/>
      <c r="J12" s="276"/>
      <c r="K12" s="276"/>
      <c r="L12" s="277"/>
    </row>
    <row r="13" spans="1:12" x14ac:dyDescent="0.2">
      <c r="A13" s="91"/>
      <c r="B13" s="85"/>
      <c r="C13" s="85"/>
      <c r="D13" s="85"/>
      <c r="E13" s="85"/>
      <c r="F13" s="92"/>
      <c r="G13" s="273" t="s">
        <v>170</v>
      </c>
      <c r="H13" s="274"/>
      <c r="I13" s="275"/>
      <c r="J13" s="276"/>
      <c r="K13" s="276"/>
      <c r="L13" s="277"/>
    </row>
    <row r="14" spans="1:12" ht="15.75" x14ac:dyDescent="0.2">
      <c r="A14" s="83" t="s">
        <v>171</v>
      </c>
      <c r="B14" s="84"/>
      <c r="C14" s="84"/>
      <c r="D14" s="84"/>
      <c r="E14" s="84"/>
      <c r="F14" s="85"/>
      <c r="G14" s="273" t="s">
        <v>172</v>
      </c>
      <c r="H14" s="274"/>
      <c r="I14" s="275"/>
      <c r="J14" s="276"/>
      <c r="K14" s="276"/>
      <c r="L14" s="277"/>
    </row>
    <row r="15" spans="1:12" x14ac:dyDescent="0.2">
      <c r="A15" s="87" t="s">
        <v>156</v>
      </c>
      <c r="B15" s="272" t="s">
        <v>157</v>
      </c>
      <c r="C15" s="272"/>
      <c r="D15" s="272"/>
      <c r="E15" s="272"/>
      <c r="F15" s="93"/>
      <c r="G15" s="273" t="s">
        <v>173</v>
      </c>
      <c r="H15" s="274"/>
      <c r="I15" s="275"/>
      <c r="J15" s="276"/>
      <c r="K15" s="276"/>
      <c r="L15" s="277"/>
    </row>
    <row r="16" spans="1:12" x14ac:dyDescent="0.2">
      <c r="A16" s="94" t="s">
        <v>174</v>
      </c>
      <c r="B16" s="278" t="s">
        <v>175</v>
      </c>
      <c r="C16" s="279"/>
      <c r="D16" s="279"/>
      <c r="E16" s="280"/>
      <c r="F16" s="85"/>
      <c r="G16" s="273" t="s">
        <v>176</v>
      </c>
      <c r="H16" s="274"/>
      <c r="I16" s="275"/>
      <c r="J16" s="276"/>
      <c r="K16" s="276"/>
      <c r="L16" s="277"/>
    </row>
    <row r="17" spans="1:12" x14ac:dyDescent="0.2">
      <c r="A17" s="95" t="s">
        <v>177</v>
      </c>
      <c r="B17" s="260" t="s">
        <v>178</v>
      </c>
      <c r="C17" s="261"/>
      <c r="D17" s="261"/>
      <c r="E17" s="262"/>
      <c r="F17" s="85"/>
      <c r="G17" s="263" t="s">
        <v>179</v>
      </c>
      <c r="H17" s="264"/>
      <c r="I17" s="265"/>
      <c r="J17" s="266"/>
      <c r="K17" s="266"/>
      <c r="L17" s="267"/>
    </row>
    <row r="18" spans="1:12" x14ac:dyDescent="0.2">
      <c r="A18" s="82"/>
      <c r="B18" s="82"/>
      <c r="C18" s="82"/>
      <c r="D18" s="82"/>
      <c r="E18" s="82"/>
      <c r="F18" s="82"/>
      <c r="G18" s="82"/>
      <c r="H18" s="82"/>
      <c r="I18" s="82"/>
      <c r="J18" s="82"/>
      <c r="K18" s="82"/>
      <c r="L18" s="82"/>
    </row>
    <row r="19" spans="1:12" ht="15.75" x14ac:dyDescent="0.2">
      <c r="A19" s="96" t="s">
        <v>180</v>
      </c>
      <c r="B19" s="97"/>
      <c r="C19" s="97"/>
      <c r="D19" s="97"/>
      <c r="E19" s="97"/>
      <c r="F19" s="85"/>
      <c r="G19" s="83" t="s">
        <v>181</v>
      </c>
      <c r="H19" s="86"/>
      <c r="I19" s="84"/>
      <c r="J19" s="84"/>
      <c r="K19" s="84"/>
      <c r="L19" s="84"/>
    </row>
    <row r="20" spans="1:12" ht="25.5" x14ac:dyDescent="0.2">
      <c r="A20" s="268" t="s">
        <v>182</v>
      </c>
      <c r="B20" s="268"/>
      <c r="C20" s="98" t="s">
        <v>35</v>
      </c>
      <c r="D20" s="99" t="s">
        <v>183</v>
      </c>
      <c r="E20" s="99" t="s">
        <v>184</v>
      </c>
      <c r="F20" s="82"/>
      <c r="G20" s="269" t="s">
        <v>185</v>
      </c>
      <c r="H20" s="270"/>
      <c r="I20" s="269" t="s">
        <v>184</v>
      </c>
      <c r="J20" s="271"/>
      <c r="K20" s="271"/>
      <c r="L20" s="270"/>
    </row>
    <row r="21" spans="1:12" x14ac:dyDescent="0.2">
      <c r="A21" s="238" t="e">
        <f>#REF!</f>
        <v>#REF!</v>
      </c>
      <c r="B21" s="239"/>
      <c r="C21" s="100"/>
      <c r="D21" s="101" t="e">
        <f>IF(#REF!=0,"",#REF!)</f>
        <v>#REF!</v>
      </c>
      <c r="E21" s="102" t="e">
        <f>IF(#REF!=0,"",#REF!)</f>
        <v>#REF!</v>
      </c>
      <c r="F21" s="82"/>
      <c r="G21" s="82"/>
      <c r="H21" s="82"/>
      <c r="I21" s="103"/>
      <c r="J21" s="82"/>
      <c r="K21" s="82"/>
      <c r="L21" s="82"/>
    </row>
    <row r="22" spans="1:12" x14ac:dyDescent="0.2">
      <c r="A22" s="238" t="e">
        <f>#REF!</f>
        <v>#REF!</v>
      </c>
      <c r="B22" s="239"/>
      <c r="C22" s="100"/>
      <c r="D22" s="101" t="e">
        <f>#REF!</f>
        <v>#REF!</v>
      </c>
      <c r="E22" s="102" t="e">
        <f>IF(#REF!=0,"",#REF!)</f>
        <v>#REF!</v>
      </c>
      <c r="F22" s="82"/>
      <c r="G22" s="82"/>
      <c r="H22" s="82"/>
      <c r="I22" s="103"/>
      <c r="J22" s="82"/>
      <c r="K22" s="82"/>
      <c r="L22" s="82"/>
    </row>
    <row r="23" spans="1:12" x14ac:dyDescent="0.2">
      <c r="A23" s="238" t="e">
        <f>#REF!</f>
        <v>#REF!</v>
      </c>
      <c r="B23" s="239"/>
      <c r="C23" s="100"/>
      <c r="D23" s="101" t="e">
        <f>#REF!</f>
        <v>#REF!</v>
      </c>
      <c r="E23" s="102" t="e">
        <f>IF(#REF!=0,"",#REF!)</f>
        <v>#REF!</v>
      </c>
      <c r="F23" s="82"/>
      <c r="G23" s="82"/>
      <c r="H23" s="82"/>
      <c r="I23" s="103"/>
      <c r="J23" s="82"/>
      <c r="K23" s="82"/>
      <c r="L23" s="82"/>
    </row>
    <row r="24" spans="1:12" x14ac:dyDescent="0.2">
      <c r="A24" s="238" t="e">
        <f>#REF!</f>
        <v>#REF!</v>
      </c>
      <c r="B24" s="239"/>
      <c r="C24" s="100"/>
      <c r="D24" s="101" t="e">
        <f>#REF!</f>
        <v>#REF!</v>
      </c>
      <c r="E24" s="102" t="e">
        <f>IF(#REF!=0,"",#REF!)</f>
        <v>#REF!</v>
      </c>
      <c r="F24" s="82"/>
      <c r="G24" s="82"/>
      <c r="H24" s="82"/>
      <c r="I24" s="103"/>
      <c r="J24" s="82"/>
      <c r="K24" s="82"/>
      <c r="L24" s="82"/>
    </row>
    <row r="25" spans="1:12" x14ac:dyDescent="0.2">
      <c r="A25" s="238" t="e">
        <f>#REF!</f>
        <v>#REF!</v>
      </c>
      <c r="B25" s="239"/>
      <c r="C25" s="100"/>
      <c r="D25" s="101" t="e">
        <f>#REF!</f>
        <v>#REF!</v>
      </c>
      <c r="E25" s="102" t="e">
        <f>IF(#REF!=0,"",#REF!)</f>
        <v>#REF!</v>
      </c>
      <c r="F25" s="82"/>
      <c r="G25" s="82"/>
      <c r="H25" s="82"/>
      <c r="I25" s="103"/>
      <c r="J25" s="82"/>
      <c r="K25" s="82"/>
      <c r="L25" s="82"/>
    </row>
    <row r="26" spans="1:12" x14ac:dyDescent="0.2">
      <c r="A26" s="238" t="e">
        <f>#REF!</f>
        <v>#REF!</v>
      </c>
      <c r="B26" s="239"/>
      <c r="C26" s="100"/>
      <c r="D26" s="101" t="e">
        <f>#REF!</f>
        <v>#REF!</v>
      </c>
      <c r="E26" s="102" t="e">
        <f>IF(#REF!=0,"",#REF!)</f>
        <v>#REF!</v>
      </c>
      <c r="F26" s="82"/>
      <c r="G26" s="82"/>
      <c r="H26" s="82"/>
      <c r="I26" s="103"/>
      <c r="J26" s="82"/>
      <c r="K26" s="82"/>
      <c r="L26" s="82"/>
    </row>
    <row r="27" spans="1:12" x14ac:dyDescent="0.2">
      <c r="A27" s="238" t="e">
        <f>#REF!</f>
        <v>#REF!</v>
      </c>
      <c r="B27" s="239"/>
      <c r="C27" s="100"/>
      <c r="D27" s="101" t="e">
        <f>#REF!</f>
        <v>#REF!</v>
      </c>
      <c r="E27" s="102" t="e">
        <f>IF(#REF!=0,"",#REF!)</f>
        <v>#REF!</v>
      </c>
      <c r="F27" s="82"/>
      <c r="G27" s="82"/>
      <c r="H27" s="82"/>
      <c r="I27" s="103"/>
      <c r="J27" s="82"/>
      <c r="K27" s="82"/>
      <c r="L27" s="82"/>
    </row>
    <row r="28" spans="1:12" x14ac:dyDescent="0.2">
      <c r="A28" s="238" t="e">
        <f>#REF!</f>
        <v>#REF!</v>
      </c>
      <c r="B28" s="239"/>
      <c r="C28" s="100"/>
      <c r="D28" s="101" t="e">
        <f>#REF!</f>
        <v>#REF!</v>
      </c>
      <c r="E28" s="102" t="e">
        <f>IF(#REF!=0,"",#REF!)</f>
        <v>#REF!</v>
      </c>
      <c r="F28" s="82"/>
      <c r="G28" s="82"/>
      <c r="H28" s="82"/>
      <c r="I28" s="103"/>
      <c r="J28" s="82"/>
      <c r="K28" s="82"/>
      <c r="L28" s="82"/>
    </row>
    <row r="29" spans="1:12" x14ac:dyDescent="0.2">
      <c r="A29" s="238"/>
      <c r="B29" s="239"/>
      <c r="C29" s="100"/>
      <c r="D29" s="101" t="e">
        <f>IF(#REF!=0,"",#REF!)</f>
        <v>#REF!</v>
      </c>
      <c r="E29" s="102" t="e">
        <f>IF(#REF!=0,"",#REF!)</f>
        <v>#REF!</v>
      </c>
      <c r="F29" s="82"/>
      <c r="G29" s="82"/>
      <c r="H29" s="82"/>
      <c r="I29" s="103"/>
      <c r="J29" s="82"/>
      <c r="K29" s="82"/>
      <c r="L29" s="82"/>
    </row>
    <row r="30" spans="1:12" x14ac:dyDescent="0.2">
      <c r="A30" s="238" t="e">
        <f ca="1">MID(CELL("filename",#REF!),FIND("]",CELL("filename"),1)+1,255)</f>
        <v>#REF!</v>
      </c>
      <c r="B30" s="239"/>
      <c r="C30" s="100"/>
      <c r="D30" s="101" t="e">
        <f>IF(#REF!=0,"",#REF!)</f>
        <v>#REF!</v>
      </c>
      <c r="E30" s="102" t="e">
        <f>IF(#REF!=0,"",#REF!)</f>
        <v>#REF!</v>
      </c>
      <c r="F30" s="82"/>
      <c r="G30" s="82"/>
      <c r="H30" s="82"/>
      <c r="I30" s="103"/>
      <c r="J30" s="82"/>
      <c r="K30" s="82"/>
      <c r="L30" s="82"/>
    </row>
    <row r="31" spans="1:12" x14ac:dyDescent="0.2">
      <c r="A31" s="238" t="e">
        <f ca="1">MID(CELL("filename",#REF!),FIND("]",CELL("filename"),1)+1,255)</f>
        <v>#REF!</v>
      </c>
      <c r="B31" s="239"/>
      <c r="C31" s="100"/>
      <c r="D31" s="101" t="e">
        <f>IF(#REF!=0,"",#REF!)</f>
        <v>#REF!</v>
      </c>
      <c r="E31" s="102" t="e">
        <f>IF(#REF!=0,"",#REF!)</f>
        <v>#REF!</v>
      </c>
      <c r="F31" s="82"/>
      <c r="G31" s="82"/>
      <c r="H31" s="82"/>
      <c r="I31" s="103"/>
      <c r="J31" s="82"/>
      <c r="K31" s="82"/>
      <c r="L31" s="82"/>
    </row>
    <row r="32" spans="1:12" x14ac:dyDescent="0.2">
      <c r="A32" s="238" t="e">
        <f ca="1">MID(CELL("filename",#REF!),FIND("]",CELL("filename"),1)+1,255)</f>
        <v>#REF!</v>
      </c>
      <c r="B32" s="239"/>
      <c r="C32" s="100"/>
      <c r="D32" s="101" t="e">
        <f>IF(#REF!=0,"",#REF!)</f>
        <v>#REF!</v>
      </c>
      <c r="E32" s="102" t="e">
        <f>IF(#REF!=0,"",#REF!)</f>
        <v>#REF!</v>
      </c>
      <c r="F32" s="82"/>
      <c r="G32" s="82"/>
      <c r="H32" s="82"/>
      <c r="I32" s="103"/>
      <c r="J32" s="82"/>
      <c r="K32" s="82"/>
      <c r="L32" s="82"/>
    </row>
    <row r="33" spans="1:12" ht="15.75" x14ac:dyDescent="0.25">
      <c r="A33" s="238" t="e">
        <f ca="1">MID(CELL("filename",#REF!),FIND("]",CELL("filename"),1)+1,255)</f>
        <v>#REF!</v>
      </c>
      <c r="B33" s="239"/>
      <c r="C33" s="100"/>
      <c r="D33" s="101" t="e">
        <f>IF(#REF!=0,"",#REF!)</f>
        <v>#REF!</v>
      </c>
      <c r="E33" s="102" t="e">
        <f>IF(#REF!=0,"",#REF!)</f>
        <v>#REF!</v>
      </c>
      <c r="F33" s="82"/>
      <c r="G33" s="104" t="s">
        <v>186</v>
      </c>
      <c r="H33" s="105"/>
      <c r="I33" s="106"/>
      <c r="J33" s="106"/>
      <c r="K33" s="106"/>
      <c r="L33" s="106"/>
    </row>
    <row r="34" spans="1:12" x14ac:dyDescent="0.2">
      <c r="A34" s="238" t="e">
        <f ca="1">MID(CELL("filename",#REF!),FIND("]",CELL("filename"),1)+1,255)</f>
        <v>#REF!</v>
      </c>
      <c r="B34" s="239"/>
      <c r="C34" s="100"/>
      <c r="D34" s="101" t="e">
        <f>IF(#REF!=0,"",#REF!)</f>
        <v>#REF!</v>
      </c>
      <c r="E34" s="102" t="e">
        <f>IF(#REF!=0,"",#REF!)</f>
        <v>#REF!</v>
      </c>
      <c r="F34" s="82"/>
      <c r="G34" s="250" t="s">
        <v>187</v>
      </c>
      <c r="H34" s="251"/>
      <c r="I34" s="252"/>
      <c r="J34" s="256" t="s">
        <v>185</v>
      </c>
      <c r="K34" s="258" t="s">
        <v>188</v>
      </c>
      <c r="L34" s="248" t="s">
        <v>184</v>
      </c>
    </row>
    <row r="35" spans="1:12" x14ac:dyDescent="0.2">
      <c r="A35" s="238" t="e">
        <f ca="1">MID(CELL("filename",#REF!),FIND("]",CELL("filename"),1)+1,255)</f>
        <v>#REF!</v>
      </c>
      <c r="B35" s="239"/>
      <c r="C35" s="100"/>
      <c r="D35" s="101" t="e">
        <f>IF(#REF!=0,"",#REF!)</f>
        <v>#REF!</v>
      </c>
      <c r="E35" s="102" t="e">
        <f>IF(#REF!=0,"",#REF!)</f>
        <v>#REF!</v>
      </c>
      <c r="F35" s="82"/>
      <c r="G35" s="253"/>
      <c r="H35" s="254"/>
      <c r="I35" s="255"/>
      <c r="J35" s="257"/>
      <c r="K35" s="259"/>
      <c r="L35" s="249"/>
    </row>
    <row r="36" spans="1:12" x14ac:dyDescent="0.2">
      <c r="A36" s="238" t="e">
        <f ca="1">MID(CELL("filename",#REF!),FIND("]",CELL("filename"),1)+1,255)</f>
        <v>#REF!</v>
      </c>
      <c r="B36" s="239"/>
      <c r="C36" s="100"/>
      <c r="D36" s="101" t="e">
        <f>IF(#REF!=0,"",#REF!)</f>
        <v>#REF!</v>
      </c>
      <c r="E36" s="102" t="e">
        <f>IF(#REF!=0,"",#REF!)</f>
        <v>#REF!</v>
      </c>
      <c r="F36" s="82"/>
      <c r="G36" s="240" t="s">
        <v>189</v>
      </c>
      <c r="H36" s="241"/>
      <c r="I36" s="242"/>
      <c r="J36" s="107" t="e">
        <f>#REF!+#REF!+#REF!+#REF!+#REF!+#REF!+#REF!+#REF!+#REF!+#REF!+#REF!+#REF!+#REF!+#REF!+#REF!+#REF!+#REF!+#REF!+#REF!+#REF!</f>
        <v>#REF!</v>
      </c>
      <c r="K36" s="108" t="e">
        <f>J36/$J$42</f>
        <v>#REF!</v>
      </c>
      <c r="L36" s="109" t="e">
        <f>#REF!+#REF!+#REF!+#REF!+#REF!+#REF!+#REF!+#REF!+#REF!+#REF!+#REF!+#REF!+#REF!+#REF!+#REF!+#REF!+#REF!+#REF!+#REF!+#REF!</f>
        <v>#REF!</v>
      </c>
    </row>
    <row r="37" spans="1:12" x14ac:dyDescent="0.2">
      <c r="A37" s="238" t="e">
        <f ca="1">MID(CELL("filename",#REF!),FIND("]",CELL("filename"),1)+1,255)</f>
        <v>#REF!</v>
      </c>
      <c r="B37" s="239"/>
      <c r="C37" s="100"/>
      <c r="D37" s="101" t="e">
        <f>IF(#REF!=0,"",#REF!)</f>
        <v>#REF!</v>
      </c>
      <c r="E37" s="102" t="e">
        <f>IF(#REF!=0,"",#REF!)</f>
        <v>#REF!</v>
      </c>
      <c r="F37" s="82"/>
      <c r="G37" s="226" t="s">
        <v>190</v>
      </c>
      <c r="H37" s="227"/>
      <c r="I37" s="228"/>
      <c r="J37" s="110" t="e">
        <f>#REF!+#REF!+#REF!+#REF!+#REF!+#REF!+#REF!+#REF!+#REF!+#REF!+#REF!+#REF!+#REF!+#REF!+#REF!+#REF!+#REF!+#REF!+#REF!+#REF!</f>
        <v>#REF!</v>
      </c>
      <c r="K37" s="111" t="e">
        <f>J37/$J$42</f>
        <v>#REF!</v>
      </c>
      <c r="L37" s="112" t="e">
        <f>#REF!+#REF!+#REF!+#REF!+#REF!+#REF!+#REF!+#REF!+#REF!+#REF!+#REF!+#REF!+#REF!+#REF!+#REF!+#REF!+#REF!+#REF!+#REF!+#REF!</f>
        <v>#REF!</v>
      </c>
    </row>
    <row r="38" spans="1:12" x14ac:dyDescent="0.2">
      <c r="A38" s="243" t="e">
        <f ca="1">MID(CELL("filename",#REF!),FIND("]",CELL("filename"),1)+1,255)</f>
        <v>#REF!</v>
      </c>
      <c r="B38" s="244"/>
      <c r="C38" s="113"/>
      <c r="D38" s="114" t="e">
        <f>IF(#REF!=0,"",#REF!)</f>
        <v>#REF!</v>
      </c>
      <c r="E38" s="115" t="e">
        <f>IF(#REF!=0,"",#REF!)</f>
        <v>#REF!</v>
      </c>
      <c r="F38" s="82"/>
      <c r="G38" s="245" t="s">
        <v>191</v>
      </c>
      <c r="H38" s="246"/>
      <c r="I38" s="247"/>
      <c r="J38" s="116" t="e">
        <f>#REF!+#REF!+#REF!+#REF!+#REF!+#REF!+#REF!+#REF!+#REF!+#REF!+#REF!+#REF!+#REF!+#REF!+#REF!+#REF!+#REF!+#REF!+#REF!+#REF!</f>
        <v>#REF!</v>
      </c>
      <c r="K38" s="117" t="e">
        <f>J38/$J$42</f>
        <v>#REF!</v>
      </c>
      <c r="L38" s="118" t="e">
        <f>#REF!+#REF!+#REF!+#REF!+#REF!+#REF!+#REF!+#REF!+#REF!+#REF!+#REF!+#REF!+#REF!+#REF!+#REF!+#REF!+#REF!+#REF!+#REF!+#REF!</f>
        <v>#REF!</v>
      </c>
    </row>
    <row r="39" spans="1:12" x14ac:dyDescent="0.2">
      <c r="A39" s="82"/>
      <c r="B39" s="82"/>
      <c r="C39" s="82"/>
      <c r="D39" s="82"/>
      <c r="E39" s="119"/>
      <c r="F39" s="82"/>
      <c r="G39" s="226" t="s">
        <v>192</v>
      </c>
      <c r="H39" s="227"/>
      <c r="I39" s="228"/>
      <c r="J39" s="110" t="e">
        <f>#REF!+#REF!+#REF!+#REF!+#REF!+#REF!+#REF!+#REF!+#REF!+#REF!+#REF!+#REF!+#REF!+#REF!+#REF!+#REF!+#REF!+#REF!+#REF!+#REF!</f>
        <v>#REF!</v>
      </c>
      <c r="K39" s="111" t="e">
        <f>J39/$J$42</f>
        <v>#REF!</v>
      </c>
      <c r="L39" s="112" t="e">
        <f>#REF!+#REF!+#REF!+#REF!+#REF!+#REF!+#REF!+#REF!+#REF!+#REF!+#REF!+#REF!+#REF!+#REF!+#REF!+#REF!+#REF!+#REF!+#REF!+#REF!</f>
        <v>#REF!</v>
      </c>
    </row>
    <row r="40" spans="1:12" x14ac:dyDescent="0.2">
      <c r="A40" s="120" t="s">
        <v>29</v>
      </c>
      <c r="B40" s="121"/>
      <c r="C40" s="122"/>
      <c r="D40" s="123" t="e">
        <f>SUM(D21:D38)</f>
        <v>#REF!</v>
      </c>
      <c r="E40" s="124" t="e">
        <f>SUM(E21:E38)</f>
        <v>#REF!</v>
      </c>
      <c r="F40" s="82"/>
      <c r="G40" s="229" t="s">
        <v>193</v>
      </c>
      <c r="H40" s="230"/>
      <c r="I40" s="231"/>
      <c r="J40" s="125" t="e">
        <f>#REF!+#REF!+#REF!+#REF!+#REF!+#REF!+#REF!+#REF!+#REF!+#REF!+#REF!+#REF!+#REF!+#REF!+#REF!+#REF!+#REF!+#REF!+#REF!+#REF!</f>
        <v>#REF!</v>
      </c>
      <c r="K40" s="126" t="e">
        <f>J40/$J$42</f>
        <v>#REF!</v>
      </c>
      <c r="L40" s="127" t="e">
        <f>#REF!+#REF!+#REF!+#REF!+#REF!+#REF!+#REF!+#REF!+#REF!+#REF!+#REF!+#REF!+#REF!+#REF!+#REF!+#REF!+#REF!+#REF!+#REF!+#REF!</f>
        <v>#REF!</v>
      </c>
    </row>
    <row r="41" spans="1:12" x14ac:dyDescent="0.2">
      <c r="A41" s="82"/>
      <c r="B41" s="82"/>
      <c r="C41" s="82"/>
      <c r="D41" s="82"/>
      <c r="E41" s="119"/>
      <c r="F41" s="82"/>
      <c r="G41" s="82"/>
      <c r="H41" s="82"/>
      <c r="I41" s="82"/>
      <c r="J41" s="82"/>
      <c r="K41" s="82"/>
      <c r="L41" s="82"/>
    </row>
    <row r="42" spans="1:12" x14ac:dyDescent="0.2">
      <c r="A42" s="82"/>
      <c r="B42" s="82"/>
      <c r="C42" s="82"/>
      <c r="D42" s="82"/>
      <c r="E42" s="82"/>
      <c r="F42" s="82"/>
      <c r="G42" s="232" t="s">
        <v>29</v>
      </c>
      <c r="H42" s="233"/>
      <c r="I42" s="234"/>
      <c r="J42" s="128" t="e">
        <f>SUM(J36:J40)</f>
        <v>#REF!</v>
      </c>
      <c r="K42" s="129" t="e">
        <f>J42/$J$42</f>
        <v>#REF!</v>
      </c>
      <c r="L42" s="130" t="e">
        <f>SUM(L36:L40)</f>
        <v>#REF!</v>
      </c>
    </row>
    <row r="43" spans="1:12" x14ac:dyDescent="0.2">
      <c r="A43" s="82"/>
      <c r="B43" s="82"/>
      <c r="C43" s="82"/>
      <c r="D43" s="82"/>
      <c r="E43" s="119"/>
      <c r="F43" s="82"/>
      <c r="G43" s="82"/>
      <c r="H43" s="82"/>
      <c r="I43" s="82"/>
      <c r="J43" s="82"/>
      <c r="K43" s="82"/>
      <c r="L43" s="82"/>
    </row>
    <row r="44" spans="1:12" x14ac:dyDescent="0.2">
      <c r="A44" s="131"/>
      <c r="B44" s="82"/>
      <c r="C44" s="82"/>
      <c r="D44" s="82"/>
      <c r="E44" s="82"/>
      <c r="F44" s="82"/>
      <c r="G44" s="235" t="s">
        <v>30</v>
      </c>
      <c r="H44" s="236"/>
      <c r="I44" s="237"/>
      <c r="J44" s="132" t="e">
        <f>#REF!+#REF!+#REF!+#REF!+#REF!+#REF!+#REF!+#REF!+#REF!+#REF!+#REF!+#REF!+#REF!+#REF!+#REF!+#REF!+#REF!+#REF!+#REF!+#REF!</f>
        <v>#REF!</v>
      </c>
      <c r="K44" s="133"/>
      <c r="L44" s="134" t="e">
        <f>#REF!+#REF!+#REF!+#REF!+#REF!+#REF!+#REF!+#REF!+#REF!+#REF!+#REF!+#REF!+#REF!+#REF!+#REF!+#REF!+#REF!+#REF!+#REF!+#REF!</f>
        <v>#REF!</v>
      </c>
    </row>
    <row r="45" spans="1:12" x14ac:dyDescent="0.2">
      <c r="A45" s="82"/>
      <c r="B45" s="82"/>
      <c r="C45" s="82"/>
      <c r="D45" s="82"/>
      <c r="E45" s="82"/>
      <c r="F45" s="82"/>
      <c r="G45" s="82"/>
      <c r="H45" s="82"/>
      <c r="I45" s="82"/>
      <c r="J45" s="82"/>
      <c r="K45" s="82"/>
      <c r="L45" s="82"/>
    </row>
    <row r="46" spans="1:12" x14ac:dyDescent="0.2">
      <c r="A46" s="82"/>
      <c r="B46" s="82"/>
      <c r="C46" s="82"/>
      <c r="D46" s="82"/>
      <c r="E46" s="82"/>
      <c r="F46" s="82"/>
      <c r="G46" s="82"/>
      <c r="H46" s="82"/>
      <c r="I46" s="82"/>
      <c r="J46" s="82"/>
      <c r="K46" s="82"/>
      <c r="L46" s="135" t="s">
        <v>194</v>
      </c>
    </row>
    <row r="47" spans="1:12" x14ac:dyDescent="0.2">
      <c r="A47" s="72"/>
      <c r="B47" s="72"/>
      <c r="C47" s="72"/>
      <c r="D47" s="72"/>
      <c r="E47" s="72"/>
      <c r="F47" s="82"/>
      <c r="G47" s="82"/>
      <c r="H47" s="82"/>
      <c r="I47" s="82"/>
      <c r="J47" s="82"/>
      <c r="K47" s="82"/>
      <c r="L47" s="82"/>
    </row>
    <row r="48" spans="1:12" x14ac:dyDescent="0.2">
      <c r="A48" s="72"/>
      <c r="B48" s="72"/>
      <c r="C48" s="72"/>
      <c r="D48" s="72"/>
      <c r="E48" s="72"/>
      <c r="F48" s="82"/>
      <c r="G48" s="82"/>
      <c r="H48" s="82"/>
      <c r="I48" s="82"/>
      <c r="J48" s="82"/>
      <c r="K48" s="82"/>
      <c r="L48" s="82"/>
    </row>
  </sheetData>
  <mergeCells count="60">
    <mergeCell ref="B8:E8"/>
    <mergeCell ref="G8:H8"/>
    <mergeCell ref="I8:L8"/>
    <mergeCell ref="B9:E9"/>
    <mergeCell ref="G9:H9"/>
    <mergeCell ref="I9:L9"/>
    <mergeCell ref="G14:H14"/>
    <mergeCell ref="I14:L14"/>
    <mergeCell ref="B10:E10"/>
    <mergeCell ref="G10:H10"/>
    <mergeCell ref="I10:L10"/>
    <mergeCell ref="B11:E11"/>
    <mergeCell ref="G11:H11"/>
    <mergeCell ref="I11:L11"/>
    <mergeCell ref="B12:E12"/>
    <mergeCell ref="G12:H12"/>
    <mergeCell ref="I12:L12"/>
    <mergeCell ref="G13:H13"/>
    <mergeCell ref="I13:L13"/>
    <mergeCell ref="B15:E15"/>
    <mergeCell ref="G15:H15"/>
    <mergeCell ref="I15:L15"/>
    <mergeCell ref="B16:E16"/>
    <mergeCell ref="G16:H16"/>
    <mergeCell ref="I16:L16"/>
    <mergeCell ref="A26:B26"/>
    <mergeCell ref="B17:E17"/>
    <mergeCell ref="G17:H17"/>
    <mergeCell ref="I17:L17"/>
    <mergeCell ref="A20:B20"/>
    <mergeCell ref="G20:H20"/>
    <mergeCell ref="I20:L20"/>
    <mergeCell ref="A21:B21"/>
    <mergeCell ref="A22:B22"/>
    <mergeCell ref="A23:B23"/>
    <mergeCell ref="A24:B24"/>
    <mergeCell ref="A25:B25"/>
    <mergeCell ref="L34:L35"/>
    <mergeCell ref="A35:B35"/>
    <mergeCell ref="A27:B27"/>
    <mergeCell ref="A28:B28"/>
    <mergeCell ref="A29:B29"/>
    <mergeCell ref="A30:B30"/>
    <mergeCell ref="A31:B31"/>
    <mergeCell ref="A32:B32"/>
    <mergeCell ref="A33:B33"/>
    <mergeCell ref="A34:B34"/>
    <mergeCell ref="G34:I35"/>
    <mergeCell ref="J34:J35"/>
    <mergeCell ref="K34:K35"/>
    <mergeCell ref="G39:I39"/>
    <mergeCell ref="G40:I40"/>
    <mergeCell ref="G42:I42"/>
    <mergeCell ref="G44:I44"/>
    <mergeCell ref="A36:B36"/>
    <mergeCell ref="G36:I36"/>
    <mergeCell ref="A37:B37"/>
    <mergeCell ref="G37:I37"/>
    <mergeCell ref="A38:B38"/>
    <mergeCell ref="G38:I38"/>
  </mergeCells>
  <phoneticPr fontId="3" type="noConversion"/>
  <conditionalFormatting sqref="A21:B29">
    <cfRule type="cellIs" dxfId="156" priority="10" stopIfTrue="1" operator="equal">
      <formula>"2 - X"</formula>
    </cfRule>
  </conditionalFormatting>
  <conditionalFormatting sqref="A30:B30">
    <cfRule type="cellIs" dxfId="155" priority="1" stopIfTrue="1" operator="equal">
      <formula>"12 - X"</formula>
    </cfRule>
  </conditionalFormatting>
  <conditionalFormatting sqref="A31:B31">
    <cfRule type="cellIs" dxfId="154" priority="2" stopIfTrue="1" operator="equal">
      <formula>"13 - X"</formula>
    </cfRule>
  </conditionalFormatting>
  <conditionalFormatting sqref="A32:B32">
    <cfRule type="cellIs" dxfId="153" priority="3" stopIfTrue="1" operator="equal">
      <formula>"14 - X"</formula>
    </cfRule>
  </conditionalFormatting>
  <conditionalFormatting sqref="A33:B33">
    <cfRule type="cellIs" dxfId="152" priority="4" stopIfTrue="1" operator="equal">
      <formula>"15 - X"</formula>
    </cfRule>
  </conditionalFormatting>
  <conditionalFormatting sqref="A34:B34">
    <cfRule type="cellIs" dxfId="151" priority="5" stopIfTrue="1" operator="equal">
      <formula>"16 - X"</formula>
    </cfRule>
  </conditionalFormatting>
  <conditionalFormatting sqref="A35:B35">
    <cfRule type="cellIs" dxfId="150" priority="6" stopIfTrue="1" operator="equal">
      <formula>"17 - X"</formula>
    </cfRule>
  </conditionalFormatting>
  <conditionalFormatting sqref="A36:B36">
    <cfRule type="cellIs" dxfId="149" priority="7" stopIfTrue="1" operator="equal">
      <formula>"18 - X"</formula>
    </cfRule>
  </conditionalFormatting>
  <conditionalFormatting sqref="A37:B37">
    <cfRule type="cellIs" dxfId="148" priority="8" stopIfTrue="1" operator="equal">
      <formula>"19 - X"</formula>
    </cfRule>
  </conditionalFormatting>
  <conditionalFormatting sqref="A38:B38">
    <cfRule type="cellIs" dxfId="147" priority="9" stopIfTrue="1" operator="equal">
      <formula>"20 - X"</formula>
    </cfRule>
  </conditionalFormatting>
  <pageMargins left="0.7" right="0.7" top="0.75" bottom="0.75" header="0.3" footer="0.3"/>
  <drawing r:id="rId1"/>
  <legacyDrawing r:id="rId2"/>
  <oleObjects>
    <mc:AlternateContent xmlns:mc="http://schemas.openxmlformats.org/markup-compatibility/2006">
      <mc:Choice Requires="x14">
        <oleObject progId="Paint.Picture" shapeId="7169" r:id="rId3">
          <objectPr defaultSize="0" autoPict="0" altText="" r:id="rId4">
            <anchor moveWithCells="1">
              <from>
                <xdr:col>10</xdr:col>
                <xdr:colOff>104775</xdr:colOff>
                <xdr:row>46</xdr:row>
                <xdr:rowOff>19050</xdr:rowOff>
              </from>
              <to>
                <xdr:col>11</xdr:col>
                <xdr:colOff>209550</xdr:colOff>
                <xdr:row>47</xdr:row>
                <xdr:rowOff>142875</xdr:rowOff>
              </to>
            </anchor>
          </objectPr>
        </oleObject>
      </mc:Choice>
      <mc:Fallback>
        <oleObject progId="Paint.Picture" shapeId="7169" r:id="rId3"/>
      </mc:Fallback>
    </mc:AlternateContent>
    <mc:AlternateContent xmlns:mc="http://schemas.openxmlformats.org/markup-compatibility/2006">
      <mc:Choice Requires="x14">
        <oleObject progId="Paint.Picture" shapeId="7170" r:id="rId5">
          <objectPr defaultSize="0" autoPict="0" altText="" r:id="rId6">
            <anchor moveWithCells="1" sizeWithCells="1">
              <from>
                <xdr:col>10</xdr:col>
                <xdr:colOff>438150</xdr:colOff>
                <xdr:row>0</xdr:row>
                <xdr:rowOff>95250</xdr:rowOff>
              </from>
              <to>
                <xdr:col>11</xdr:col>
                <xdr:colOff>247650</xdr:colOff>
                <xdr:row>1</xdr:row>
                <xdr:rowOff>219075</xdr:rowOff>
              </to>
            </anchor>
          </objectPr>
        </oleObject>
      </mc:Choice>
      <mc:Fallback>
        <oleObject progId="Paint.Picture" shapeId="7170" r:id="rId5"/>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6E8FA-9088-415B-9E32-68708F4C36EF}">
  <dimension ref="A1:G54"/>
  <sheetViews>
    <sheetView tabSelected="1" topLeftCell="A43" workbookViewId="0">
      <selection activeCell="E58" sqref="E58"/>
    </sheetView>
  </sheetViews>
  <sheetFormatPr defaultRowHeight="14.25" x14ac:dyDescent="0.2"/>
  <cols>
    <col min="2" max="2" width="29.125" customWidth="1"/>
    <col min="3" max="3" width="20.875" customWidth="1"/>
    <col min="4" max="4" width="27.125" customWidth="1"/>
    <col min="5" max="5" width="70.5" customWidth="1"/>
    <col min="6" max="6" width="39" customWidth="1"/>
    <col min="7" max="7" width="23.25" customWidth="1"/>
  </cols>
  <sheetData>
    <row r="1" spans="1:7" ht="15" x14ac:dyDescent="0.2">
      <c r="A1" s="321" t="s">
        <v>317</v>
      </c>
      <c r="B1" s="321"/>
      <c r="C1" s="321"/>
      <c r="D1" s="321"/>
      <c r="E1" s="321"/>
      <c r="F1" s="321"/>
      <c r="G1" s="321"/>
    </row>
    <row r="2" spans="1:7" ht="39" customHeight="1" x14ac:dyDescent="0.2">
      <c r="A2" s="202"/>
      <c r="B2" s="203" t="s">
        <v>0</v>
      </c>
      <c r="C2" s="321" t="s">
        <v>293</v>
      </c>
      <c r="D2" s="322"/>
      <c r="E2" s="322"/>
      <c r="F2" s="203" t="s">
        <v>1</v>
      </c>
      <c r="G2" s="205" t="s">
        <v>318</v>
      </c>
    </row>
    <row r="3" spans="1:7" ht="28.5" customHeight="1" x14ac:dyDescent="0.2">
      <c r="A3" s="202"/>
      <c r="B3" s="203" t="s">
        <v>2</v>
      </c>
      <c r="C3" s="322" t="s">
        <v>294</v>
      </c>
      <c r="D3" s="322"/>
      <c r="E3" s="322"/>
      <c r="F3" s="322"/>
      <c r="G3" s="322"/>
    </row>
    <row r="4" spans="1:7" ht="23.25" customHeight="1" x14ac:dyDescent="0.2">
      <c r="A4" s="202"/>
      <c r="B4" s="203" t="s">
        <v>3</v>
      </c>
      <c r="C4" s="322"/>
      <c r="D4" s="322"/>
      <c r="E4" s="322"/>
      <c r="F4" s="322"/>
      <c r="G4" s="322"/>
    </row>
    <row r="5" spans="1:7" ht="21" customHeight="1" x14ac:dyDescent="0.2">
      <c r="A5" s="202"/>
      <c r="B5" s="203" t="s">
        <v>4</v>
      </c>
      <c r="C5" s="325"/>
      <c r="D5" s="326"/>
      <c r="E5" s="326"/>
      <c r="F5" s="326"/>
      <c r="G5" s="326"/>
    </row>
    <row r="6" spans="1:7" ht="15" x14ac:dyDescent="0.2">
      <c r="A6" s="202"/>
      <c r="B6" s="203" t="s">
        <v>5</v>
      </c>
      <c r="C6" s="322" t="s">
        <v>42</v>
      </c>
      <c r="D6" s="322"/>
      <c r="E6" s="322"/>
      <c r="F6" s="322"/>
      <c r="G6" s="322"/>
    </row>
    <row r="7" spans="1:7" ht="15" x14ac:dyDescent="0.25">
      <c r="A7" s="206"/>
      <c r="B7" s="207" t="s">
        <v>6</v>
      </c>
      <c r="C7" s="323" t="s">
        <v>7</v>
      </c>
      <c r="D7" s="323"/>
      <c r="E7" s="323"/>
      <c r="F7" s="206" t="s">
        <v>8</v>
      </c>
      <c r="G7" s="208"/>
    </row>
    <row r="8" spans="1:7" ht="15" x14ac:dyDescent="0.25">
      <c r="A8" s="206"/>
      <c r="B8" s="207" t="s">
        <v>9</v>
      </c>
      <c r="C8" s="324" t="s">
        <v>10</v>
      </c>
      <c r="D8" s="324"/>
      <c r="E8" s="324"/>
      <c r="F8" s="206" t="s">
        <v>11</v>
      </c>
      <c r="G8" s="209">
        <v>45233</v>
      </c>
    </row>
    <row r="9" spans="1:7" ht="28.5" x14ac:dyDescent="0.25">
      <c r="A9" s="210" t="s">
        <v>12</v>
      </c>
      <c r="B9" s="211" t="s">
        <v>13</v>
      </c>
      <c r="C9" s="211" t="s">
        <v>14</v>
      </c>
      <c r="D9" s="211" t="s">
        <v>15</v>
      </c>
      <c r="E9" s="211" t="s">
        <v>16</v>
      </c>
      <c r="F9" s="212" t="s">
        <v>17</v>
      </c>
      <c r="G9" s="213" t="s">
        <v>18</v>
      </c>
    </row>
    <row r="10" spans="1:7" ht="84.75" customHeight="1" x14ac:dyDescent="0.2">
      <c r="A10" s="214">
        <v>1</v>
      </c>
      <c r="B10" s="215" t="s">
        <v>295</v>
      </c>
      <c r="C10" s="215" t="s">
        <v>296</v>
      </c>
      <c r="D10" s="216" t="s">
        <v>22</v>
      </c>
      <c r="E10" s="216" t="s">
        <v>298</v>
      </c>
      <c r="F10" s="217" t="s">
        <v>19</v>
      </c>
      <c r="G10" s="215"/>
    </row>
    <row r="11" spans="1:7" ht="22.5" customHeight="1" x14ac:dyDescent="0.2">
      <c r="A11" s="214">
        <v>2</v>
      </c>
      <c r="B11" s="215" t="s">
        <v>297</v>
      </c>
      <c r="C11" s="215"/>
      <c r="D11" s="216"/>
      <c r="E11" s="216" t="s">
        <v>299</v>
      </c>
      <c r="F11" s="217" t="s">
        <v>19</v>
      </c>
      <c r="G11" s="215"/>
    </row>
    <row r="12" spans="1:7" ht="29.25" customHeight="1" x14ac:dyDescent="0.2">
      <c r="A12" s="376">
        <v>3</v>
      </c>
      <c r="B12" s="377" t="s">
        <v>300</v>
      </c>
      <c r="C12" s="377" t="s">
        <v>288</v>
      </c>
      <c r="D12" s="378" t="s">
        <v>22</v>
      </c>
      <c r="E12" s="378"/>
      <c r="F12" s="379" t="s">
        <v>19</v>
      </c>
      <c r="G12" s="377"/>
    </row>
    <row r="13" spans="1:7" ht="27.75" customHeight="1" x14ac:dyDescent="0.2">
      <c r="A13" s="376">
        <v>4</v>
      </c>
      <c r="B13" s="377" t="s">
        <v>301</v>
      </c>
      <c r="C13" s="377" t="s">
        <v>302</v>
      </c>
      <c r="D13" s="378" t="s">
        <v>22</v>
      </c>
      <c r="E13" s="378"/>
      <c r="F13" s="379" t="s">
        <v>19</v>
      </c>
      <c r="G13" s="377"/>
    </row>
    <row r="14" spans="1:7" ht="24" customHeight="1" x14ac:dyDescent="0.2">
      <c r="A14" s="376">
        <v>5</v>
      </c>
      <c r="B14" s="377" t="s">
        <v>303</v>
      </c>
      <c r="C14" s="377"/>
      <c r="D14" s="378" t="s">
        <v>22</v>
      </c>
      <c r="E14" s="378" t="s">
        <v>224</v>
      </c>
      <c r="F14" s="379" t="s">
        <v>19</v>
      </c>
      <c r="G14" s="377"/>
    </row>
    <row r="15" spans="1:7" ht="38.25" customHeight="1" x14ac:dyDescent="0.2">
      <c r="A15" s="376">
        <v>6</v>
      </c>
      <c r="B15" s="377" t="s">
        <v>305</v>
      </c>
      <c r="C15" s="377"/>
      <c r="D15" s="378" t="s">
        <v>306</v>
      </c>
      <c r="E15" s="378"/>
      <c r="F15" s="379" t="s">
        <v>19</v>
      </c>
      <c r="G15" s="377"/>
    </row>
    <row r="16" spans="1:7" ht="30" customHeight="1" x14ac:dyDescent="0.2">
      <c r="A16" s="376">
        <v>7</v>
      </c>
      <c r="B16" s="377" t="s">
        <v>300</v>
      </c>
      <c r="C16" s="377" t="s">
        <v>304</v>
      </c>
      <c r="D16" s="378" t="s">
        <v>22</v>
      </c>
      <c r="E16" s="378"/>
      <c r="F16" s="379" t="s">
        <v>19</v>
      </c>
      <c r="G16" s="377"/>
    </row>
    <row r="17" spans="1:7" ht="22.5" customHeight="1" x14ac:dyDescent="0.2">
      <c r="A17" s="376">
        <v>8</v>
      </c>
      <c r="B17" s="377" t="s">
        <v>307</v>
      </c>
      <c r="C17" s="377"/>
      <c r="D17" s="378" t="s">
        <v>309</v>
      </c>
      <c r="E17" s="378"/>
      <c r="F17" s="379" t="s">
        <v>19</v>
      </c>
      <c r="G17" s="377"/>
    </row>
    <row r="18" spans="1:7" ht="29.25" customHeight="1" x14ac:dyDescent="0.2">
      <c r="A18" s="376">
        <v>9</v>
      </c>
      <c r="B18" s="377" t="s">
        <v>308</v>
      </c>
      <c r="C18" s="377"/>
      <c r="D18" s="378" t="s">
        <v>310</v>
      </c>
      <c r="E18" s="378"/>
      <c r="F18" s="379"/>
      <c r="G18" s="377"/>
    </row>
    <row r="19" spans="1:7" ht="44.25" customHeight="1" x14ac:dyDescent="0.2">
      <c r="A19" s="376">
        <v>10</v>
      </c>
      <c r="B19" s="377" t="s">
        <v>133</v>
      </c>
      <c r="C19" s="377"/>
      <c r="D19" s="378" t="s">
        <v>311</v>
      </c>
      <c r="E19" s="378"/>
      <c r="F19" s="379" t="s">
        <v>19</v>
      </c>
      <c r="G19" s="377"/>
    </row>
    <row r="20" spans="1:7" ht="40.5" customHeight="1" x14ac:dyDescent="0.2">
      <c r="A20" s="376">
        <v>11</v>
      </c>
      <c r="B20" s="377" t="s">
        <v>312</v>
      </c>
      <c r="C20" s="377"/>
      <c r="D20" s="378" t="s">
        <v>313</v>
      </c>
      <c r="E20" s="378"/>
      <c r="F20" s="379" t="s">
        <v>19</v>
      </c>
      <c r="G20" s="377"/>
    </row>
    <row r="21" spans="1:7" ht="27" customHeight="1" x14ac:dyDescent="0.2">
      <c r="A21" s="376">
        <v>12</v>
      </c>
      <c r="B21" s="377" t="s">
        <v>314</v>
      </c>
      <c r="C21" s="377"/>
      <c r="D21" s="378" t="s">
        <v>22</v>
      </c>
      <c r="E21" s="378"/>
      <c r="F21" s="379" t="s">
        <v>19</v>
      </c>
      <c r="G21" s="377"/>
    </row>
    <row r="22" spans="1:7" ht="40.5" customHeight="1" x14ac:dyDescent="0.2">
      <c r="A22" s="376">
        <v>13</v>
      </c>
      <c r="B22" s="377" t="s">
        <v>315</v>
      </c>
      <c r="C22" s="377"/>
      <c r="D22" s="378">
        <v>6</v>
      </c>
      <c r="E22" s="378"/>
      <c r="F22" s="379" t="s">
        <v>19</v>
      </c>
      <c r="G22" s="377"/>
    </row>
    <row r="23" spans="1:7" ht="40.5" customHeight="1" x14ac:dyDescent="0.2">
      <c r="A23" s="376">
        <v>14</v>
      </c>
      <c r="B23" s="377" t="s">
        <v>316</v>
      </c>
      <c r="C23" s="377"/>
      <c r="D23" s="378">
        <v>0</v>
      </c>
      <c r="E23" s="378"/>
      <c r="F23" s="379" t="s">
        <v>19</v>
      </c>
      <c r="G23" s="377"/>
    </row>
    <row r="24" spans="1:7" ht="26.25" customHeight="1" x14ac:dyDescent="0.25">
      <c r="A24" s="202"/>
      <c r="B24" s="219" t="s">
        <v>20</v>
      </c>
      <c r="C24" s="219"/>
      <c r="D24" s="220"/>
      <c r="E24" s="220"/>
      <c r="F24" s="379" t="s">
        <v>19</v>
      </c>
      <c r="G24" s="220"/>
    </row>
    <row r="26" spans="1:7" ht="15" x14ac:dyDescent="0.2">
      <c r="A26" s="321" t="s">
        <v>319</v>
      </c>
      <c r="B26" s="321"/>
      <c r="C26" s="321"/>
      <c r="D26" s="321"/>
      <c r="E26" s="321"/>
      <c r="F26" s="321"/>
      <c r="G26" s="321"/>
    </row>
    <row r="27" spans="1:7" ht="39.75" customHeight="1" x14ac:dyDescent="0.2">
      <c r="A27" s="202"/>
      <c r="B27" s="203" t="s">
        <v>0</v>
      </c>
      <c r="C27" s="321" t="s">
        <v>321</v>
      </c>
      <c r="D27" s="322"/>
      <c r="E27" s="322"/>
      <c r="F27" s="203" t="s">
        <v>1</v>
      </c>
      <c r="G27" s="205" t="s">
        <v>320</v>
      </c>
    </row>
    <row r="28" spans="1:7" ht="34.5" customHeight="1" x14ac:dyDescent="0.2">
      <c r="A28" s="202"/>
      <c r="B28" s="203" t="s">
        <v>2</v>
      </c>
      <c r="C28" s="322" t="s">
        <v>294</v>
      </c>
      <c r="D28" s="322"/>
      <c r="E28" s="322"/>
      <c r="F28" s="322"/>
      <c r="G28" s="322"/>
    </row>
    <row r="29" spans="1:7" ht="15" x14ac:dyDescent="0.2">
      <c r="A29" s="202"/>
      <c r="B29" s="203" t="s">
        <v>3</v>
      </c>
      <c r="C29" s="322"/>
      <c r="D29" s="322"/>
      <c r="E29" s="322"/>
      <c r="F29" s="322"/>
      <c r="G29" s="322"/>
    </row>
    <row r="30" spans="1:7" ht="15" x14ac:dyDescent="0.2">
      <c r="A30" s="202"/>
      <c r="B30" s="203" t="s">
        <v>4</v>
      </c>
      <c r="C30" s="325"/>
      <c r="D30" s="326"/>
      <c r="E30" s="326"/>
      <c r="F30" s="326"/>
      <c r="G30" s="326"/>
    </row>
    <row r="31" spans="1:7" ht="62.25" customHeight="1" x14ac:dyDescent="0.2">
      <c r="A31" s="202"/>
      <c r="B31" s="203" t="s">
        <v>5</v>
      </c>
      <c r="C31" s="322" t="s">
        <v>328</v>
      </c>
      <c r="D31" s="322"/>
      <c r="E31" s="322"/>
      <c r="F31" s="322"/>
      <c r="G31" s="322"/>
    </row>
    <row r="32" spans="1:7" ht="15" x14ac:dyDescent="0.25">
      <c r="A32" s="206"/>
      <c r="B32" s="207" t="s">
        <v>6</v>
      </c>
      <c r="C32" s="323" t="s">
        <v>7</v>
      </c>
      <c r="D32" s="323"/>
      <c r="E32" s="323"/>
      <c r="F32" s="206" t="s">
        <v>8</v>
      </c>
      <c r="G32" s="208"/>
    </row>
    <row r="33" spans="1:7" ht="15" x14ac:dyDescent="0.25">
      <c r="A33" s="206"/>
      <c r="B33" s="207" t="s">
        <v>9</v>
      </c>
      <c r="C33" s="324" t="s">
        <v>10</v>
      </c>
      <c r="D33" s="324"/>
      <c r="E33" s="324"/>
      <c r="F33" s="206" t="s">
        <v>11</v>
      </c>
      <c r="G33" s="209">
        <v>45233</v>
      </c>
    </row>
    <row r="34" spans="1:7" ht="28.5" x14ac:dyDescent="0.25">
      <c r="A34" s="210" t="s">
        <v>12</v>
      </c>
      <c r="B34" s="211" t="s">
        <v>13</v>
      </c>
      <c r="C34" s="211" t="s">
        <v>14</v>
      </c>
      <c r="D34" s="211" t="s">
        <v>15</v>
      </c>
      <c r="E34" s="211" t="s">
        <v>16</v>
      </c>
      <c r="F34" s="212" t="s">
        <v>17</v>
      </c>
      <c r="G34" s="213" t="s">
        <v>18</v>
      </c>
    </row>
    <row r="35" spans="1:7" ht="87" customHeight="1" x14ac:dyDescent="0.2">
      <c r="A35" s="214">
        <v>1</v>
      </c>
      <c r="B35" s="215" t="s">
        <v>322</v>
      </c>
      <c r="C35" s="380" t="s">
        <v>323</v>
      </c>
      <c r="D35" s="216" t="s">
        <v>22</v>
      </c>
      <c r="E35" s="216" t="s">
        <v>298</v>
      </c>
      <c r="F35" s="217" t="s">
        <v>19</v>
      </c>
      <c r="G35" s="215"/>
    </row>
    <row r="36" spans="1:7" ht="28.5" x14ac:dyDescent="0.2">
      <c r="A36" s="214">
        <v>2</v>
      </c>
      <c r="B36" s="215" t="s">
        <v>297</v>
      </c>
      <c r="C36" s="215"/>
      <c r="D36" s="216"/>
      <c r="E36" s="216" t="s">
        <v>299</v>
      </c>
      <c r="F36" s="217" t="s">
        <v>19</v>
      </c>
      <c r="G36" s="215"/>
    </row>
    <row r="37" spans="1:7" ht="28.5" customHeight="1" x14ac:dyDescent="0.2">
      <c r="A37" s="376">
        <v>3</v>
      </c>
      <c r="B37" s="377" t="s">
        <v>324</v>
      </c>
      <c r="C37" s="377"/>
      <c r="D37" s="378" t="s">
        <v>22</v>
      </c>
      <c r="E37" s="378"/>
      <c r="F37" s="379" t="s">
        <v>19</v>
      </c>
      <c r="G37" s="377"/>
    </row>
    <row r="38" spans="1:7" ht="28.5" customHeight="1" x14ac:dyDescent="0.2">
      <c r="A38" s="376">
        <v>4</v>
      </c>
      <c r="B38" s="377" t="s">
        <v>330</v>
      </c>
      <c r="C38" s="381" t="s">
        <v>331</v>
      </c>
      <c r="D38" s="378" t="s">
        <v>22</v>
      </c>
      <c r="E38" s="378"/>
      <c r="F38" s="379" t="s">
        <v>19</v>
      </c>
      <c r="G38" s="377"/>
    </row>
    <row r="39" spans="1:7" ht="36" customHeight="1" x14ac:dyDescent="0.2">
      <c r="A39" s="376">
        <v>5</v>
      </c>
      <c r="B39" s="377" t="s">
        <v>329</v>
      </c>
      <c r="C39" s="381" t="s">
        <v>332</v>
      </c>
      <c r="D39" s="378" t="s">
        <v>22</v>
      </c>
      <c r="E39" s="378"/>
      <c r="F39" s="379" t="s">
        <v>19</v>
      </c>
      <c r="G39" s="377"/>
    </row>
    <row r="40" spans="1:7" ht="28.5" customHeight="1" x14ac:dyDescent="0.2">
      <c r="A40" s="376">
        <v>6</v>
      </c>
      <c r="B40" s="377" t="s">
        <v>325</v>
      </c>
      <c r="C40" s="381" t="s">
        <v>326</v>
      </c>
      <c r="D40" s="378" t="s">
        <v>22</v>
      </c>
      <c r="E40" s="378"/>
      <c r="F40" s="379" t="s">
        <v>19</v>
      </c>
      <c r="G40" s="377"/>
    </row>
    <row r="41" spans="1:7" ht="28.5" customHeight="1" x14ac:dyDescent="0.2">
      <c r="A41" s="376">
        <v>7</v>
      </c>
      <c r="B41" s="377" t="s">
        <v>327</v>
      </c>
      <c r="C41" s="381" t="s">
        <v>333</v>
      </c>
      <c r="D41" s="378" t="s">
        <v>22</v>
      </c>
      <c r="E41" s="378"/>
      <c r="F41" s="379" t="s">
        <v>19</v>
      </c>
      <c r="G41" s="377"/>
    </row>
    <row r="42" spans="1:7" ht="28.5" customHeight="1" x14ac:dyDescent="0.2">
      <c r="A42" s="376">
        <v>8</v>
      </c>
      <c r="B42" s="377" t="s">
        <v>334</v>
      </c>
      <c r="C42" s="381" t="s">
        <v>302</v>
      </c>
      <c r="D42" s="378" t="s">
        <v>22</v>
      </c>
      <c r="E42" s="378"/>
      <c r="F42" s="379" t="s">
        <v>19</v>
      </c>
      <c r="G42" s="377"/>
    </row>
    <row r="43" spans="1:7" ht="24" customHeight="1" x14ac:dyDescent="0.2">
      <c r="A43" s="376">
        <v>9</v>
      </c>
      <c r="B43" s="377" t="s">
        <v>303</v>
      </c>
      <c r="C43" s="377"/>
      <c r="D43" s="378" t="s">
        <v>22</v>
      </c>
      <c r="E43" s="378"/>
      <c r="F43" s="379" t="s">
        <v>19</v>
      </c>
      <c r="G43" s="377"/>
    </row>
    <row r="44" spans="1:7" ht="57" customHeight="1" x14ac:dyDescent="0.2">
      <c r="A44" s="376">
        <v>10</v>
      </c>
      <c r="B44" s="377" t="s">
        <v>305</v>
      </c>
      <c r="C44" s="377"/>
      <c r="D44" s="378" t="s">
        <v>335</v>
      </c>
      <c r="E44" s="378"/>
      <c r="F44" s="379" t="s">
        <v>19</v>
      </c>
      <c r="G44" s="377"/>
    </row>
    <row r="45" spans="1:7" ht="24" customHeight="1" x14ac:dyDescent="0.2">
      <c r="A45" s="376">
        <v>12</v>
      </c>
      <c r="B45" s="377" t="s">
        <v>307</v>
      </c>
      <c r="C45" s="377"/>
      <c r="D45" s="378" t="s">
        <v>336</v>
      </c>
      <c r="E45" s="378"/>
      <c r="F45" s="379" t="s">
        <v>19</v>
      </c>
      <c r="G45" s="377"/>
    </row>
    <row r="46" spans="1:7" ht="30.75" customHeight="1" x14ac:dyDescent="0.2">
      <c r="A46" s="382">
        <v>13</v>
      </c>
      <c r="B46" s="383" t="s">
        <v>308</v>
      </c>
      <c r="C46" s="383"/>
      <c r="D46" s="384" t="s">
        <v>337</v>
      </c>
      <c r="E46" s="378"/>
      <c r="F46" s="379"/>
      <c r="G46" s="377"/>
    </row>
    <row r="47" spans="1:7" ht="30.75" customHeight="1" x14ac:dyDescent="0.2">
      <c r="A47" s="385">
        <v>14</v>
      </c>
      <c r="B47" s="377" t="s">
        <v>338</v>
      </c>
      <c r="C47" s="381" t="s">
        <v>339</v>
      </c>
      <c r="D47" s="378" t="s">
        <v>22</v>
      </c>
      <c r="E47" s="378"/>
      <c r="F47" s="379"/>
      <c r="G47" s="377"/>
    </row>
    <row r="48" spans="1:7" ht="30.75" customHeight="1" x14ac:dyDescent="0.2">
      <c r="A48" s="385">
        <v>15</v>
      </c>
      <c r="B48" s="377" t="s">
        <v>340</v>
      </c>
      <c r="C48" s="381">
        <v>6</v>
      </c>
      <c r="D48" s="378" t="s">
        <v>22</v>
      </c>
      <c r="E48" s="378"/>
      <c r="F48" s="379"/>
      <c r="G48" s="377"/>
    </row>
    <row r="49" spans="1:7" ht="28.5" x14ac:dyDescent="0.2">
      <c r="A49" s="376">
        <v>16</v>
      </c>
      <c r="B49" s="377" t="s">
        <v>133</v>
      </c>
      <c r="C49" s="377"/>
      <c r="D49" s="378" t="s">
        <v>311</v>
      </c>
      <c r="E49" s="378"/>
      <c r="F49" s="379" t="s">
        <v>19</v>
      </c>
      <c r="G49" s="377"/>
    </row>
    <row r="50" spans="1:7" ht="28.5" x14ac:dyDescent="0.2">
      <c r="A50" s="376">
        <v>17</v>
      </c>
      <c r="B50" s="377" t="s">
        <v>312</v>
      </c>
      <c r="C50" s="377"/>
      <c r="D50" s="378" t="s">
        <v>313</v>
      </c>
      <c r="E50" s="378"/>
      <c r="F50" s="379" t="s">
        <v>19</v>
      </c>
      <c r="G50" s="377"/>
    </row>
    <row r="51" spans="1:7" ht="33.75" customHeight="1" x14ac:dyDescent="0.2">
      <c r="A51" s="376">
        <v>18</v>
      </c>
      <c r="B51" s="377" t="s">
        <v>314</v>
      </c>
      <c r="C51" s="377"/>
      <c r="D51" s="378" t="s">
        <v>22</v>
      </c>
      <c r="E51" s="378"/>
      <c r="F51" s="379" t="s">
        <v>19</v>
      </c>
      <c r="G51" s="377"/>
    </row>
    <row r="52" spans="1:7" ht="33" customHeight="1" x14ac:dyDescent="0.2">
      <c r="A52" s="376">
        <v>19</v>
      </c>
      <c r="B52" s="377" t="s">
        <v>315</v>
      </c>
      <c r="C52" s="377"/>
      <c r="D52" s="378" t="s">
        <v>341</v>
      </c>
      <c r="E52" s="378"/>
      <c r="F52" s="379" t="s">
        <v>19</v>
      </c>
      <c r="G52" s="377"/>
    </row>
    <row r="53" spans="1:7" ht="28.5" x14ac:dyDescent="0.2">
      <c r="A53" s="376">
        <v>19</v>
      </c>
      <c r="B53" s="377" t="s">
        <v>316</v>
      </c>
      <c r="C53" s="377"/>
      <c r="D53" s="378" t="s">
        <v>342</v>
      </c>
      <c r="E53" s="378"/>
      <c r="F53" s="379" t="s">
        <v>19</v>
      </c>
      <c r="G53" s="377"/>
    </row>
    <row r="54" spans="1:7" ht="15" x14ac:dyDescent="0.25">
      <c r="A54" s="202"/>
      <c r="B54" s="219" t="s">
        <v>20</v>
      </c>
      <c r="C54" s="219"/>
      <c r="D54" s="220"/>
      <c r="E54" s="220"/>
      <c r="F54" s="379" t="s">
        <v>19</v>
      </c>
      <c r="G54" s="220"/>
    </row>
  </sheetData>
  <mergeCells count="16">
    <mergeCell ref="C30:G30"/>
    <mergeCell ref="C31:G31"/>
    <mergeCell ref="C32:E32"/>
    <mergeCell ref="C33:E33"/>
    <mergeCell ref="C7:E7"/>
    <mergeCell ref="C8:E8"/>
    <mergeCell ref="A26:G26"/>
    <mergeCell ref="C27:E27"/>
    <mergeCell ref="C28:G28"/>
    <mergeCell ref="C29:G29"/>
    <mergeCell ref="A1:G1"/>
    <mergeCell ref="C2:E2"/>
    <mergeCell ref="C3:G3"/>
    <mergeCell ref="C4:G4"/>
    <mergeCell ref="C5:G5"/>
    <mergeCell ref="C6:G6"/>
  </mergeCells>
  <phoneticPr fontId="3" type="noConversion"/>
  <conditionalFormatting sqref="F10 F36:F53">
    <cfRule type="cellIs" dxfId="14" priority="16" stopIfTrue="1" operator="equal">
      <formula>"F"</formula>
    </cfRule>
    <cfRule type="cellIs" dxfId="13" priority="17" stopIfTrue="1" operator="equal">
      <formula>"B"</formula>
    </cfRule>
    <cfRule type="cellIs" dxfId="12" priority="18" stopIfTrue="1" operator="equal">
      <formula>"u"</formula>
    </cfRule>
  </conditionalFormatting>
  <conditionalFormatting sqref="F11:F23">
    <cfRule type="cellIs" dxfId="11" priority="13" stopIfTrue="1" operator="equal">
      <formula>"F"</formula>
    </cfRule>
    <cfRule type="cellIs" dxfId="10" priority="14" stopIfTrue="1" operator="equal">
      <formula>"B"</formula>
    </cfRule>
    <cfRule type="cellIs" dxfId="9" priority="15" stopIfTrue="1" operator="equal">
      <formula>"u"</formula>
    </cfRule>
  </conditionalFormatting>
  <conditionalFormatting sqref="F24">
    <cfRule type="cellIs" dxfId="8" priority="10" stopIfTrue="1" operator="equal">
      <formula>"F"</formula>
    </cfRule>
    <cfRule type="cellIs" dxfId="7" priority="11" stopIfTrue="1" operator="equal">
      <formula>"B"</formula>
    </cfRule>
    <cfRule type="cellIs" dxfId="6" priority="12" stopIfTrue="1" operator="equal">
      <formula>"u"</formula>
    </cfRule>
  </conditionalFormatting>
  <conditionalFormatting sqref="F35">
    <cfRule type="cellIs" dxfId="5" priority="7" stopIfTrue="1" operator="equal">
      <formula>"F"</formula>
    </cfRule>
    <cfRule type="cellIs" dxfId="4" priority="8" stopIfTrue="1" operator="equal">
      <formula>"B"</formula>
    </cfRule>
    <cfRule type="cellIs" dxfId="3" priority="9" stopIfTrue="1" operator="equal">
      <formula>"u"</formula>
    </cfRule>
  </conditionalFormatting>
  <conditionalFormatting sqref="F54">
    <cfRule type="cellIs" dxfId="2" priority="1" stopIfTrue="1" operator="equal">
      <formula>"F"</formula>
    </cfRule>
    <cfRule type="cellIs" dxfId="1" priority="2" stopIfTrue="1" operator="equal">
      <formula>"B"</formula>
    </cfRule>
    <cfRule type="cellIs" dxfId="0" priority="3"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F10:F24 F35:F54" xr:uid="{E3A644E0-A98A-4C5F-B7A8-AE4FAB5A89E7}">
      <formula1>"U,P,F,B,S,n/a"</formula1>
    </dataValidation>
  </dataValidations>
  <hyperlinks>
    <hyperlink ref="G2" location="'Lab request'!A14" display="UC003-1" xr:uid="{984DC45C-2372-4582-814F-947494CAA6D4}"/>
    <hyperlink ref="G27" location="'Lab request'!A14" display="UC003-1" xr:uid="{69C929D2-54EF-4141-882A-1290B777052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B2731-54ED-4AB4-A519-3C1C0B4CADFD}">
  <dimension ref="A1:L47"/>
  <sheetViews>
    <sheetView workbookViewId="0">
      <selection activeCell="F35" sqref="F35"/>
    </sheetView>
  </sheetViews>
  <sheetFormatPr defaultRowHeight="14.25" x14ac:dyDescent="0.2"/>
  <sheetData>
    <row r="1" spans="1:12" x14ac:dyDescent="0.2">
      <c r="A1" s="72"/>
      <c r="B1" s="72"/>
      <c r="C1" s="72"/>
      <c r="D1" s="72"/>
      <c r="E1" s="72"/>
      <c r="F1" s="72"/>
      <c r="G1" s="72"/>
      <c r="H1" s="72"/>
      <c r="I1" s="72"/>
      <c r="J1" s="72"/>
      <c r="K1" s="72"/>
      <c r="L1" s="72"/>
    </row>
    <row r="2" spans="1:12" ht="20.25" x14ac:dyDescent="0.3">
      <c r="A2" s="72"/>
      <c r="B2" s="72"/>
      <c r="C2" s="72"/>
      <c r="D2" s="72"/>
      <c r="E2" s="72"/>
      <c r="F2" s="75" t="str">
        <f>[1]Snapshot!$I$9</f>
        <v>Release 1.1</v>
      </c>
      <c r="G2" s="75"/>
      <c r="H2" s="75"/>
      <c r="I2" s="75"/>
      <c r="J2" s="72"/>
      <c r="K2" s="72"/>
      <c r="L2" s="72"/>
    </row>
    <row r="3" spans="1:12" x14ac:dyDescent="0.2">
      <c r="A3" s="72"/>
      <c r="B3" s="72"/>
      <c r="C3" s="72"/>
      <c r="D3" s="72"/>
      <c r="E3" s="72"/>
      <c r="F3" s="78" t="str">
        <f>"Project: "&amp;[1]Snapshot!$B$16&amp;"  "&amp;[1]Snapshot!$B$17</f>
        <v>Project: P18  教育平台</v>
      </c>
      <c r="G3" s="78"/>
      <c r="H3" s="78"/>
      <c r="I3" s="72"/>
      <c r="J3" s="72"/>
      <c r="K3" s="72"/>
      <c r="L3" s="72"/>
    </row>
    <row r="4" spans="1:12" x14ac:dyDescent="0.2">
      <c r="A4" s="72"/>
      <c r="B4" s="72"/>
      <c r="C4" s="72"/>
      <c r="D4" s="72"/>
      <c r="E4" s="72"/>
      <c r="F4" s="72"/>
      <c r="G4" s="72"/>
      <c r="H4" s="72"/>
      <c r="I4" s="72"/>
      <c r="J4" s="72"/>
      <c r="K4" s="72"/>
      <c r="L4" s="72"/>
    </row>
    <row r="5" spans="1:12" ht="24" thickBot="1" x14ac:dyDescent="0.25">
      <c r="A5" s="80" t="s">
        <v>195</v>
      </c>
      <c r="B5" s="80"/>
      <c r="C5" s="81"/>
      <c r="D5" s="81"/>
      <c r="E5" s="81"/>
      <c r="F5" s="81"/>
      <c r="G5" s="81"/>
      <c r="H5" s="81"/>
      <c r="I5" s="81"/>
      <c r="J5" s="81"/>
      <c r="K5" s="81"/>
      <c r="L5" s="81"/>
    </row>
    <row r="6" spans="1:12" x14ac:dyDescent="0.2">
      <c r="A6" s="82"/>
      <c r="B6" s="82"/>
      <c r="C6" s="82"/>
      <c r="D6" s="82"/>
      <c r="E6" s="82"/>
      <c r="F6" s="82"/>
      <c r="G6" s="82"/>
      <c r="H6" s="82"/>
      <c r="I6" s="82"/>
      <c r="J6" s="82"/>
      <c r="K6" s="82"/>
      <c r="L6" s="82"/>
    </row>
    <row r="7" spans="1:12" x14ac:dyDescent="0.2">
      <c r="A7" s="82"/>
      <c r="B7" s="136"/>
      <c r="C7" s="137"/>
      <c r="D7" s="137"/>
      <c r="E7" s="138"/>
      <c r="F7" s="82"/>
      <c r="G7" s="82"/>
      <c r="H7" s="82"/>
      <c r="I7" s="82"/>
      <c r="J7" s="82"/>
      <c r="K7" s="82"/>
      <c r="L7" s="82"/>
    </row>
    <row r="8" spans="1:12" x14ac:dyDescent="0.2">
      <c r="A8" s="82"/>
      <c r="B8" s="82"/>
      <c r="C8" s="82"/>
      <c r="D8" s="82"/>
      <c r="E8" s="82"/>
      <c r="F8" s="82"/>
      <c r="G8" s="82"/>
      <c r="H8" s="82"/>
      <c r="I8" s="82"/>
      <c r="J8" s="82"/>
      <c r="K8" s="82"/>
      <c r="L8" s="82"/>
    </row>
    <row r="9" spans="1:12" x14ac:dyDescent="0.2">
      <c r="A9" s="82"/>
      <c r="B9" s="82"/>
      <c r="C9" s="82"/>
      <c r="D9" s="82"/>
      <c r="E9" s="82"/>
      <c r="F9" s="82"/>
      <c r="G9" s="82"/>
      <c r="H9" s="82"/>
      <c r="I9" s="82"/>
      <c r="J9" s="82"/>
      <c r="K9" s="82"/>
      <c r="L9" s="82"/>
    </row>
    <row r="10" spans="1:12" x14ac:dyDescent="0.2">
      <c r="A10" s="82"/>
      <c r="B10" s="82"/>
      <c r="C10" s="82"/>
      <c r="D10" s="82"/>
      <c r="E10" s="82"/>
      <c r="F10" s="82"/>
      <c r="G10" s="82"/>
      <c r="H10" s="82"/>
      <c r="I10" s="82"/>
      <c r="J10" s="82"/>
      <c r="K10" s="82"/>
      <c r="L10" s="82"/>
    </row>
    <row r="11" spans="1:12" x14ac:dyDescent="0.2">
      <c r="A11" s="82"/>
      <c r="B11" s="82"/>
      <c r="C11" s="82"/>
      <c r="D11" s="82"/>
      <c r="E11" s="82"/>
      <c r="F11" s="82"/>
      <c r="G11" s="82"/>
      <c r="H11" s="82"/>
      <c r="I11" s="82"/>
      <c r="J11" s="82"/>
      <c r="K11" s="82"/>
      <c r="L11" s="82"/>
    </row>
    <row r="12" spans="1:12" x14ac:dyDescent="0.2">
      <c r="A12" s="82"/>
      <c r="B12" s="82"/>
      <c r="C12" s="82"/>
      <c r="D12" s="82"/>
      <c r="E12" s="82"/>
      <c r="F12" s="82"/>
      <c r="G12" s="82"/>
      <c r="H12" s="82"/>
      <c r="I12" s="82"/>
      <c r="J12" s="82"/>
      <c r="K12" s="82"/>
      <c r="L12" s="82"/>
    </row>
    <row r="13" spans="1:12" x14ac:dyDescent="0.2">
      <c r="A13" s="82"/>
      <c r="B13" s="82"/>
      <c r="C13" s="82"/>
      <c r="D13" s="82"/>
      <c r="E13" s="82"/>
      <c r="F13" s="82"/>
      <c r="G13" s="82"/>
      <c r="H13" s="82"/>
      <c r="I13" s="82"/>
      <c r="J13" s="82"/>
      <c r="K13" s="82"/>
      <c r="L13" s="82"/>
    </row>
    <row r="14" spans="1:12" x14ac:dyDescent="0.2">
      <c r="A14" s="82"/>
      <c r="B14" s="82"/>
      <c r="C14" s="82"/>
      <c r="D14" s="82"/>
      <c r="E14" s="82"/>
      <c r="F14" s="82"/>
      <c r="G14" s="82"/>
      <c r="H14" s="82"/>
      <c r="I14" s="82"/>
      <c r="J14" s="82"/>
      <c r="K14" s="82"/>
      <c r="L14" s="82"/>
    </row>
    <row r="15" spans="1:12" x14ac:dyDescent="0.2">
      <c r="A15" s="82"/>
      <c r="B15" s="82"/>
      <c r="C15" s="82"/>
      <c r="D15" s="82"/>
      <c r="E15" s="82"/>
      <c r="F15" s="82"/>
      <c r="G15" s="82"/>
      <c r="H15" s="82"/>
      <c r="I15" s="82"/>
      <c r="J15" s="82"/>
      <c r="K15" s="82"/>
      <c r="L15" s="82"/>
    </row>
    <row r="16" spans="1:12" x14ac:dyDescent="0.2">
      <c r="A16" s="82"/>
      <c r="B16" s="82"/>
      <c r="C16" s="82"/>
      <c r="D16" s="82"/>
      <c r="E16" s="82"/>
      <c r="F16" s="82"/>
      <c r="G16" s="82"/>
      <c r="H16" s="82"/>
      <c r="I16" s="82"/>
      <c r="J16" s="82"/>
      <c r="K16" s="82"/>
      <c r="L16" s="82"/>
    </row>
    <row r="17" spans="1:12" x14ac:dyDescent="0.2">
      <c r="A17" s="82"/>
      <c r="B17" s="82"/>
      <c r="C17" s="82"/>
      <c r="D17" s="82"/>
      <c r="E17" s="82"/>
      <c r="F17" s="82"/>
      <c r="G17" s="82"/>
      <c r="H17" s="82"/>
      <c r="I17" s="82"/>
      <c r="J17" s="82"/>
      <c r="K17" s="82"/>
      <c r="L17" s="82"/>
    </row>
    <row r="18" spans="1:12" ht="15" x14ac:dyDescent="0.2">
      <c r="A18" s="139"/>
      <c r="B18" s="140"/>
      <c r="C18" s="140"/>
      <c r="D18" s="140"/>
      <c r="E18" s="141"/>
      <c r="F18" s="142"/>
      <c r="G18" s="82"/>
      <c r="H18" s="82"/>
      <c r="I18" s="82"/>
      <c r="J18" s="82"/>
      <c r="K18" s="82"/>
      <c r="L18" s="82"/>
    </row>
    <row r="19" spans="1:12" x14ac:dyDescent="0.2">
      <c r="A19" s="82"/>
      <c r="B19" s="82"/>
      <c r="C19" s="82"/>
      <c r="D19" s="82"/>
      <c r="E19" s="82"/>
      <c r="F19" s="82"/>
      <c r="G19" s="82"/>
      <c r="H19" s="82"/>
      <c r="I19" s="82"/>
      <c r="J19" s="82"/>
      <c r="K19" s="82"/>
      <c r="L19" s="82"/>
    </row>
    <row r="20" spans="1:12" x14ac:dyDescent="0.2">
      <c r="A20" s="82"/>
      <c r="B20" s="82"/>
      <c r="C20" s="82"/>
      <c r="D20" s="82"/>
      <c r="E20" s="82"/>
      <c r="F20" s="82"/>
      <c r="G20" s="82"/>
      <c r="H20" s="82"/>
      <c r="I20" s="82"/>
      <c r="J20" s="82"/>
      <c r="K20" s="82"/>
      <c r="L20" s="82"/>
    </row>
    <row r="21" spans="1:12" x14ac:dyDescent="0.2">
      <c r="A21" s="82"/>
      <c r="B21" s="82"/>
      <c r="C21" s="82"/>
      <c r="D21" s="82"/>
      <c r="E21" s="82"/>
      <c r="F21" s="82"/>
      <c r="G21" s="82"/>
      <c r="H21" s="82"/>
      <c r="I21" s="82"/>
      <c r="J21" s="82"/>
      <c r="K21" s="82"/>
      <c r="L21" s="82"/>
    </row>
    <row r="22" spans="1:12" x14ac:dyDescent="0.2">
      <c r="A22" s="82"/>
      <c r="B22" s="82"/>
      <c r="C22" s="82"/>
      <c r="D22" s="82"/>
      <c r="E22" s="82"/>
      <c r="F22" s="82"/>
      <c r="G22" s="82"/>
      <c r="H22" s="82"/>
      <c r="I22" s="82"/>
      <c r="J22" s="82"/>
      <c r="K22" s="82"/>
      <c r="L22" s="82"/>
    </row>
    <row r="23" spans="1:12" x14ac:dyDescent="0.2">
      <c r="A23" s="82"/>
      <c r="B23" s="82"/>
      <c r="C23" s="82"/>
      <c r="D23" s="82"/>
      <c r="E23" s="82"/>
      <c r="F23" s="82"/>
      <c r="G23" s="82"/>
      <c r="H23" s="82"/>
      <c r="I23" s="82"/>
      <c r="J23" s="82"/>
      <c r="K23" s="82"/>
      <c r="L23" s="82"/>
    </row>
    <row r="24" spans="1:12" x14ac:dyDescent="0.2">
      <c r="A24" s="82"/>
      <c r="B24" s="82"/>
      <c r="C24" s="82"/>
      <c r="D24" s="82"/>
      <c r="E24" s="82"/>
      <c r="F24" s="82"/>
      <c r="G24" s="82"/>
      <c r="H24" s="82"/>
      <c r="I24" s="82"/>
      <c r="J24" s="82"/>
      <c r="K24" s="82"/>
      <c r="L24" s="82"/>
    </row>
    <row r="25" spans="1:12" x14ac:dyDescent="0.2">
      <c r="A25" s="82"/>
      <c r="B25" s="82"/>
      <c r="C25" s="82"/>
      <c r="D25" s="82"/>
      <c r="E25" s="82"/>
      <c r="F25" s="82"/>
      <c r="G25" s="82"/>
      <c r="H25" s="82"/>
      <c r="I25" s="82"/>
      <c r="J25" s="82"/>
      <c r="K25" s="82"/>
      <c r="L25" s="82"/>
    </row>
    <row r="26" spans="1:12" x14ac:dyDescent="0.2">
      <c r="A26" s="82"/>
      <c r="B26" s="82"/>
      <c r="C26" s="82"/>
      <c r="D26" s="82"/>
      <c r="E26" s="82"/>
      <c r="F26" s="82"/>
      <c r="G26" s="82"/>
      <c r="H26" s="82"/>
      <c r="I26" s="82"/>
      <c r="J26" s="82"/>
      <c r="K26" s="82"/>
      <c r="L26" s="82"/>
    </row>
    <row r="27" spans="1:12" x14ac:dyDescent="0.2">
      <c r="A27" s="82"/>
      <c r="B27" s="82"/>
      <c r="C27" s="82"/>
      <c r="D27" s="82"/>
      <c r="E27" s="82"/>
      <c r="F27" s="82"/>
      <c r="G27" s="82"/>
      <c r="H27" s="82"/>
      <c r="I27" s="82"/>
      <c r="J27" s="82"/>
      <c r="K27" s="82"/>
      <c r="L27" s="82"/>
    </row>
    <row r="28" spans="1:12" x14ac:dyDescent="0.2">
      <c r="A28" s="82"/>
      <c r="B28" s="82"/>
      <c r="C28" s="82"/>
      <c r="D28" s="82"/>
      <c r="E28" s="82"/>
      <c r="F28" s="82"/>
      <c r="G28" s="82"/>
      <c r="H28" s="82"/>
      <c r="I28" s="82"/>
      <c r="J28" s="82"/>
      <c r="K28" s="82"/>
      <c r="L28" s="82"/>
    </row>
    <row r="29" spans="1:12" x14ac:dyDescent="0.2">
      <c r="A29" s="82"/>
      <c r="B29" s="82"/>
      <c r="C29" s="82"/>
      <c r="D29" s="82"/>
      <c r="E29" s="82"/>
      <c r="F29" s="82"/>
      <c r="G29" s="82"/>
      <c r="H29" s="82"/>
      <c r="I29" s="82"/>
      <c r="J29" s="82"/>
      <c r="K29" s="82"/>
      <c r="L29" s="82"/>
    </row>
    <row r="30" spans="1:12" ht="15.75" x14ac:dyDescent="0.2">
      <c r="A30" s="143" t="s">
        <v>196</v>
      </c>
      <c r="B30" s="144"/>
      <c r="C30" s="144"/>
      <c r="D30" s="144"/>
      <c r="E30" s="145"/>
      <c r="F30" s="146"/>
      <c r="G30" s="146"/>
      <c r="H30" s="146"/>
      <c r="I30" s="146"/>
      <c r="J30" s="146"/>
      <c r="K30" s="146"/>
      <c r="L30" s="146"/>
    </row>
    <row r="31" spans="1:12" x14ac:dyDescent="0.2">
      <c r="A31" s="299" t="s">
        <v>197</v>
      </c>
      <c r="B31" s="256" t="s">
        <v>198</v>
      </c>
      <c r="C31" s="302" t="s">
        <v>199</v>
      </c>
      <c r="D31" s="303"/>
      <c r="E31" s="304" t="s">
        <v>200</v>
      </c>
      <c r="F31" s="147"/>
      <c r="G31" s="147"/>
      <c r="H31" s="147"/>
      <c r="I31" s="306"/>
      <c r="J31" s="306"/>
      <c r="K31" s="306"/>
      <c r="L31" s="306"/>
    </row>
    <row r="32" spans="1:12" x14ac:dyDescent="0.2">
      <c r="A32" s="300"/>
      <c r="B32" s="301"/>
      <c r="C32" s="148" t="s">
        <v>29</v>
      </c>
      <c r="D32" s="148" t="s">
        <v>191</v>
      </c>
      <c r="E32" s="305"/>
      <c r="F32" s="149"/>
      <c r="G32" s="149"/>
      <c r="H32" s="149"/>
      <c r="I32" s="149"/>
      <c r="J32" s="149"/>
      <c r="K32" s="149"/>
      <c r="L32" s="149"/>
    </row>
    <row r="33" spans="1:12" x14ac:dyDescent="0.2">
      <c r="A33" s="150">
        <v>1</v>
      </c>
      <c r="B33" s="151" t="s">
        <v>201</v>
      </c>
      <c r="C33" s="152">
        <v>109</v>
      </c>
      <c r="D33" s="153">
        <v>15</v>
      </c>
      <c r="E33" s="154">
        <v>40.4</v>
      </c>
      <c r="F33" s="155"/>
      <c r="G33" s="155"/>
      <c r="H33" s="155"/>
      <c r="I33" s="156"/>
      <c r="J33" s="156"/>
      <c r="K33" s="156"/>
      <c r="L33" s="156"/>
    </row>
    <row r="34" spans="1:12" x14ac:dyDescent="0.2">
      <c r="A34" s="157">
        <f t="shared" ref="A34:A42" si="0">A33+1</f>
        <v>2</v>
      </c>
      <c r="B34" s="158" t="s">
        <v>202</v>
      </c>
      <c r="C34" s="159">
        <v>356</v>
      </c>
      <c r="D34" s="160">
        <v>24</v>
      </c>
      <c r="E34" s="161">
        <v>111.3</v>
      </c>
      <c r="F34" s="155"/>
      <c r="G34" s="155"/>
      <c r="H34" s="155"/>
      <c r="I34" s="156"/>
      <c r="J34" s="156"/>
      <c r="K34" s="156"/>
      <c r="L34" s="156"/>
    </row>
    <row r="35" spans="1:12" x14ac:dyDescent="0.2">
      <c r="A35" s="157">
        <f t="shared" si="0"/>
        <v>3</v>
      </c>
      <c r="B35" s="158" t="s">
        <v>203</v>
      </c>
      <c r="C35" s="159">
        <v>379</v>
      </c>
      <c r="D35" s="160">
        <v>16</v>
      </c>
      <c r="E35" s="161">
        <v>90.8</v>
      </c>
      <c r="F35" s="155"/>
      <c r="G35" s="155"/>
      <c r="H35" s="155"/>
      <c r="I35" s="156"/>
      <c r="J35" s="156"/>
      <c r="K35" s="156"/>
      <c r="L35" s="156"/>
    </row>
    <row r="36" spans="1:12" x14ac:dyDescent="0.2">
      <c r="A36" s="157">
        <f t="shared" si="0"/>
        <v>4</v>
      </c>
      <c r="B36" s="158" t="s">
        <v>204</v>
      </c>
      <c r="C36" s="159">
        <v>412</v>
      </c>
      <c r="D36" s="160">
        <v>14</v>
      </c>
      <c r="E36" s="161">
        <v>92.3</v>
      </c>
      <c r="F36" s="155"/>
      <c r="G36" s="155"/>
      <c r="H36" s="155"/>
      <c r="I36" s="156"/>
      <c r="J36" s="156"/>
      <c r="K36" s="156"/>
      <c r="L36" s="156"/>
    </row>
    <row r="37" spans="1:12" x14ac:dyDescent="0.2">
      <c r="A37" s="157">
        <f t="shared" si="0"/>
        <v>5</v>
      </c>
      <c r="B37" s="158" t="s">
        <v>205</v>
      </c>
      <c r="C37" s="159">
        <v>439</v>
      </c>
      <c r="D37" s="160">
        <v>13</v>
      </c>
      <c r="E37" s="161">
        <v>75.8</v>
      </c>
      <c r="F37" s="155"/>
      <c r="G37" s="155"/>
      <c r="H37" s="155"/>
      <c r="I37" s="156"/>
      <c r="J37" s="156"/>
      <c r="K37" s="156"/>
      <c r="L37" s="156"/>
    </row>
    <row r="38" spans="1:12" x14ac:dyDescent="0.2">
      <c r="A38" s="157">
        <f t="shared" si="0"/>
        <v>6</v>
      </c>
      <c r="B38" s="158" t="s">
        <v>206</v>
      </c>
      <c r="C38" s="159">
        <v>504</v>
      </c>
      <c r="D38" s="160">
        <v>12</v>
      </c>
      <c r="E38" s="161">
        <v>85.4</v>
      </c>
      <c r="F38" s="155"/>
      <c r="G38" s="155"/>
      <c r="H38" s="155"/>
      <c r="I38" s="156"/>
      <c r="J38" s="156"/>
      <c r="K38" s="156"/>
      <c r="L38" s="156"/>
    </row>
    <row r="39" spans="1:12" x14ac:dyDescent="0.2">
      <c r="A39" s="157">
        <f t="shared" si="0"/>
        <v>7</v>
      </c>
      <c r="B39" s="158" t="s">
        <v>207</v>
      </c>
      <c r="C39" s="159">
        <v>514</v>
      </c>
      <c r="D39" s="160">
        <v>4</v>
      </c>
      <c r="E39" s="161">
        <v>76.400000000000006</v>
      </c>
      <c r="F39" s="155"/>
      <c r="G39" s="155"/>
      <c r="H39" s="155"/>
      <c r="I39" s="156"/>
      <c r="J39" s="156"/>
      <c r="K39" s="156"/>
      <c r="L39" s="156"/>
    </row>
    <row r="40" spans="1:12" x14ac:dyDescent="0.2">
      <c r="A40" s="157">
        <f t="shared" si="0"/>
        <v>8</v>
      </c>
      <c r="B40" s="158" t="s">
        <v>208</v>
      </c>
      <c r="C40" s="159">
        <v>519</v>
      </c>
      <c r="D40" s="160">
        <v>4</v>
      </c>
      <c r="E40" s="161">
        <v>65.2</v>
      </c>
      <c r="F40" s="155"/>
      <c r="G40" s="155"/>
      <c r="H40" s="155"/>
      <c r="I40" s="156"/>
      <c r="J40" s="156"/>
      <c r="K40" s="156"/>
      <c r="L40" s="156"/>
    </row>
    <row r="41" spans="1:12" x14ac:dyDescent="0.2">
      <c r="A41" s="157">
        <f t="shared" si="0"/>
        <v>9</v>
      </c>
      <c r="B41" s="158" t="s">
        <v>209</v>
      </c>
      <c r="C41" s="159">
        <v>543</v>
      </c>
      <c r="D41" s="160">
        <v>3</v>
      </c>
      <c r="E41" s="161">
        <v>66.400000000000006</v>
      </c>
      <c r="F41" s="155"/>
      <c r="G41" s="155"/>
      <c r="H41" s="155"/>
      <c r="I41" s="156"/>
      <c r="J41" s="156"/>
      <c r="K41" s="156"/>
      <c r="L41" s="156"/>
    </row>
    <row r="42" spans="1:12" x14ac:dyDescent="0.2">
      <c r="A42" s="157">
        <f t="shared" si="0"/>
        <v>10</v>
      </c>
      <c r="B42" s="158" t="s">
        <v>210</v>
      </c>
      <c r="C42" s="162">
        <v>552</v>
      </c>
      <c r="D42" s="163">
        <v>2</v>
      </c>
      <c r="E42" s="164">
        <v>61.8</v>
      </c>
      <c r="F42" s="155"/>
      <c r="G42" s="155"/>
      <c r="H42" s="155"/>
      <c r="I42" s="156"/>
      <c r="J42" s="156"/>
      <c r="K42" s="156"/>
      <c r="L42" s="156"/>
    </row>
    <row r="43" spans="1:12" x14ac:dyDescent="0.2">
      <c r="A43" s="165"/>
      <c r="B43" s="166"/>
      <c r="C43" s="166"/>
      <c r="D43" s="166"/>
      <c r="E43" s="167"/>
      <c r="F43" s="155"/>
      <c r="G43" s="155"/>
      <c r="H43" s="155"/>
      <c r="I43" s="156"/>
      <c r="J43" s="156"/>
      <c r="K43" s="156"/>
      <c r="L43" s="156"/>
    </row>
    <row r="44" spans="1:12" x14ac:dyDescent="0.2">
      <c r="A44" s="168"/>
      <c r="B44" s="169"/>
      <c r="C44" s="169"/>
      <c r="D44" s="169"/>
      <c r="E44" s="170"/>
      <c r="F44" s="155"/>
      <c r="G44" s="155"/>
      <c r="H44" s="155"/>
      <c r="I44" s="156"/>
      <c r="J44" s="156"/>
      <c r="K44" s="82"/>
      <c r="L44" s="135" t="s">
        <v>194</v>
      </c>
    </row>
    <row r="45" spans="1:12" x14ac:dyDescent="0.2">
      <c r="A45" s="171"/>
      <c r="B45" s="169"/>
      <c r="C45" s="169"/>
      <c r="D45" s="169"/>
      <c r="E45" s="170"/>
      <c r="F45" s="155"/>
      <c r="G45" s="155"/>
      <c r="H45" s="155"/>
      <c r="I45" s="156"/>
      <c r="J45" s="156"/>
      <c r="K45" s="82"/>
      <c r="L45" s="82"/>
    </row>
    <row r="46" spans="1:12" x14ac:dyDescent="0.2">
      <c r="A46" s="172"/>
      <c r="B46" s="173"/>
      <c r="C46" s="173"/>
      <c r="D46" s="173"/>
      <c r="E46" s="174"/>
      <c r="F46" s="155"/>
      <c r="G46" s="155"/>
      <c r="H46" s="155"/>
      <c r="I46" s="156"/>
      <c r="J46" s="156"/>
      <c r="K46" s="82"/>
      <c r="L46" s="82"/>
    </row>
    <row r="47" spans="1:12" x14ac:dyDescent="0.2">
      <c r="A47" s="82"/>
      <c r="B47" s="82"/>
      <c r="C47" s="82"/>
      <c r="D47" s="82"/>
      <c r="E47" s="82"/>
      <c r="F47" s="82"/>
      <c r="G47" s="82"/>
      <c r="H47" s="82"/>
      <c r="I47" s="82"/>
      <c r="J47" s="82"/>
      <c r="K47" s="82"/>
      <c r="L47" s="82"/>
    </row>
  </sheetData>
  <mergeCells count="5">
    <mergeCell ref="A31:A32"/>
    <mergeCell ref="B31:B32"/>
    <mergeCell ref="C31:D31"/>
    <mergeCell ref="E31:E32"/>
    <mergeCell ref="I31:L31"/>
  </mergeCells>
  <phoneticPr fontId="3" type="noConversion"/>
  <pageMargins left="0.7" right="0.7" top="0.75" bottom="0.75" header="0.3" footer="0.3"/>
  <drawing r:id="rId1"/>
  <legacyDrawing r:id="rId2"/>
  <oleObjects>
    <mc:AlternateContent xmlns:mc="http://schemas.openxmlformats.org/markup-compatibility/2006">
      <mc:Choice Requires="x14">
        <oleObject progId="Paint.Picture" shapeId="8193" r:id="rId3">
          <objectPr defaultSize="0" autoPict="0" altText="" r:id="rId4">
            <anchor moveWithCells="1">
              <from>
                <xdr:col>10</xdr:col>
                <xdr:colOff>104775</xdr:colOff>
                <xdr:row>44</xdr:row>
                <xdr:rowOff>19050</xdr:rowOff>
              </from>
              <to>
                <xdr:col>11</xdr:col>
                <xdr:colOff>228600</xdr:colOff>
                <xdr:row>45</xdr:row>
                <xdr:rowOff>142875</xdr:rowOff>
              </to>
            </anchor>
          </objectPr>
        </oleObject>
      </mc:Choice>
      <mc:Fallback>
        <oleObject progId="Paint.Picture" shapeId="8193" r:id="rId3"/>
      </mc:Fallback>
    </mc:AlternateContent>
    <mc:AlternateContent xmlns:mc="http://schemas.openxmlformats.org/markup-compatibility/2006">
      <mc:Choice Requires="x14">
        <oleObject progId="Paint.Picture" shapeId="8194" r:id="rId5">
          <objectPr defaultSize="0" autoPict="0" altText="" r:id="rId6">
            <anchor moveWithCells="1" sizeWithCells="1">
              <from>
                <xdr:col>10</xdr:col>
                <xdr:colOff>533400</xdr:colOff>
                <xdr:row>0</xdr:row>
                <xdr:rowOff>95250</xdr:rowOff>
              </from>
              <to>
                <xdr:col>11</xdr:col>
                <xdr:colOff>304800</xdr:colOff>
                <xdr:row>1</xdr:row>
                <xdr:rowOff>228600</xdr:rowOff>
              </to>
            </anchor>
          </objectPr>
        </oleObject>
      </mc:Choice>
      <mc:Fallback>
        <oleObject progId="Paint.Picture" shapeId="8194" r:id="rId5"/>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A4BBE-FC3B-4B89-ADC7-DB3B2C5DA0E6}">
  <dimension ref="A1:I19"/>
  <sheetViews>
    <sheetView workbookViewId="0">
      <selection activeCell="B18" sqref="B18:C18"/>
    </sheetView>
  </sheetViews>
  <sheetFormatPr defaultRowHeight="14.25" x14ac:dyDescent="0.2"/>
  <cols>
    <col min="2" max="2" width="82.375" customWidth="1"/>
    <col min="3" max="3" width="110.625" customWidth="1"/>
    <col min="4" max="4" width="13.875" customWidth="1"/>
    <col min="5" max="5" width="19.625" customWidth="1"/>
  </cols>
  <sheetData>
    <row r="1" spans="1:9" ht="20.25" x14ac:dyDescent="0.3">
      <c r="A1" s="307" t="str">
        <f ca="1">MID(CELL("filename",A7),FIND("]",CELL("filename"),1)+1,255)</f>
        <v>Add new columns on Bulk Plant</v>
      </c>
      <c r="B1" s="308"/>
      <c r="C1" s="308"/>
      <c r="D1" s="308"/>
      <c r="E1" s="308"/>
      <c r="F1" s="308"/>
      <c r="G1" s="308"/>
      <c r="H1" s="308"/>
      <c r="I1" s="309"/>
    </row>
    <row r="2" spans="1:9" ht="20.25" x14ac:dyDescent="0.3">
      <c r="A2" s="47"/>
      <c r="B2" s="48"/>
      <c r="C2" s="48"/>
      <c r="D2" s="48"/>
      <c r="E2" s="48"/>
      <c r="F2" s="48"/>
      <c r="G2" s="48"/>
      <c r="H2" s="48"/>
      <c r="I2" s="49"/>
    </row>
    <row r="3" spans="1:9" x14ac:dyDescent="0.2">
      <c r="A3" s="50"/>
      <c r="B3" s="51"/>
      <c r="C3" s="51"/>
      <c r="D3" s="2"/>
      <c r="E3" s="2" t="s">
        <v>24</v>
      </c>
      <c r="F3" s="3"/>
      <c r="G3" s="4"/>
      <c r="H3" s="51"/>
      <c r="I3" s="52"/>
    </row>
    <row r="4" spans="1:9" x14ac:dyDescent="0.2">
      <c r="A4" s="50"/>
      <c r="B4" s="51"/>
      <c r="C4" s="51"/>
      <c r="D4" s="5" t="s">
        <v>25</v>
      </c>
      <c r="E4" s="5">
        <f>COUNTIF($D$12:$D$14,"U")</f>
        <v>0</v>
      </c>
      <c r="F4" s="6" t="str">
        <f>IF($E$9=0,"-",$E4/$E$9)</f>
        <v>-</v>
      </c>
      <c r="G4" s="7">
        <f>SUMIF($D$12:$D$14,"U",$G$12:$G$14)/60</f>
        <v>0</v>
      </c>
      <c r="H4" s="51"/>
      <c r="I4" s="52"/>
    </row>
    <row r="5" spans="1:9" x14ac:dyDescent="0.2">
      <c r="A5" s="50"/>
      <c r="B5" s="51"/>
      <c r="C5" s="51"/>
      <c r="D5" s="5" t="s">
        <v>19</v>
      </c>
      <c r="E5" s="5">
        <f>COUNTIF($D$12:$D$14,"P")</f>
        <v>0</v>
      </c>
      <c r="F5" s="6" t="str">
        <f>IF($E$9=0,"-",$E5/$E$9)</f>
        <v>-</v>
      </c>
      <c r="G5" s="8">
        <f>SUMIF($D$12:$D$14,"P",$G$12:$G$14)/60</f>
        <v>0</v>
      </c>
      <c r="H5" s="51"/>
      <c r="I5" s="52"/>
    </row>
    <row r="6" spans="1:9" x14ac:dyDescent="0.2">
      <c r="A6" s="50"/>
      <c r="B6" s="51"/>
      <c r="C6" s="51"/>
      <c r="D6" s="5" t="s">
        <v>26</v>
      </c>
      <c r="E6" s="5">
        <f>COUNTIF($D$12:$D$14,"F")</f>
        <v>0</v>
      </c>
      <c r="F6" s="6" t="str">
        <f>IF($E$9=0,"-",$E6/$E$9)</f>
        <v>-</v>
      </c>
      <c r="G6" s="8">
        <f>SUMIF($D$12:$D$14,"F",$G$12:$G$14)/60</f>
        <v>0</v>
      </c>
      <c r="H6" s="51"/>
      <c r="I6" s="52"/>
    </row>
    <row r="7" spans="1:9" x14ac:dyDescent="0.2">
      <c r="A7" s="53"/>
      <c r="B7" s="54"/>
      <c r="C7" s="54"/>
      <c r="D7" s="5" t="s">
        <v>27</v>
      </c>
      <c r="E7" s="5">
        <f>COUNTIF($D$12:$D$14,"S")</f>
        <v>0</v>
      </c>
      <c r="F7" s="6" t="str">
        <f>IF($E$9=0,"-",$E7/$E$9)</f>
        <v>-</v>
      </c>
      <c r="G7" s="8">
        <f>SUMIF($D$12:$D$14,"S",$G$12:$G$14)/60</f>
        <v>0</v>
      </c>
      <c r="H7" s="51"/>
      <c r="I7" s="52"/>
    </row>
    <row r="8" spans="1:9" x14ac:dyDescent="0.2">
      <c r="A8" s="53"/>
      <c r="B8" s="54"/>
      <c r="C8" s="54"/>
      <c r="D8" s="5" t="s">
        <v>28</v>
      </c>
      <c r="E8" s="5">
        <f>COUNTIF($D$12:$D$14,"B")</f>
        <v>0</v>
      </c>
      <c r="F8" s="9" t="str">
        <f>IF($E$9=0,"-",$E8/$E$9)</f>
        <v>-</v>
      </c>
      <c r="G8" s="8">
        <f>SUMIF($D$12:$D$14,"B",$G$12:$G$14)/60</f>
        <v>0</v>
      </c>
      <c r="H8" s="51"/>
      <c r="I8" s="52"/>
    </row>
    <row r="9" spans="1:9" x14ac:dyDescent="0.2">
      <c r="A9" s="53"/>
      <c r="B9" s="54"/>
      <c r="C9" s="54"/>
      <c r="D9" s="10" t="s">
        <v>29</v>
      </c>
      <c r="E9" s="11">
        <f>SUM(E4:E8)</f>
        <v>0</v>
      </c>
      <c r="F9" s="12" t="str">
        <f>IF($E$9=0,"-",$E$9/$E$9)</f>
        <v>-</v>
      </c>
      <c r="G9" s="13">
        <f>SUM(G4:G8)</f>
        <v>0</v>
      </c>
      <c r="H9" s="55"/>
      <c r="I9" s="56"/>
    </row>
    <row r="10" spans="1:9" x14ac:dyDescent="0.2">
      <c r="A10" s="53"/>
      <c r="B10" s="54"/>
      <c r="C10" s="54"/>
      <c r="D10" s="14" t="s">
        <v>30</v>
      </c>
      <c r="E10" s="15">
        <f>COUNTIF($D$12:$D$14,"N/A")</f>
        <v>0</v>
      </c>
      <c r="F10" s="16"/>
      <c r="G10" s="17">
        <f>SUMIF($D$12:$D$14,"n/a",$G$12:$G$14)/60</f>
        <v>0</v>
      </c>
      <c r="H10" s="55"/>
      <c r="I10" s="56"/>
    </row>
    <row r="11" spans="1:9" x14ac:dyDescent="0.2">
      <c r="A11" s="57"/>
      <c r="B11" s="58"/>
      <c r="C11" s="58"/>
      <c r="D11" s="58"/>
      <c r="E11" s="58"/>
      <c r="F11" s="58"/>
      <c r="G11" s="58"/>
      <c r="H11" s="58"/>
      <c r="I11" s="59"/>
    </row>
    <row r="12" spans="1:9" ht="25.5" x14ac:dyDescent="0.2">
      <c r="A12" s="60" t="s">
        <v>31</v>
      </c>
      <c r="B12" s="18" t="s">
        <v>32</v>
      </c>
      <c r="C12" s="18" t="s">
        <v>33</v>
      </c>
      <c r="D12" s="18" t="s">
        <v>17</v>
      </c>
      <c r="E12" s="18" t="s">
        <v>34</v>
      </c>
      <c r="F12" s="18" t="s">
        <v>35</v>
      </c>
      <c r="G12" s="18" t="s">
        <v>36</v>
      </c>
      <c r="H12" s="19" t="s">
        <v>37</v>
      </c>
      <c r="I12" s="61"/>
    </row>
    <row r="13" spans="1:9" x14ac:dyDescent="0.2">
      <c r="A13" s="310" t="e">
        <f>#REF!&amp;#REF!</f>
        <v>#REF!</v>
      </c>
      <c r="B13" s="311"/>
      <c r="C13" s="311"/>
      <c r="D13" s="311"/>
      <c r="E13" s="311"/>
      <c r="F13" s="311"/>
      <c r="G13" s="311"/>
      <c r="H13" s="311"/>
      <c r="I13" s="312"/>
    </row>
    <row r="14" spans="1:9" ht="29.25" customHeight="1" x14ac:dyDescent="0.2">
      <c r="A14" s="62" t="s">
        <v>39</v>
      </c>
      <c r="B14" s="69" t="s">
        <v>143</v>
      </c>
      <c r="C14" s="42" t="s">
        <v>142</v>
      </c>
      <c r="D14" s="1"/>
      <c r="E14" s="39">
        <v>45226</v>
      </c>
      <c r="F14" s="20" t="s">
        <v>38</v>
      </c>
      <c r="G14" s="40"/>
      <c r="H14" s="41"/>
      <c r="I14" s="63"/>
    </row>
    <row r="15" spans="1:9" ht="27" customHeight="1" x14ac:dyDescent="0.2">
      <c r="A15" s="62" t="s">
        <v>44</v>
      </c>
      <c r="B15" s="43" t="s">
        <v>135</v>
      </c>
      <c r="C15" s="46" t="s">
        <v>146</v>
      </c>
      <c r="D15" s="1"/>
      <c r="E15" s="39">
        <v>45226</v>
      </c>
      <c r="F15" s="20" t="s">
        <v>38</v>
      </c>
      <c r="G15" s="46"/>
      <c r="H15" s="46"/>
      <c r="I15" s="64"/>
    </row>
    <row r="16" spans="1:9" ht="21.75" customHeight="1" x14ac:dyDescent="0.2">
      <c r="A16" s="62" t="s">
        <v>45</v>
      </c>
      <c r="B16" s="67" t="s">
        <v>136</v>
      </c>
      <c r="C16" s="46" t="s">
        <v>147</v>
      </c>
      <c r="D16" s="1" t="s">
        <v>19</v>
      </c>
      <c r="E16" s="39">
        <v>45226</v>
      </c>
      <c r="F16" s="20" t="s">
        <v>38</v>
      </c>
      <c r="G16" s="46"/>
      <c r="H16" s="46"/>
      <c r="I16" s="64"/>
    </row>
    <row r="17" spans="1:9" ht="21.75" customHeight="1" x14ac:dyDescent="0.2">
      <c r="A17" s="62" t="s">
        <v>46</v>
      </c>
      <c r="B17" s="43" t="s">
        <v>137</v>
      </c>
      <c r="C17" s="46" t="s">
        <v>148</v>
      </c>
      <c r="D17" s="1" t="s">
        <v>19</v>
      </c>
      <c r="E17" s="39">
        <v>45226</v>
      </c>
      <c r="F17" s="20" t="s">
        <v>38</v>
      </c>
      <c r="G17" s="46"/>
      <c r="H17" s="46"/>
      <c r="I17" s="64"/>
    </row>
    <row r="18" spans="1:9" ht="25.5" customHeight="1" x14ac:dyDescent="0.2">
      <c r="A18" s="62" t="s">
        <v>47</v>
      </c>
      <c r="B18" s="43" t="s">
        <v>138</v>
      </c>
      <c r="C18" s="46" t="s">
        <v>149</v>
      </c>
      <c r="D18" s="1"/>
      <c r="E18" s="39">
        <v>45226</v>
      </c>
      <c r="F18" s="20" t="s">
        <v>38</v>
      </c>
      <c r="G18" s="46"/>
      <c r="H18" s="46"/>
      <c r="I18" s="64"/>
    </row>
    <row r="19" spans="1:9" ht="19.5" customHeight="1" thickBot="1" x14ac:dyDescent="0.25">
      <c r="A19" s="62" t="s">
        <v>48</v>
      </c>
      <c r="B19" s="68" t="s">
        <v>139</v>
      </c>
      <c r="C19" s="65" t="s">
        <v>150</v>
      </c>
      <c r="D19" s="1"/>
      <c r="E19" s="39">
        <v>45226</v>
      </c>
      <c r="F19" s="20" t="s">
        <v>38</v>
      </c>
      <c r="G19" s="65"/>
      <c r="H19" s="65"/>
      <c r="I19" s="66"/>
    </row>
  </sheetData>
  <mergeCells count="2">
    <mergeCell ref="A1:I1"/>
    <mergeCell ref="A13:I13"/>
  </mergeCells>
  <phoneticPr fontId="3" type="noConversion"/>
  <conditionalFormatting sqref="D14:D19">
    <cfRule type="cellIs" dxfId="146" priority="10" stopIfTrue="1" operator="equal">
      <formula>"F"</formula>
    </cfRule>
    <cfRule type="cellIs" dxfId="145" priority="11" stopIfTrue="1" operator="equal">
      <formula>"B"</formula>
    </cfRule>
    <cfRule type="cellIs" dxfId="144" priority="12" stopIfTrue="1" operator="equal">
      <formula>"u"</formula>
    </cfRule>
  </conditionalFormatting>
  <conditionalFormatting sqref="C14">
    <cfRule type="cellIs" dxfId="143" priority="7" stopIfTrue="1" operator="equal">
      <formula>"F"</formula>
    </cfRule>
    <cfRule type="cellIs" dxfId="142" priority="8" stopIfTrue="1" operator="equal">
      <formula>"B"</formula>
    </cfRule>
    <cfRule type="cellIs" dxfId="141" priority="9" stopIfTrue="1" operator="equal">
      <formula>"u"</formula>
    </cfRule>
  </conditionalFormatting>
  <dataValidations count="3">
    <dataValidation allowBlank="1" showErrorMessage="1" promptTitle="Valid values include:" sqref="D12" xr:uid="{E8E54254-C449-47A6-BCBE-296CCC19C7DA}"/>
    <dataValidation allowBlank="1" showErrorMessage="1" sqref="A12:B12" xr:uid="{D515666E-83D2-4C4B-9167-499AE85EF01B}"/>
    <dataValidation type="list" showInputMessage="1" showErrorMessage="1" promptTitle="Valid values include:" prompt="U - Untested_x000a_P - Pass_x000a_F - Fail_x000a_B - Blocked_x000a_S - Skipped_x000a_n/a - Not applicable_x000a_" sqref="D14:D19" xr:uid="{D8939FA0-A95F-45F0-885D-93E90FABD86F}">
      <formula1>"U,P,F,B,S,n/a"</formula1>
    </dataValidation>
  </dataValidations>
  <hyperlinks>
    <hyperlink ref="B15" location="'UC001'!A75" display="Print Call Sheet" xr:uid="{D569DCCC-AB18-42AB-8878-F846909A4D8E}"/>
    <hyperlink ref="B16" location="'UC001'!A92" display="Print Job Package from Local" xr:uid="{D3F86191-21ED-4DEA-B2D0-548FD13CFA0B}"/>
    <hyperlink ref="B17" location="'UC001'!A110" display="Print Job Package from Server" xr:uid="{B8C4640C-48EE-42DA-BA66-D19F4E015406}"/>
    <hyperlink ref="B18" location="'UC001'!A131" display="Print Job Package Awaiting Approval" xr:uid="{486AB953-0376-4C11-83C8-02092482D1C4}"/>
    <hyperlink ref="B19" location="'UC001'!A151" display="Print Job Package" xr:uid="{BAE69A11-CFF5-4D62-B0E5-A45C3ABBD9B1}"/>
    <hyperlink ref="B14" location="'UC001'!C2" display="Check if  items such as Rig, CS# and Client Name could be displayed on Bulk Plant" xr:uid="{50A75806-5C3F-4E55-A56A-E4A61B20F5E5}"/>
  </hyperlinks>
  <pageMargins left="0.7" right="0.7" top="0.75" bottom="0.75" header="0.3" footer="0.3"/>
  <pageSetup paperSize="9" orientation="portrait" horizontalDpi="0" verticalDpi="0" r:id="rId1"/>
  <drawing r:id="rId2"/>
  <legacyDrawing r:id="rId3"/>
  <oleObjects>
    <mc:AlternateContent xmlns:mc="http://schemas.openxmlformats.org/markup-compatibility/2006">
      <mc:Choice Requires="x14">
        <oleObject progId="Paint.Picture" shapeId="5121" r:id="rId4">
          <objectPr defaultSize="0" autoPict="0" altText="" r:id="rId5">
            <anchor moveWithCells="1">
              <from>
                <xdr:col>8</xdr:col>
                <xdr:colOff>19050</xdr:colOff>
                <xdr:row>10</xdr:row>
                <xdr:rowOff>171450</xdr:rowOff>
              </from>
              <to>
                <xdr:col>8</xdr:col>
                <xdr:colOff>190500</xdr:colOff>
                <xdr:row>12</xdr:row>
                <xdr:rowOff>0</xdr:rowOff>
              </to>
            </anchor>
          </objectPr>
        </oleObject>
      </mc:Choice>
      <mc:Fallback>
        <oleObject progId="Paint.Picture" shapeId="5121"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3"/>
  <sheetViews>
    <sheetView topLeftCell="A106" zoomScale="84" zoomScaleNormal="84" workbookViewId="0">
      <selection activeCell="C113" sqref="C113"/>
    </sheetView>
  </sheetViews>
  <sheetFormatPr defaultRowHeight="14.25" x14ac:dyDescent="0.2"/>
  <cols>
    <col min="1" max="1" width="11.25" customWidth="1"/>
    <col min="2" max="2" width="65" customWidth="1"/>
    <col min="3" max="3" width="28.875" customWidth="1"/>
    <col min="4" max="4" width="58.875" customWidth="1"/>
    <col min="5" max="5" width="34.625" customWidth="1"/>
    <col min="6" max="6" width="21.25" customWidth="1"/>
    <col min="7" max="7" width="20" customWidth="1"/>
  </cols>
  <sheetData>
    <row r="1" spans="1:7" ht="15.75" x14ac:dyDescent="0.2">
      <c r="A1" s="320" t="s">
        <v>21</v>
      </c>
      <c r="B1" s="320"/>
      <c r="C1" s="320"/>
      <c r="D1" s="320"/>
      <c r="E1" s="320"/>
      <c r="F1" s="320"/>
      <c r="G1" s="320"/>
    </row>
    <row r="2" spans="1:7" ht="35.25" customHeight="1" x14ac:dyDescent="0.3">
      <c r="A2" s="21"/>
      <c r="B2" s="22" t="s">
        <v>0</v>
      </c>
      <c r="C2" s="316" t="s">
        <v>211</v>
      </c>
      <c r="D2" s="317"/>
      <c r="E2" s="317"/>
      <c r="F2" s="22" t="s">
        <v>1</v>
      </c>
      <c r="G2" s="44" t="s">
        <v>52</v>
      </c>
    </row>
    <row r="3" spans="1:7" ht="23.25" customHeight="1" x14ac:dyDescent="0.3">
      <c r="A3" s="21"/>
      <c r="B3" s="22" t="s">
        <v>2</v>
      </c>
      <c r="C3" s="317" t="s">
        <v>142</v>
      </c>
      <c r="D3" s="317"/>
      <c r="E3" s="317"/>
      <c r="F3" s="317"/>
      <c r="G3" s="317"/>
    </row>
    <row r="4" spans="1:7" ht="22.5" customHeight="1" x14ac:dyDescent="0.3">
      <c r="A4" s="21"/>
      <c r="B4" s="22" t="s">
        <v>3</v>
      </c>
      <c r="C4" s="317"/>
      <c r="D4" s="317"/>
      <c r="E4" s="317"/>
      <c r="F4" s="317"/>
      <c r="G4" s="317"/>
    </row>
    <row r="5" spans="1:7" ht="24" customHeight="1" x14ac:dyDescent="0.3">
      <c r="A5" s="21"/>
      <c r="B5" s="22" t="s">
        <v>4</v>
      </c>
      <c r="C5" s="318"/>
      <c r="D5" s="319"/>
      <c r="E5" s="319"/>
      <c r="F5" s="319"/>
      <c r="G5" s="319"/>
    </row>
    <row r="6" spans="1:7" ht="107.25" customHeight="1" x14ac:dyDescent="0.3">
      <c r="A6" s="21"/>
      <c r="B6" s="22" t="s">
        <v>5</v>
      </c>
      <c r="C6" s="317" t="s">
        <v>290</v>
      </c>
      <c r="D6" s="317"/>
      <c r="E6" s="317"/>
      <c r="F6" s="317"/>
      <c r="G6" s="317"/>
    </row>
    <row r="7" spans="1:7" ht="29.25" customHeight="1" x14ac:dyDescent="0.3">
      <c r="A7" s="23"/>
      <c r="B7" s="24" t="s">
        <v>6</v>
      </c>
      <c r="C7" s="313" t="s">
        <v>7</v>
      </c>
      <c r="D7" s="313"/>
      <c r="E7" s="313"/>
      <c r="F7" s="23" t="s">
        <v>8</v>
      </c>
      <c r="G7" s="25"/>
    </row>
    <row r="8" spans="1:7" ht="27.75" customHeight="1" x14ac:dyDescent="0.3">
      <c r="A8" s="23"/>
      <c r="B8" s="24" t="s">
        <v>9</v>
      </c>
      <c r="C8" s="314" t="s">
        <v>10</v>
      </c>
      <c r="D8" s="314"/>
      <c r="E8" s="314"/>
      <c r="F8" s="23" t="s">
        <v>11</v>
      </c>
      <c r="G8" s="26">
        <v>45229</v>
      </c>
    </row>
    <row r="9" spans="1:7" ht="32.25" x14ac:dyDescent="0.3">
      <c r="A9" s="27" t="s">
        <v>12</v>
      </c>
      <c r="B9" s="28" t="s">
        <v>13</v>
      </c>
      <c r="C9" s="28" t="s">
        <v>14</v>
      </c>
      <c r="D9" s="28" t="s">
        <v>15</v>
      </c>
      <c r="E9" s="28" t="s">
        <v>16</v>
      </c>
      <c r="F9" s="29" t="s">
        <v>17</v>
      </c>
      <c r="G9" s="30" t="s">
        <v>18</v>
      </c>
    </row>
    <row r="10" spans="1:7" ht="41.25" customHeight="1" x14ac:dyDescent="0.2">
      <c r="A10" s="31">
        <v>1</v>
      </c>
      <c r="B10" s="32" t="s">
        <v>53</v>
      </c>
      <c r="C10" s="32"/>
      <c r="D10" s="33" t="s">
        <v>213</v>
      </c>
      <c r="E10" s="33"/>
      <c r="F10" s="34" t="s">
        <v>19</v>
      </c>
      <c r="G10" s="35"/>
    </row>
    <row r="11" spans="1:7" ht="77.25" customHeight="1" x14ac:dyDescent="0.2">
      <c r="A11" s="31">
        <v>2</v>
      </c>
      <c r="B11" s="32" t="s">
        <v>212</v>
      </c>
      <c r="C11" s="32"/>
      <c r="D11" s="32" t="s">
        <v>219</v>
      </c>
      <c r="E11" s="33"/>
      <c r="F11" s="34" t="s">
        <v>19</v>
      </c>
      <c r="G11" s="35"/>
    </row>
    <row r="12" spans="1:7" ht="39.75" customHeight="1" x14ac:dyDescent="0.2">
      <c r="A12" s="31">
        <v>3</v>
      </c>
      <c r="B12" s="33" t="s">
        <v>54</v>
      </c>
      <c r="C12" s="33"/>
      <c r="D12" s="33" t="s">
        <v>214</v>
      </c>
      <c r="E12" s="33"/>
      <c r="F12" s="34" t="s">
        <v>19</v>
      </c>
      <c r="G12" s="36"/>
    </row>
    <row r="13" spans="1:7" ht="49.5" customHeight="1" x14ac:dyDescent="0.2">
      <c r="A13" s="31">
        <v>4</v>
      </c>
      <c r="B13" s="32" t="s">
        <v>55</v>
      </c>
      <c r="C13" s="32"/>
      <c r="D13" s="33" t="s">
        <v>56</v>
      </c>
      <c r="E13" s="33"/>
      <c r="F13" s="34" t="s">
        <v>19</v>
      </c>
      <c r="G13" s="35"/>
    </row>
    <row r="14" spans="1:7" ht="33" customHeight="1" x14ac:dyDescent="0.2">
      <c r="A14" s="31">
        <v>5</v>
      </c>
      <c r="B14" s="32" t="s">
        <v>57</v>
      </c>
      <c r="C14" s="32"/>
      <c r="D14" s="33" t="s">
        <v>58</v>
      </c>
      <c r="E14" s="33"/>
      <c r="F14" s="34" t="s">
        <v>19</v>
      </c>
      <c r="G14" s="35"/>
    </row>
    <row r="15" spans="1:7" ht="30" customHeight="1" x14ac:dyDescent="0.2">
      <c r="A15" s="31">
        <v>6</v>
      </c>
      <c r="B15" s="32" t="s">
        <v>59</v>
      </c>
      <c r="C15" s="32"/>
      <c r="D15" s="33" t="s">
        <v>60</v>
      </c>
      <c r="E15" s="33"/>
      <c r="F15" s="34" t="s">
        <v>19</v>
      </c>
      <c r="G15" s="35"/>
    </row>
    <row r="16" spans="1:7" ht="27.75" customHeight="1" x14ac:dyDescent="0.2">
      <c r="A16" s="31">
        <v>7</v>
      </c>
      <c r="B16" s="32" t="s">
        <v>61</v>
      </c>
      <c r="C16" s="32"/>
      <c r="D16" s="33" t="s">
        <v>62</v>
      </c>
      <c r="E16" s="33"/>
      <c r="F16" s="34" t="s">
        <v>19</v>
      </c>
      <c r="G16" s="35"/>
    </row>
    <row r="17" spans="1:7" ht="30.75" customHeight="1" x14ac:dyDescent="0.2">
      <c r="A17" s="31">
        <v>8</v>
      </c>
      <c r="B17" s="32" t="s">
        <v>63</v>
      </c>
      <c r="C17" s="32"/>
      <c r="D17" s="33" t="s">
        <v>64</v>
      </c>
      <c r="E17" s="33"/>
      <c r="F17" s="34" t="s">
        <v>19</v>
      </c>
      <c r="G17" s="35"/>
    </row>
    <row r="18" spans="1:7" ht="41.25" customHeight="1" x14ac:dyDescent="0.2">
      <c r="A18" s="31">
        <v>9</v>
      </c>
      <c r="B18" s="32" t="s">
        <v>65</v>
      </c>
      <c r="C18" s="32"/>
      <c r="D18" s="33" t="s">
        <v>66</v>
      </c>
      <c r="E18" s="33"/>
      <c r="F18" s="34" t="s">
        <v>19</v>
      </c>
      <c r="G18" s="35"/>
    </row>
    <row r="19" spans="1:7" ht="41.25" customHeight="1" x14ac:dyDescent="0.2">
      <c r="A19" s="31">
        <v>10</v>
      </c>
      <c r="B19" s="32" t="s">
        <v>67</v>
      </c>
      <c r="C19" s="32"/>
      <c r="D19" s="33" t="s">
        <v>68</v>
      </c>
      <c r="E19" s="33"/>
      <c r="F19" s="34" t="s">
        <v>19</v>
      </c>
      <c r="G19" s="35"/>
    </row>
    <row r="20" spans="1:7" ht="27" customHeight="1" x14ac:dyDescent="0.2">
      <c r="A20" s="31">
        <v>11</v>
      </c>
      <c r="B20" s="32" t="s">
        <v>69</v>
      </c>
      <c r="C20" s="32"/>
      <c r="D20" s="33" t="s">
        <v>70</v>
      </c>
      <c r="E20" s="33"/>
      <c r="F20" s="34" t="s">
        <v>19</v>
      </c>
      <c r="G20" s="35"/>
    </row>
    <row r="21" spans="1:7" ht="20.25" customHeight="1" x14ac:dyDescent="0.3">
      <c r="A21" s="21"/>
      <c r="B21" s="37" t="s">
        <v>20</v>
      </c>
      <c r="C21" s="37"/>
      <c r="D21" s="38"/>
      <c r="E21" s="38"/>
      <c r="F21" s="34" t="s">
        <v>19</v>
      </c>
      <c r="G21" s="38"/>
    </row>
    <row r="24" spans="1:7" ht="15.75" x14ac:dyDescent="0.2">
      <c r="A24" s="320" t="s">
        <v>23</v>
      </c>
      <c r="B24" s="320"/>
      <c r="C24" s="320"/>
      <c r="D24" s="320"/>
      <c r="E24" s="320"/>
      <c r="F24" s="320"/>
      <c r="G24" s="320"/>
    </row>
    <row r="25" spans="1:7" ht="37.5" customHeight="1" x14ac:dyDescent="0.3">
      <c r="A25" s="21"/>
      <c r="B25" s="22" t="s">
        <v>0</v>
      </c>
      <c r="C25" s="316" t="s">
        <v>81</v>
      </c>
      <c r="D25" s="317"/>
      <c r="E25" s="317"/>
      <c r="F25" s="22" t="s">
        <v>1</v>
      </c>
      <c r="G25" s="45" t="s">
        <v>248</v>
      </c>
    </row>
    <row r="26" spans="1:7" ht="29.25" customHeight="1" x14ac:dyDescent="0.3">
      <c r="A26" s="21"/>
      <c r="B26" s="22" t="s">
        <v>2</v>
      </c>
      <c r="C26" s="317" t="s">
        <v>146</v>
      </c>
      <c r="D26" s="317"/>
      <c r="E26" s="317"/>
      <c r="F26" s="317"/>
      <c r="G26" s="317"/>
    </row>
    <row r="27" spans="1:7" ht="37.5" customHeight="1" x14ac:dyDescent="0.3">
      <c r="A27" s="21"/>
      <c r="B27" s="22" t="s">
        <v>3</v>
      </c>
      <c r="C27" s="317"/>
      <c r="D27" s="317"/>
      <c r="E27" s="317"/>
      <c r="F27" s="317"/>
      <c r="G27" s="317"/>
    </row>
    <row r="28" spans="1:7" ht="33" customHeight="1" x14ac:dyDescent="0.3">
      <c r="A28" s="21"/>
      <c r="B28" s="22" t="s">
        <v>4</v>
      </c>
      <c r="C28" s="318"/>
      <c r="D28" s="319"/>
      <c r="E28" s="319"/>
      <c r="F28" s="319"/>
      <c r="G28" s="319"/>
    </row>
    <row r="29" spans="1:7" ht="48.75" customHeight="1" x14ac:dyDescent="0.3">
      <c r="A29" s="21"/>
      <c r="B29" s="22" t="s">
        <v>5</v>
      </c>
      <c r="C29" s="317" t="s">
        <v>89</v>
      </c>
      <c r="D29" s="317"/>
      <c r="E29" s="317"/>
      <c r="F29" s="317"/>
      <c r="G29" s="317"/>
    </row>
    <row r="30" spans="1:7" ht="18.75" x14ac:dyDescent="0.3">
      <c r="A30" s="23"/>
      <c r="B30" s="24" t="s">
        <v>6</v>
      </c>
      <c r="C30" s="313" t="s">
        <v>7</v>
      </c>
      <c r="D30" s="313"/>
      <c r="E30" s="313"/>
      <c r="F30" s="23" t="s">
        <v>8</v>
      </c>
      <c r="G30" s="25"/>
    </row>
    <row r="31" spans="1:7" ht="18.75" x14ac:dyDescent="0.3">
      <c r="A31" s="23"/>
      <c r="B31" s="24" t="s">
        <v>9</v>
      </c>
      <c r="C31" s="314" t="s">
        <v>10</v>
      </c>
      <c r="D31" s="314"/>
      <c r="E31" s="314"/>
      <c r="F31" s="23" t="s">
        <v>11</v>
      </c>
      <c r="G31" s="26">
        <v>45225</v>
      </c>
    </row>
    <row r="32" spans="1:7" ht="32.25" x14ac:dyDescent="0.3">
      <c r="A32" s="27" t="s">
        <v>12</v>
      </c>
      <c r="B32" s="28" t="s">
        <v>13</v>
      </c>
      <c r="C32" s="28" t="s">
        <v>14</v>
      </c>
      <c r="D32" s="28" t="s">
        <v>15</v>
      </c>
      <c r="E32" s="28" t="s">
        <v>16</v>
      </c>
      <c r="F32" s="29" t="s">
        <v>17</v>
      </c>
      <c r="G32" s="30" t="s">
        <v>18</v>
      </c>
    </row>
    <row r="33" spans="1:7" ht="59.25" customHeight="1" x14ac:dyDescent="0.2">
      <c r="A33" s="31">
        <v>1</v>
      </c>
      <c r="B33" s="32" t="s">
        <v>83</v>
      </c>
      <c r="C33" s="32"/>
      <c r="D33" s="33" t="s">
        <v>84</v>
      </c>
      <c r="E33" s="33"/>
      <c r="F33" s="34" t="s">
        <v>19</v>
      </c>
      <c r="G33" s="35"/>
    </row>
    <row r="34" spans="1:7" ht="59.25" customHeight="1" x14ac:dyDescent="0.2">
      <c r="A34" s="31">
        <v>2</v>
      </c>
      <c r="B34" s="32" t="s">
        <v>82</v>
      </c>
      <c r="C34" s="32"/>
      <c r="D34" s="32" t="s">
        <v>85</v>
      </c>
      <c r="E34" s="33"/>
      <c r="F34" s="34" t="s">
        <v>19</v>
      </c>
      <c r="G34" s="35"/>
    </row>
    <row r="35" spans="1:7" ht="137.25" customHeight="1" x14ac:dyDescent="0.2">
      <c r="A35" s="31">
        <v>3</v>
      </c>
      <c r="B35" s="32" t="s">
        <v>87</v>
      </c>
      <c r="C35" s="32" t="s">
        <v>91</v>
      </c>
      <c r="D35" s="32" t="s">
        <v>22</v>
      </c>
      <c r="E35" s="33"/>
      <c r="F35" s="34" t="s">
        <v>19</v>
      </c>
      <c r="G35" s="35"/>
    </row>
    <row r="36" spans="1:7" ht="44.25" customHeight="1" x14ac:dyDescent="0.2">
      <c r="A36" s="31">
        <v>4</v>
      </c>
      <c r="B36" s="32" t="s">
        <v>88</v>
      </c>
      <c r="C36" s="32"/>
      <c r="D36" s="32" t="s">
        <v>22</v>
      </c>
      <c r="E36" s="33"/>
      <c r="F36" s="34" t="s">
        <v>19</v>
      </c>
      <c r="G36" s="35"/>
    </row>
    <row r="37" spans="1:7" ht="54" customHeight="1" x14ac:dyDescent="0.2">
      <c r="A37" s="31">
        <v>5</v>
      </c>
      <c r="B37" s="33" t="s">
        <v>86</v>
      </c>
      <c r="C37" s="33"/>
      <c r="D37" s="33" t="s">
        <v>90</v>
      </c>
      <c r="E37" s="33"/>
      <c r="F37" s="34" t="s">
        <v>19</v>
      </c>
      <c r="G37" s="36"/>
    </row>
    <row r="38" spans="1:7" ht="43.5" customHeight="1" x14ac:dyDescent="0.2">
      <c r="A38" s="31">
        <v>6</v>
      </c>
      <c r="B38" s="32" t="s">
        <v>92</v>
      </c>
      <c r="C38" s="32" t="s">
        <v>42</v>
      </c>
      <c r="D38" s="33" t="s">
        <v>93</v>
      </c>
      <c r="E38" s="33"/>
      <c r="F38" s="34" t="s">
        <v>19</v>
      </c>
      <c r="G38" s="35"/>
    </row>
    <row r="39" spans="1:7" ht="39.75" customHeight="1" x14ac:dyDescent="0.2">
      <c r="A39" s="31">
        <v>7</v>
      </c>
      <c r="B39" s="32" t="s">
        <v>94</v>
      </c>
      <c r="C39" s="32"/>
      <c r="D39" s="33" t="s">
        <v>50</v>
      </c>
      <c r="E39" s="33"/>
      <c r="F39" s="34" t="s">
        <v>19</v>
      </c>
      <c r="G39" s="35"/>
    </row>
    <row r="40" spans="1:7" ht="18.75" x14ac:dyDescent="0.3">
      <c r="A40" s="21"/>
      <c r="B40" s="37" t="s">
        <v>20</v>
      </c>
      <c r="C40" s="37"/>
      <c r="D40" s="38"/>
      <c r="E40" s="38"/>
      <c r="F40" s="34" t="s">
        <v>19</v>
      </c>
      <c r="G40" s="38"/>
    </row>
    <row r="45" spans="1:7" ht="15.75" x14ac:dyDescent="0.2">
      <c r="A45" s="315" t="s">
        <v>40</v>
      </c>
      <c r="B45" s="315"/>
      <c r="C45" s="315"/>
      <c r="D45" s="315"/>
      <c r="E45" s="315"/>
      <c r="F45" s="315"/>
      <c r="G45" s="315"/>
    </row>
    <row r="46" spans="1:7" ht="33" customHeight="1" x14ac:dyDescent="0.3">
      <c r="A46" s="21"/>
      <c r="B46" s="22" t="s">
        <v>0</v>
      </c>
      <c r="C46" s="316" t="s">
        <v>115</v>
      </c>
      <c r="D46" s="317"/>
      <c r="E46" s="317"/>
      <c r="F46" s="22" t="s">
        <v>1</v>
      </c>
      <c r="G46" s="45" t="s">
        <v>247</v>
      </c>
    </row>
    <row r="47" spans="1:7" ht="18.75" x14ac:dyDescent="0.3">
      <c r="A47" s="21"/>
      <c r="B47" s="22" t="s">
        <v>2</v>
      </c>
      <c r="C47" s="317" t="s">
        <v>147</v>
      </c>
      <c r="D47" s="317"/>
      <c r="E47" s="317"/>
      <c r="F47" s="317"/>
      <c r="G47" s="317"/>
    </row>
    <row r="48" spans="1:7" ht="18.75" x14ac:dyDescent="0.3">
      <c r="A48" s="21"/>
      <c r="B48" s="22" t="s">
        <v>3</v>
      </c>
      <c r="C48" s="317"/>
      <c r="D48" s="317"/>
      <c r="E48" s="317"/>
      <c r="F48" s="317"/>
      <c r="G48" s="317"/>
    </row>
    <row r="49" spans="1:7" ht="18.75" x14ac:dyDescent="0.3">
      <c r="A49" s="21"/>
      <c r="B49" s="22" t="s">
        <v>4</v>
      </c>
      <c r="C49" s="318"/>
      <c r="D49" s="319"/>
      <c r="E49" s="319"/>
      <c r="F49" s="319"/>
      <c r="G49" s="319"/>
    </row>
    <row r="50" spans="1:7" ht="18.75" x14ac:dyDescent="0.3">
      <c r="A50" s="21"/>
      <c r="B50" s="22" t="s">
        <v>5</v>
      </c>
      <c r="C50" s="317" t="s">
        <v>96</v>
      </c>
      <c r="D50" s="317"/>
      <c r="E50" s="317"/>
      <c r="F50" s="317"/>
      <c r="G50" s="317"/>
    </row>
    <row r="51" spans="1:7" ht="18.75" x14ac:dyDescent="0.3">
      <c r="A51" s="23"/>
      <c r="B51" s="24" t="s">
        <v>6</v>
      </c>
      <c r="C51" s="313" t="s">
        <v>7</v>
      </c>
      <c r="D51" s="313"/>
      <c r="E51" s="313"/>
      <c r="F51" s="23" t="s">
        <v>8</v>
      </c>
      <c r="G51" s="25"/>
    </row>
    <row r="52" spans="1:7" ht="18.75" x14ac:dyDescent="0.3">
      <c r="A52" s="23"/>
      <c r="B52" s="24" t="s">
        <v>9</v>
      </c>
      <c r="C52" s="314" t="s">
        <v>10</v>
      </c>
      <c r="D52" s="314"/>
      <c r="E52" s="314"/>
      <c r="F52" s="23" t="s">
        <v>11</v>
      </c>
      <c r="G52" s="26">
        <v>45225</v>
      </c>
    </row>
    <row r="53" spans="1:7" ht="32.25" x14ac:dyDescent="0.3">
      <c r="A53" s="27" t="s">
        <v>12</v>
      </c>
      <c r="B53" s="28" t="s">
        <v>13</v>
      </c>
      <c r="C53" s="28" t="s">
        <v>14</v>
      </c>
      <c r="D53" s="28" t="s">
        <v>15</v>
      </c>
      <c r="E53" s="28" t="s">
        <v>16</v>
      </c>
      <c r="F53" s="29" t="s">
        <v>17</v>
      </c>
      <c r="G53" s="30" t="s">
        <v>18</v>
      </c>
    </row>
    <row r="54" spans="1:7" ht="38.25" customHeight="1" x14ac:dyDescent="0.2">
      <c r="A54" s="31">
        <v>1</v>
      </c>
      <c r="B54" s="32" t="s">
        <v>101</v>
      </c>
      <c r="C54" s="32"/>
      <c r="D54" s="33" t="s">
        <v>97</v>
      </c>
      <c r="E54" s="33"/>
      <c r="F54" s="34" t="s">
        <v>19</v>
      </c>
      <c r="G54" s="35"/>
    </row>
    <row r="55" spans="1:7" ht="31.5" customHeight="1" x14ac:dyDescent="0.2">
      <c r="A55" s="31">
        <v>2</v>
      </c>
      <c r="B55" s="32" t="s">
        <v>98</v>
      </c>
      <c r="C55" s="32"/>
      <c r="D55" s="32" t="s">
        <v>99</v>
      </c>
      <c r="E55" s="33"/>
      <c r="F55" s="34" t="s">
        <v>19</v>
      </c>
      <c r="G55" s="35"/>
    </row>
    <row r="56" spans="1:7" ht="36" customHeight="1" x14ac:dyDescent="0.2">
      <c r="A56" s="31">
        <v>3</v>
      </c>
      <c r="B56" s="33" t="s">
        <v>100</v>
      </c>
      <c r="C56" s="33"/>
      <c r="D56" s="33" t="s">
        <v>102</v>
      </c>
      <c r="E56" s="33"/>
      <c r="F56" s="34" t="s">
        <v>19</v>
      </c>
      <c r="G56" s="36"/>
    </row>
    <row r="57" spans="1:7" ht="46.5" customHeight="1" x14ac:dyDescent="0.2">
      <c r="A57" s="31">
        <v>4</v>
      </c>
      <c r="B57" s="32" t="s">
        <v>103</v>
      </c>
      <c r="C57" s="32" t="s">
        <v>42</v>
      </c>
      <c r="D57" s="33" t="s">
        <v>104</v>
      </c>
      <c r="E57" s="33"/>
      <c r="F57" s="34" t="s">
        <v>19</v>
      </c>
      <c r="G57" s="35"/>
    </row>
    <row r="58" spans="1:7" ht="18.75" x14ac:dyDescent="0.2">
      <c r="A58" s="31">
        <v>5</v>
      </c>
      <c r="B58" s="32" t="s">
        <v>105</v>
      </c>
      <c r="C58" s="32"/>
      <c r="D58" s="33" t="s">
        <v>106</v>
      </c>
      <c r="E58" s="33" t="s">
        <v>42</v>
      </c>
      <c r="F58" s="34" t="s">
        <v>19</v>
      </c>
      <c r="G58" s="35"/>
    </row>
    <row r="59" spans="1:7" ht="42" customHeight="1" x14ac:dyDescent="0.2">
      <c r="A59" s="31">
        <v>6</v>
      </c>
      <c r="B59" s="32" t="s">
        <v>107</v>
      </c>
      <c r="C59" s="32"/>
      <c r="D59" s="33" t="s">
        <v>108</v>
      </c>
      <c r="E59" s="33"/>
      <c r="F59" s="34" t="s">
        <v>19</v>
      </c>
      <c r="G59" s="35"/>
    </row>
    <row r="60" spans="1:7" ht="26.25" customHeight="1" x14ac:dyDescent="0.2">
      <c r="A60" s="31">
        <v>7</v>
      </c>
      <c r="B60" s="32" t="s">
        <v>109</v>
      </c>
      <c r="C60" s="32"/>
      <c r="D60" s="33" t="s">
        <v>110</v>
      </c>
      <c r="E60" s="33"/>
      <c r="F60" s="34" t="s">
        <v>19</v>
      </c>
      <c r="G60" s="35"/>
    </row>
    <row r="61" spans="1:7" ht="18.75" x14ac:dyDescent="0.3">
      <c r="A61" s="21"/>
      <c r="B61" s="37" t="s">
        <v>20</v>
      </c>
      <c r="C61" s="37"/>
      <c r="D61" s="38"/>
      <c r="E61" s="38"/>
      <c r="F61" s="34" t="s">
        <v>19</v>
      </c>
      <c r="G61" s="38"/>
    </row>
    <row r="64" spans="1:7" ht="15.75" x14ac:dyDescent="0.2">
      <c r="A64" s="315" t="s">
        <v>41</v>
      </c>
      <c r="B64" s="315"/>
      <c r="C64" s="315"/>
      <c r="D64" s="315"/>
      <c r="E64" s="315"/>
      <c r="F64" s="315"/>
      <c r="G64" s="315"/>
    </row>
    <row r="65" spans="1:7" ht="18.75" x14ac:dyDescent="0.3">
      <c r="A65" s="21"/>
      <c r="B65" s="22" t="s">
        <v>0</v>
      </c>
      <c r="C65" s="316" t="s">
        <v>95</v>
      </c>
      <c r="D65" s="317"/>
      <c r="E65" s="317"/>
      <c r="F65" s="22" t="s">
        <v>1</v>
      </c>
      <c r="G65" s="45" t="s">
        <v>246</v>
      </c>
    </row>
    <row r="66" spans="1:7" ht="18.75" x14ac:dyDescent="0.3">
      <c r="A66" s="21"/>
      <c r="B66" s="22" t="s">
        <v>2</v>
      </c>
      <c r="C66" s="317" t="s">
        <v>148</v>
      </c>
      <c r="D66" s="317"/>
      <c r="E66" s="317"/>
      <c r="F66" s="317"/>
      <c r="G66" s="317"/>
    </row>
    <row r="67" spans="1:7" ht="18.75" x14ac:dyDescent="0.3">
      <c r="A67" s="21"/>
      <c r="B67" s="22" t="s">
        <v>3</v>
      </c>
      <c r="C67" s="317"/>
      <c r="D67" s="317"/>
      <c r="E67" s="317"/>
      <c r="F67" s="317"/>
      <c r="G67" s="317"/>
    </row>
    <row r="68" spans="1:7" ht="18.75" x14ac:dyDescent="0.3">
      <c r="A68" s="21"/>
      <c r="B68" s="22" t="s">
        <v>4</v>
      </c>
      <c r="C68" s="318"/>
      <c r="D68" s="319"/>
      <c r="E68" s="319"/>
      <c r="F68" s="319"/>
      <c r="G68" s="319"/>
    </row>
    <row r="69" spans="1:7" ht="18.75" x14ac:dyDescent="0.3">
      <c r="A69" s="21"/>
      <c r="B69" s="22" t="s">
        <v>5</v>
      </c>
      <c r="C69" s="317" t="s">
        <v>111</v>
      </c>
      <c r="D69" s="317"/>
      <c r="E69" s="317"/>
      <c r="F69" s="317"/>
      <c r="G69" s="317"/>
    </row>
    <row r="70" spans="1:7" ht="18.75" x14ac:dyDescent="0.3">
      <c r="A70" s="23"/>
      <c r="B70" s="24" t="s">
        <v>6</v>
      </c>
      <c r="C70" s="313" t="s">
        <v>7</v>
      </c>
      <c r="D70" s="313"/>
      <c r="E70" s="313"/>
      <c r="F70" s="23" t="s">
        <v>8</v>
      </c>
      <c r="G70" s="25"/>
    </row>
    <row r="71" spans="1:7" ht="18.75" x14ac:dyDescent="0.3">
      <c r="A71" s="23"/>
      <c r="B71" s="24" t="s">
        <v>9</v>
      </c>
      <c r="C71" s="314" t="s">
        <v>10</v>
      </c>
      <c r="D71" s="314"/>
      <c r="E71" s="314"/>
      <c r="F71" s="23" t="s">
        <v>11</v>
      </c>
      <c r="G71" s="26">
        <v>45225</v>
      </c>
    </row>
    <row r="72" spans="1:7" ht="32.25" x14ac:dyDescent="0.3">
      <c r="A72" s="27" t="s">
        <v>12</v>
      </c>
      <c r="B72" s="28" t="s">
        <v>13</v>
      </c>
      <c r="C72" s="28" t="s">
        <v>14</v>
      </c>
      <c r="D72" s="28" t="s">
        <v>15</v>
      </c>
      <c r="E72" s="28" t="s">
        <v>16</v>
      </c>
      <c r="F72" s="29" t="s">
        <v>17</v>
      </c>
      <c r="G72" s="30" t="s">
        <v>18</v>
      </c>
    </row>
    <row r="73" spans="1:7" ht="129" customHeight="1" x14ac:dyDescent="0.2">
      <c r="A73" s="31">
        <v>1</v>
      </c>
      <c r="B73" s="32" t="s">
        <v>112</v>
      </c>
      <c r="C73" s="32"/>
      <c r="D73" s="33" t="s">
        <v>113</v>
      </c>
      <c r="E73" s="33"/>
      <c r="F73" s="34" t="s">
        <v>19</v>
      </c>
      <c r="G73" s="35"/>
    </row>
    <row r="74" spans="1:7" ht="18.75" x14ac:dyDescent="0.3">
      <c r="A74" s="21"/>
      <c r="B74" s="37" t="s">
        <v>20</v>
      </c>
      <c r="C74" s="37"/>
      <c r="D74" s="38"/>
      <c r="E74" s="38"/>
      <c r="F74" s="34" t="s">
        <v>19</v>
      </c>
      <c r="G74" s="38"/>
    </row>
    <row r="80" spans="1:7" ht="15.75" x14ac:dyDescent="0.2">
      <c r="A80" s="320" t="s">
        <v>43</v>
      </c>
      <c r="B80" s="320"/>
      <c r="C80" s="320"/>
      <c r="D80" s="320"/>
      <c r="E80" s="320"/>
      <c r="F80" s="320"/>
      <c r="G80" s="320"/>
    </row>
    <row r="81" spans="1:7" ht="18.75" x14ac:dyDescent="0.3">
      <c r="A81" s="21"/>
      <c r="B81" s="22" t="s">
        <v>0</v>
      </c>
      <c r="C81" s="316" t="s">
        <v>211</v>
      </c>
      <c r="D81" s="317"/>
      <c r="E81" s="317"/>
      <c r="F81" s="22" t="s">
        <v>1</v>
      </c>
      <c r="G81" s="70" t="s">
        <v>52</v>
      </c>
    </row>
    <row r="82" spans="1:7" ht="18.75" x14ac:dyDescent="0.3">
      <c r="A82" s="21"/>
      <c r="B82" s="22" t="s">
        <v>2</v>
      </c>
      <c r="C82" s="317" t="s">
        <v>142</v>
      </c>
      <c r="D82" s="317"/>
      <c r="E82" s="317"/>
      <c r="F82" s="317"/>
      <c r="G82" s="317"/>
    </row>
    <row r="83" spans="1:7" ht="18.75" x14ac:dyDescent="0.3">
      <c r="A83" s="21"/>
      <c r="B83" s="22" t="s">
        <v>3</v>
      </c>
      <c r="C83" s="317"/>
      <c r="D83" s="317"/>
      <c r="E83" s="317"/>
      <c r="F83" s="317"/>
      <c r="G83" s="317"/>
    </row>
    <row r="84" spans="1:7" ht="18.75" x14ac:dyDescent="0.3">
      <c r="A84" s="21"/>
      <c r="B84" s="22" t="s">
        <v>4</v>
      </c>
      <c r="C84" s="318"/>
      <c r="D84" s="319"/>
      <c r="E84" s="319"/>
      <c r="F84" s="319"/>
      <c r="G84" s="319"/>
    </row>
    <row r="85" spans="1:7" ht="114" customHeight="1" x14ac:dyDescent="0.3">
      <c r="A85" s="21"/>
      <c r="B85" s="22" t="s">
        <v>5</v>
      </c>
      <c r="C85" s="317" t="s">
        <v>215</v>
      </c>
      <c r="D85" s="317"/>
      <c r="E85" s="317"/>
      <c r="F85" s="317"/>
      <c r="G85" s="317"/>
    </row>
    <row r="86" spans="1:7" ht="18.75" x14ac:dyDescent="0.3">
      <c r="A86" s="23"/>
      <c r="B86" s="24" t="s">
        <v>6</v>
      </c>
      <c r="C86" s="313" t="s">
        <v>7</v>
      </c>
      <c r="D86" s="313"/>
      <c r="E86" s="313"/>
      <c r="F86" s="23" t="s">
        <v>8</v>
      </c>
      <c r="G86" s="25"/>
    </row>
    <row r="87" spans="1:7" ht="18.75" x14ac:dyDescent="0.3">
      <c r="A87" s="23"/>
      <c r="B87" s="24" t="s">
        <v>9</v>
      </c>
      <c r="C87" s="314" t="s">
        <v>10</v>
      </c>
      <c r="D87" s="314"/>
      <c r="E87" s="314"/>
      <c r="F87" s="23" t="s">
        <v>11</v>
      </c>
      <c r="G87" s="26">
        <v>45225</v>
      </c>
    </row>
    <row r="88" spans="1:7" ht="32.25" x14ac:dyDescent="0.3">
      <c r="A88" s="27" t="s">
        <v>12</v>
      </c>
      <c r="B88" s="28" t="s">
        <v>13</v>
      </c>
      <c r="C88" s="28" t="s">
        <v>14</v>
      </c>
      <c r="D88" s="28" t="s">
        <v>15</v>
      </c>
      <c r="E88" s="28" t="s">
        <v>16</v>
      </c>
      <c r="F88" s="29" t="s">
        <v>17</v>
      </c>
      <c r="G88" s="30" t="s">
        <v>18</v>
      </c>
    </row>
    <row r="89" spans="1:7" ht="37.5" x14ac:dyDescent="0.2">
      <c r="A89" s="31">
        <v>1</v>
      </c>
      <c r="B89" s="32" t="s">
        <v>53</v>
      </c>
      <c r="C89" s="32"/>
      <c r="D89" s="33" t="s">
        <v>216</v>
      </c>
      <c r="E89" s="33"/>
      <c r="F89" s="34" t="s">
        <v>19</v>
      </c>
      <c r="G89" s="35"/>
    </row>
    <row r="90" spans="1:7" ht="84.75" customHeight="1" x14ac:dyDescent="0.2">
      <c r="A90" s="31">
        <v>2</v>
      </c>
      <c r="B90" s="32" t="s">
        <v>218</v>
      </c>
      <c r="C90" s="32"/>
      <c r="D90" s="32" t="s">
        <v>217</v>
      </c>
      <c r="E90" s="33"/>
      <c r="F90" s="34" t="s">
        <v>19</v>
      </c>
      <c r="G90" s="35"/>
    </row>
    <row r="91" spans="1:7" ht="45.75" customHeight="1" x14ac:dyDescent="0.2">
      <c r="A91" s="31">
        <v>3</v>
      </c>
      <c r="B91" s="33" t="s">
        <v>54</v>
      </c>
      <c r="C91" s="33"/>
      <c r="D91" s="33" t="s">
        <v>214</v>
      </c>
      <c r="E91" s="33"/>
      <c r="F91" s="34" t="s">
        <v>19</v>
      </c>
      <c r="G91" s="36"/>
    </row>
    <row r="92" spans="1:7" ht="37.5" x14ac:dyDescent="0.2">
      <c r="A92" s="31">
        <v>4</v>
      </c>
      <c r="B92" s="32" t="s">
        <v>55</v>
      </c>
      <c r="C92" s="32"/>
      <c r="D92" s="33" t="s">
        <v>56</v>
      </c>
      <c r="E92" s="33"/>
      <c r="F92" s="34" t="s">
        <v>19</v>
      </c>
      <c r="G92" s="35"/>
    </row>
    <row r="93" spans="1:7" ht="18.75" x14ac:dyDescent="0.2">
      <c r="A93" s="31">
        <v>5</v>
      </c>
      <c r="B93" s="32" t="s">
        <v>57</v>
      </c>
      <c r="C93" s="32"/>
      <c r="D93" s="33" t="s">
        <v>58</v>
      </c>
      <c r="E93" s="33"/>
      <c r="F93" s="34" t="s">
        <v>19</v>
      </c>
      <c r="G93" s="35"/>
    </row>
    <row r="94" spans="1:7" ht="18.75" x14ac:dyDescent="0.2">
      <c r="A94" s="31">
        <v>6</v>
      </c>
      <c r="B94" s="32" t="s">
        <v>59</v>
      </c>
      <c r="C94" s="32"/>
      <c r="D94" s="33" t="s">
        <v>60</v>
      </c>
      <c r="E94" s="33"/>
      <c r="F94" s="34" t="s">
        <v>19</v>
      </c>
      <c r="G94" s="35"/>
    </row>
    <row r="95" spans="1:7" ht="18.75" x14ac:dyDescent="0.2">
      <c r="A95" s="31">
        <v>7</v>
      </c>
      <c r="B95" s="32" t="s">
        <v>61</v>
      </c>
      <c r="C95" s="32"/>
      <c r="D95" s="33" t="s">
        <v>62</v>
      </c>
      <c r="E95" s="33"/>
      <c r="F95" s="34" t="s">
        <v>19</v>
      </c>
      <c r="G95" s="35"/>
    </row>
    <row r="96" spans="1:7" ht="18.75" x14ac:dyDescent="0.2">
      <c r="A96" s="31">
        <v>8</v>
      </c>
      <c r="B96" s="32" t="s">
        <v>63</v>
      </c>
      <c r="C96" s="32"/>
      <c r="D96" s="33" t="s">
        <v>64</v>
      </c>
      <c r="E96" s="33"/>
      <c r="F96" s="34" t="s">
        <v>19</v>
      </c>
      <c r="G96" s="35"/>
    </row>
    <row r="97" spans="1:7" ht="37.5" x14ac:dyDescent="0.2">
      <c r="A97" s="31">
        <v>9</v>
      </c>
      <c r="B97" s="32" t="s">
        <v>65</v>
      </c>
      <c r="C97" s="32"/>
      <c r="D97" s="33" t="s">
        <v>66</v>
      </c>
      <c r="E97" s="33"/>
      <c r="F97" s="34" t="s">
        <v>19</v>
      </c>
      <c r="G97" s="35"/>
    </row>
    <row r="98" spans="1:7" ht="37.5" x14ac:dyDescent="0.2">
      <c r="A98" s="31">
        <v>10</v>
      </c>
      <c r="B98" s="32" t="s">
        <v>67</v>
      </c>
      <c r="C98" s="32"/>
      <c r="D98" s="33" t="s">
        <v>68</v>
      </c>
      <c r="E98" s="33"/>
      <c r="F98" s="34" t="s">
        <v>19</v>
      </c>
      <c r="G98" s="35"/>
    </row>
    <row r="99" spans="1:7" ht="18.75" x14ac:dyDescent="0.2">
      <c r="A99" s="31">
        <v>11</v>
      </c>
      <c r="B99" s="32" t="s">
        <v>69</v>
      </c>
      <c r="C99" s="32"/>
      <c r="D99" s="33" t="s">
        <v>70</v>
      </c>
      <c r="E99" s="33"/>
      <c r="F99" s="34" t="s">
        <v>19</v>
      </c>
      <c r="G99" s="35"/>
    </row>
    <row r="100" spans="1:7" ht="18.75" x14ac:dyDescent="0.3">
      <c r="A100" s="21"/>
      <c r="B100" s="37" t="s">
        <v>20</v>
      </c>
      <c r="C100" s="37"/>
      <c r="D100" s="38"/>
      <c r="E100" s="38"/>
      <c r="F100" s="34" t="s">
        <v>19</v>
      </c>
      <c r="G100" s="38"/>
    </row>
    <row r="102" spans="1:7" ht="27.75" customHeight="1" x14ac:dyDescent="0.2"/>
    <row r="103" spans="1:7" ht="36.75" customHeight="1" x14ac:dyDescent="0.2">
      <c r="A103" s="320" t="s">
        <v>21</v>
      </c>
      <c r="B103" s="320"/>
      <c r="C103" s="320"/>
      <c r="D103" s="320"/>
      <c r="E103" s="320"/>
      <c r="F103" s="320"/>
      <c r="G103" s="320"/>
    </row>
    <row r="104" spans="1:7" ht="45" customHeight="1" x14ac:dyDescent="0.3">
      <c r="A104" s="21"/>
      <c r="B104" s="22" t="s">
        <v>0</v>
      </c>
      <c r="C104" s="316" t="s">
        <v>211</v>
      </c>
      <c r="D104" s="317"/>
      <c r="E104" s="317"/>
      <c r="F104" s="22" t="s">
        <v>1</v>
      </c>
      <c r="G104" s="180" t="s">
        <v>52</v>
      </c>
    </row>
    <row r="105" spans="1:7" ht="34.5" customHeight="1" x14ac:dyDescent="0.3">
      <c r="A105" s="21"/>
      <c r="B105" s="22" t="s">
        <v>2</v>
      </c>
      <c r="C105" s="317" t="s">
        <v>142</v>
      </c>
      <c r="D105" s="317"/>
      <c r="E105" s="317"/>
      <c r="F105" s="317"/>
      <c r="G105" s="317"/>
    </row>
    <row r="106" spans="1:7" ht="34.5" customHeight="1" x14ac:dyDescent="0.3">
      <c r="A106" s="21"/>
      <c r="B106" s="22" t="s">
        <v>3</v>
      </c>
      <c r="C106" s="317"/>
      <c r="D106" s="317"/>
      <c r="E106" s="317"/>
      <c r="F106" s="317"/>
      <c r="G106" s="317"/>
    </row>
    <row r="107" spans="1:7" ht="27" customHeight="1" x14ac:dyDescent="0.3">
      <c r="A107" s="21"/>
      <c r="B107" s="22" t="s">
        <v>4</v>
      </c>
      <c r="C107" s="318"/>
      <c r="D107" s="319"/>
      <c r="E107" s="319"/>
      <c r="F107" s="319"/>
      <c r="G107" s="319"/>
    </row>
    <row r="108" spans="1:7" ht="93.75" customHeight="1" x14ac:dyDescent="0.3">
      <c r="A108" s="21"/>
      <c r="B108" s="22" t="s">
        <v>5</v>
      </c>
      <c r="C108" s="317" t="s">
        <v>291</v>
      </c>
      <c r="D108" s="317"/>
      <c r="E108" s="317"/>
      <c r="F108" s="317"/>
      <c r="G108" s="317"/>
    </row>
    <row r="109" spans="1:7" ht="18.75" x14ac:dyDescent="0.3">
      <c r="A109" s="23"/>
      <c r="B109" s="24" t="s">
        <v>6</v>
      </c>
      <c r="C109" s="313" t="s">
        <v>7</v>
      </c>
      <c r="D109" s="313"/>
      <c r="E109" s="313"/>
      <c r="F109" s="23" t="s">
        <v>8</v>
      </c>
      <c r="G109" s="25"/>
    </row>
    <row r="110" spans="1:7" ht="18.75" x14ac:dyDescent="0.3">
      <c r="A110" s="23"/>
      <c r="B110" s="24" t="s">
        <v>9</v>
      </c>
      <c r="C110" s="314" t="s">
        <v>10</v>
      </c>
      <c r="D110" s="314"/>
      <c r="E110" s="314"/>
      <c r="F110" s="23" t="s">
        <v>11</v>
      </c>
      <c r="G110" s="26">
        <v>45229</v>
      </c>
    </row>
    <row r="111" spans="1:7" ht="38.25" customHeight="1" x14ac:dyDescent="0.3">
      <c r="A111" s="27" t="s">
        <v>12</v>
      </c>
      <c r="B111" s="28" t="s">
        <v>13</v>
      </c>
      <c r="C111" s="28" t="s">
        <v>14</v>
      </c>
      <c r="D111" s="28" t="s">
        <v>15</v>
      </c>
      <c r="E111" s="28" t="s">
        <v>16</v>
      </c>
      <c r="F111" s="29" t="s">
        <v>17</v>
      </c>
      <c r="G111" s="30" t="s">
        <v>18</v>
      </c>
    </row>
    <row r="112" spans="1:7" ht="38.25" customHeight="1" x14ac:dyDescent="0.2">
      <c r="A112" s="31">
        <v>1</v>
      </c>
      <c r="B112" s="32" t="s">
        <v>53</v>
      </c>
      <c r="C112" s="32"/>
      <c r="D112" s="33" t="s">
        <v>292</v>
      </c>
      <c r="E112" s="33"/>
      <c r="F112" s="34" t="s">
        <v>19</v>
      </c>
      <c r="G112" s="35"/>
    </row>
    <row r="113" spans="1:7" ht="42" customHeight="1" x14ac:dyDescent="0.2">
      <c r="A113" s="31">
        <v>2</v>
      </c>
      <c r="B113" s="32" t="s">
        <v>212</v>
      </c>
      <c r="C113" s="32"/>
      <c r="D113" s="32" t="s">
        <v>219</v>
      </c>
      <c r="E113" s="33"/>
      <c r="F113" s="34" t="s">
        <v>19</v>
      </c>
      <c r="G113" s="35"/>
    </row>
    <row r="114" spans="1:7" ht="56.25" x14ac:dyDescent="0.2">
      <c r="A114" s="31">
        <v>3</v>
      </c>
      <c r="B114" s="33" t="s">
        <v>54</v>
      </c>
      <c r="C114" s="33"/>
      <c r="D114" s="33" t="s">
        <v>214</v>
      </c>
      <c r="E114" s="33"/>
      <c r="F114" s="34" t="s">
        <v>19</v>
      </c>
      <c r="G114" s="36"/>
    </row>
    <row r="115" spans="1:7" ht="37.5" x14ac:dyDescent="0.2">
      <c r="A115" s="31">
        <v>4</v>
      </c>
      <c r="B115" s="32" t="s">
        <v>55</v>
      </c>
      <c r="C115" s="32"/>
      <c r="D115" s="33" t="s">
        <v>56</v>
      </c>
      <c r="E115" s="33"/>
      <c r="F115" s="34" t="s">
        <v>19</v>
      </c>
      <c r="G115" s="35"/>
    </row>
    <row r="116" spans="1:7" ht="37.5" x14ac:dyDescent="0.2">
      <c r="A116" s="31">
        <v>5</v>
      </c>
      <c r="B116" s="32" t="s">
        <v>57</v>
      </c>
      <c r="C116" s="32"/>
      <c r="D116" s="33" t="s">
        <v>58</v>
      </c>
      <c r="E116" s="33"/>
      <c r="F116" s="34" t="s">
        <v>19</v>
      </c>
      <c r="G116" s="35"/>
    </row>
    <row r="117" spans="1:7" ht="37.5" x14ac:dyDescent="0.2">
      <c r="A117" s="31">
        <v>6</v>
      </c>
      <c r="B117" s="32" t="s">
        <v>59</v>
      </c>
      <c r="C117" s="32"/>
      <c r="D117" s="33" t="s">
        <v>60</v>
      </c>
      <c r="E117" s="33"/>
      <c r="F117" s="34" t="s">
        <v>19</v>
      </c>
      <c r="G117" s="35"/>
    </row>
    <row r="118" spans="1:7" ht="37.5" x14ac:dyDescent="0.2">
      <c r="A118" s="31">
        <v>7</v>
      </c>
      <c r="B118" s="32" t="s">
        <v>61</v>
      </c>
      <c r="C118" s="32"/>
      <c r="D118" s="33" t="s">
        <v>62</v>
      </c>
      <c r="E118" s="33"/>
      <c r="F118" s="34" t="s">
        <v>19</v>
      </c>
      <c r="G118" s="35"/>
    </row>
    <row r="119" spans="1:7" ht="37.5" x14ac:dyDescent="0.2">
      <c r="A119" s="31">
        <v>8</v>
      </c>
      <c r="B119" s="32" t="s">
        <v>63</v>
      </c>
      <c r="C119" s="32"/>
      <c r="D119" s="33" t="s">
        <v>64</v>
      </c>
      <c r="E119" s="33"/>
      <c r="F119" s="34" t="s">
        <v>19</v>
      </c>
      <c r="G119" s="35"/>
    </row>
    <row r="120" spans="1:7" ht="37.5" x14ac:dyDescent="0.2">
      <c r="A120" s="31">
        <v>9</v>
      </c>
      <c r="B120" s="32" t="s">
        <v>65</v>
      </c>
      <c r="C120" s="32"/>
      <c r="D120" s="33" t="s">
        <v>66</v>
      </c>
      <c r="E120" s="33"/>
      <c r="F120" s="34" t="s">
        <v>19</v>
      </c>
      <c r="G120" s="35"/>
    </row>
    <row r="121" spans="1:7" ht="37.5" x14ac:dyDescent="0.2">
      <c r="A121" s="31">
        <v>10</v>
      </c>
      <c r="B121" s="32" t="s">
        <v>67</v>
      </c>
      <c r="C121" s="32"/>
      <c r="D121" s="33" t="s">
        <v>68</v>
      </c>
      <c r="E121" s="33"/>
      <c r="F121" s="34" t="s">
        <v>19</v>
      </c>
      <c r="G121" s="35"/>
    </row>
    <row r="122" spans="1:7" ht="37.5" x14ac:dyDescent="0.2">
      <c r="A122" s="31">
        <v>11</v>
      </c>
      <c r="B122" s="32" t="s">
        <v>69</v>
      </c>
      <c r="C122" s="32"/>
      <c r="D122" s="33" t="s">
        <v>70</v>
      </c>
      <c r="E122" s="33"/>
      <c r="F122" s="34" t="s">
        <v>19</v>
      </c>
      <c r="G122" s="35"/>
    </row>
    <row r="123" spans="1:7" ht="18.75" x14ac:dyDescent="0.3">
      <c r="A123" s="21"/>
      <c r="B123" s="37" t="s">
        <v>20</v>
      </c>
      <c r="C123" s="37"/>
      <c r="D123" s="38"/>
      <c r="E123" s="38"/>
      <c r="F123" s="34" t="s">
        <v>19</v>
      </c>
      <c r="G123" s="38"/>
    </row>
  </sheetData>
  <mergeCells count="48">
    <mergeCell ref="C108:G108"/>
    <mergeCell ref="C109:E109"/>
    <mergeCell ref="C110:E110"/>
    <mergeCell ref="A103:G103"/>
    <mergeCell ref="C104:E104"/>
    <mergeCell ref="C105:G105"/>
    <mergeCell ref="C106:G106"/>
    <mergeCell ref="C107:G107"/>
    <mergeCell ref="C85:G85"/>
    <mergeCell ref="C86:E86"/>
    <mergeCell ref="C87:E87"/>
    <mergeCell ref="A80:G80"/>
    <mergeCell ref="C81:E81"/>
    <mergeCell ref="C82:G82"/>
    <mergeCell ref="C83:G83"/>
    <mergeCell ref="C84:G84"/>
    <mergeCell ref="C31:E31"/>
    <mergeCell ref="A45:G45"/>
    <mergeCell ref="C46:E46"/>
    <mergeCell ref="C47:G47"/>
    <mergeCell ref="C48:G48"/>
    <mergeCell ref="C6:G6"/>
    <mergeCell ref="C7:E7"/>
    <mergeCell ref="C8:E8"/>
    <mergeCell ref="A24:G24"/>
    <mergeCell ref="C25:E25"/>
    <mergeCell ref="A1:G1"/>
    <mergeCell ref="C2:E2"/>
    <mergeCell ref="C3:G3"/>
    <mergeCell ref="C4:G4"/>
    <mergeCell ref="C5:G5"/>
    <mergeCell ref="C26:G26"/>
    <mergeCell ref="C27:G27"/>
    <mergeCell ref="C28:G28"/>
    <mergeCell ref="C29:G29"/>
    <mergeCell ref="C30:E30"/>
    <mergeCell ref="C69:G69"/>
    <mergeCell ref="C49:G49"/>
    <mergeCell ref="C50:G50"/>
    <mergeCell ref="C51:E51"/>
    <mergeCell ref="C52:E52"/>
    <mergeCell ref="A64:G64"/>
    <mergeCell ref="C65:E65"/>
    <mergeCell ref="C66:G66"/>
    <mergeCell ref="C67:G67"/>
    <mergeCell ref="C68:G68"/>
    <mergeCell ref="C70:E70"/>
    <mergeCell ref="C71:E71"/>
  </mergeCells>
  <phoneticPr fontId="3" type="noConversion"/>
  <conditionalFormatting sqref="F10:F20">
    <cfRule type="cellIs" dxfId="140" priority="160" stopIfTrue="1" operator="equal">
      <formula>"F"</formula>
    </cfRule>
    <cfRule type="cellIs" dxfId="139" priority="161" stopIfTrue="1" operator="equal">
      <formula>"B"</formula>
    </cfRule>
    <cfRule type="cellIs" dxfId="138" priority="162" stopIfTrue="1" operator="equal">
      <formula>"u"</formula>
    </cfRule>
  </conditionalFormatting>
  <conditionalFormatting sqref="F21">
    <cfRule type="cellIs" dxfId="137" priority="145" stopIfTrue="1" operator="equal">
      <formula>"F"</formula>
    </cfRule>
    <cfRule type="cellIs" dxfId="136" priority="146" stopIfTrue="1" operator="equal">
      <formula>"B"</formula>
    </cfRule>
    <cfRule type="cellIs" dxfId="135" priority="147" stopIfTrue="1" operator="equal">
      <formula>"u"</formula>
    </cfRule>
  </conditionalFormatting>
  <conditionalFormatting sqref="F33:F39">
    <cfRule type="cellIs" dxfId="134" priority="106" stopIfTrue="1" operator="equal">
      <formula>"F"</formula>
    </cfRule>
    <cfRule type="cellIs" dxfId="133" priority="107" stopIfTrue="1" operator="equal">
      <formula>"B"</formula>
    </cfRule>
    <cfRule type="cellIs" dxfId="132" priority="108" stopIfTrue="1" operator="equal">
      <formula>"u"</formula>
    </cfRule>
  </conditionalFormatting>
  <conditionalFormatting sqref="F61">
    <cfRule type="cellIs" dxfId="131" priority="97" stopIfTrue="1" operator="equal">
      <formula>"F"</formula>
    </cfRule>
    <cfRule type="cellIs" dxfId="130" priority="98" stopIfTrue="1" operator="equal">
      <formula>"B"</formula>
    </cfRule>
    <cfRule type="cellIs" dxfId="129" priority="99" stopIfTrue="1" operator="equal">
      <formula>"u"</formula>
    </cfRule>
  </conditionalFormatting>
  <conditionalFormatting sqref="F40">
    <cfRule type="cellIs" dxfId="128" priority="103" stopIfTrue="1" operator="equal">
      <formula>"F"</formula>
    </cfRule>
    <cfRule type="cellIs" dxfId="127" priority="104" stopIfTrue="1" operator="equal">
      <formula>"B"</formula>
    </cfRule>
    <cfRule type="cellIs" dxfId="126" priority="105" stopIfTrue="1" operator="equal">
      <formula>"u"</formula>
    </cfRule>
  </conditionalFormatting>
  <conditionalFormatting sqref="F54:F60">
    <cfRule type="cellIs" dxfId="125" priority="100" stopIfTrue="1" operator="equal">
      <formula>"F"</formula>
    </cfRule>
    <cfRule type="cellIs" dxfId="124" priority="101" stopIfTrue="1" operator="equal">
      <formula>"B"</formula>
    </cfRule>
    <cfRule type="cellIs" dxfId="123" priority="102" stopIfTrue="1" operator="equal">
      <formula>"u"</formula>
    </cfRule>
  </conditionalFormatting>
  <conditionalFormatting sqref="F73">
    <cfRule type="cellIs" dxfId="122" priority="94" stopIfTrue="1" operator="equal">
      <formula>"F"</formula>
    </cfRule>
    <cfRule type="cellIs" dxfId="121" priority="95" stopIfTrue="1" operator="equal">
      <formula>"B"</formula>
    </cfRule>
    <cfRule type="cellIs" dxfId="120" priority="96" stopIfTrue="1" operator="equal">
      <formula>"u"</formula>
    </cfRule>
  </conditionalFormatting>
  <conditionalFormatting sqref="F74">
    <cfRule type="cellIs" dxfId="119" priority="91" stopIfTrue="1" operator="equal">
      <formula>"F"</formula>
    </cfRule>
    <cfRule type="cellIs" dxfId="118" priority="92" stopIfTrue="1" operator="equal">
      <formula>"B"</formula>
    </cfRule>
    <cfRule type="cellIs" dxfId="117" priority="93" stopIfTrue="1" operator="equal">
      <formula>"u"</formula>
    </cfRule>
  </conditionalFormatting>
  <conditionalFormatting sqref="F100">
    <cfRule type="cellIs" dxfId="116" priority="55" stopIfTrue="1" operator="equal">
      <formula>"F"</formula>
    </cfRule>
    <cfRule type="cellIs" dxfId="115" priority="56" stopIfTrue="1" operator="equal">
      <formula>"B"</formula>
    </cfRule>
    <cfRule type="cellIs" dxfId="114" priority="57" stopIfTrue="1" operator="equal">
      <formula>"u"</formula>
    </cfRule>
  </conditionalFormatting>
  <conditionalFormatting sqref="F89:F99">
    <cfRule type="cellIs" dxfId="113" priority="58" stopIfTrue="1" operator="equal">
      <formula>"F"</formula>
    </cfRule>
    <cfRule type="cellIs" dxfId="112" priority="59" stopIfTrue="1" operator="equal">
      <formula>"B"</formula>
    </cfRule>
    <cfRule type="cellIs" dxfId="111" priority="60" stopIfTrue="1" operator="equal">
      <formula>"u"</formula>
    </cfRule>
  </conditionalFormatting>
  <conditionalFormatting sqref="F112:F122">
    <cfRule type="cellIs" dxfId="110" priority="4" stopIfTrue="1" operator="equal">
      <formula>"F"</formula>
    </cfRule>
    <cfRule type="cellIs" dxfId="109" priority="5" stopIfTrue="1" operator="equal">
      <formula>"B"</formula>
    </cfRule>
    <cfRule type="cellIs" dxfId="108" priority="6" stopIfTrue="1" operator="equal">
      <formula>"u"</formula>
    </cfRule>
  </conditionalFormatting>
  <conditionalFormatting sqref="F123">
    <cfRule type="cellIs" dxfId="107" priority="1" stopIfTrue="1" operator="equal">
      <formula>"F"</formula>
    </cfRule>
    <cfRule type="cellIs" dxfId="106" priority="2" stopIfTrue="1" operator="equal">
      <formula>"B"</formula>
    </cfRule>
    <cfRule type="cellIs" dxfId="105" priority="3"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F54:F61 F10:F21 F33:F40 F73:F74 F89:F100 F112:F123" xr:uid="{A8C05541-85DA-45A7-9CA9-9D7568101592}">
      <formula1>"U,P,F,B,S,n/a"</formula1>
    </dataValidation>
  </dataValidations>
  <hyperlinks>
    <hyperlink ref="G25" location="'Lab request'!A14" display="UC003-1" xr:uid="{C3A7B836-3FD7-4823-AA1B-C0965B68599A}"/>
    <hyperlink ref="G46" location="'Lab request'!A14" display="UC003-1" xr:uid="{0D9D0120-45C5-4940-AF3B-2D0793321DDE}"/>
    <hyperlink ref="G65" location="'Lab request'!A14" display="UC003-1" xr:uid="{6A75529C-8F1C-4114-A260-8ABE229800B4}"/>
    <hyperlink ref="G81" location="'Lab request'!A14" display="UC003-1" xr:uid="{63A00CE9-22BB-4733-B50E-5B6E24D80F20}"/>
  </hyperlinks>
  <pageMargins left="0.7" right="0.7" top="0.75" bottom="0.75" header="0.3" footer="0.3"/>
  <pageSetup paperSize="9" orientation="portrait" horizontalDpi="0" verticalDpi="0" r:id="rId1"/>
  <drawing r:id="rId2"/>
  <legacyDrawing r:id="rId3"/>
  <oleObjects>
    <mc:AlternateContent xmlns:mc="http://schemas.openxmlformats.org/markup-compatibility/2006">
      <mc:Choice Requires="x14">
        <oleObject progId="Paint.Picture" shapeId="11267" r:id="rId4">
          <objectPr defaultSize="0" autoPict="0" altText="" r:id="rId5">
            <anchor moveWithCells="1">
              <from>
                <xdr:col>8</xdr:col>
                <xdr:colOff>19050</xdr:colOff>
                <xdr:row>110</xdr:row>
                <xdr:rowOff>171450</xdr:rowOff>
              </from>
              <to>
                <xdr:col>8</xdr:col>
                <xdr:colOff>190500</xdr:colOff>
                <xdr:row>110</xdr:row>
                <xdr:rowOff>200025</xdr:rowOff>
              </to>
            </anchor>
          </objectPr>
        </oleObject>
      </mc:Choice>
      <mc:Fallback>
        <oleObject progId="Paint.Picture" shapeId="11267"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1DA36-BF68-4CF5-82D9-80B16529E42F}">
  <dimension ref="A1:I18"/>
  <sheetViews>
    <sheetView workbookViewId="0">
      <selection activeCell="B22" sqref="B22"/>
    </sheetView>
  </sheetViews>
  <sheetFormatPr defaultRowHeight="14.25" x14ac:dyDescent="0.2"/>
  <cols>
    <col min="1" max="1" width="11.5" customWidth="1"/>
    <col min="2" max="2" width="95.875" customWidth="1"/>
    <col min="3" max="3" width="88.25" customWidth="1"/>
    <col min="5" max="5" width="18.25" customWidth="1"/>
    <col min="9" max="9" width="60.5" customWidth="1"/>
  </cols>
  <sheetData>
    <row r="1" spans="1:9" ht="20.25" x14ac:dyDescent="0.3">
      <c r="A1" s="307" t="str">
        <f ca="1">MID(CELL("filename",A7),FIND("]",CELL("filename"),1)+1,255)</f>
        <v>Haul All</v>
      </c>
      <c r="B1" s="308"/>
      <c r="C1" s="308"/>
      <c r="D1" s="308"/>
      <c r="E1" s="308"/>
      <c r="F1" s="308"/>
      <c r="G1" s="308"/>
      <c r="H1" s="308"/>
      <c r="I1" s="309"/>
    </row>
    <row r="2" spans="1:9" ht="20.25" x14ac:dyDescent="0.3">
      <c r="A2" s="47"/>
      <c r="B2" s="48"/>
      <c r="C2" s="48"/>
      <c r="D2" s="48"/>
      <c r="E2" s="48"/>
      <c r="F2" s="48"/>
      <c r="G2" s="48"/>
      <c r="H2" s="48"/>
      <c r="I2" s="49"/>
    </row>
    <row r="3" spans="1:9" x14ac:dyDescent="0.2">
      <c r="A3" s="50"/>
      <c r="B3" s="51"/>
      <c r="C3" s="51"/>
      <c r="D3" s="2"/>
      <c r="E3" s="2" t="s">
        <v>24</v>
      </c>
      <c r="F3" s="3"/>
      <c r="G3" s="4"/>
      <c r="H3" s="51"/>
      <c r="I3" s="52"/>
    </row>
    <row r="4" spans="1:9" x14ac:dyDescent="0.2">
      <c r="A4" s="50"/>
      <c r="B4" s="51"/>
      <c r="C4" s="51"/>
      <c r="D4" s="5" t="s">
        <v>25</v>
      </c>
      <c r="E4" s="5">
        <f>COUNTIF('UC001'!$D$12:$D$15,"U")</f>
        <v>0</v>
      </c>
      <c r="F4" s="6" t="e">
        <f>IF('UC001'!$E$9=0,"-",$E4/'UC001'!$E$9)</f>
        <v>#VALUE!</v>
      </c>
      <c r="G4" s="7">
        <f>SUMIF('UC001'!$D$12:$D$15,"U",'UC001'!$G$12:$G$15)/60</f>
        <v>0</v>
      </c>
      <c r="H4" s="51"/>
      <c r="I4" s="52"/>
    </row>
    <row r="5" spans="1:9" x14ac:dyDescent="0.2">
      <c r="A5" s="50"/>
      <c r="B5" s="51"/>
      <c r="C5" s="51"/>
      <c r="D5" s="5" t="s">
        <v>19</v>
      </c>
      <c r="E5" s="5">
        <f>COUNTIF('UC001'!$D$12:$D$15,"P")</f>
        <v>0</v>
      </c>
      <c r="F5" s="6" t="e">
        <f>IF('UC001'!$E$9=0,"-",$E5/'UC001'!$E$9)</f>
        <v>#VALUE!</v>
      </c>
      <c r="G5" s="8">
        <f>SUMIF('UC001'!$D$12:$D$15,"P",'UC001'!$G$12:$G$15)/60</f>
        <v>0</v>
      </c>
      <c r="H5" s="51"/>
      <c r="I5" s="52"/>
    </row>
    <row r="6" spans="1:9" x14ac:dyDescent="0.2">
      <c r="A6" s="50"/>
      <c r="B6" s="51"/>
      <c r="C6" s="51"/>
      <c r="D6" s="5" t="s">
        <v>26</v>
      </c>
      <c r="E6" s="5">
        <f>COUNTIF('UC001'!$D$12:$D$15,"F")</f>
        <v>0</v>
      </c>
      <c r="F6" s="6" t="e">
        <f>IF('UC001'!$E$9=0,"-",$E6/'UC001'!$E$9)</f>
        <v>#VALUE!</v>
      </c>
      <c r="G6" s="8">
        <f>SUMIF('UC001'!$D$12:$D$15,"F",'UC001'!$G$12:$G$15)/60</f>
        <v>0</v>
      </c>
      <c r="H6" s="51"/>
      <c r="I6" s="52"/>
    </row>
    <row r="7" spans="1:9" x14ac:dyDescent="0.2">
      <c r="A7" s="53"/>
      <c r="B7" s="54"/>
      <c r="C7" s="54"/>
      <c r="D7" s="5" t="s">
        <v>27</v>
      </c>
      <c r="E7" s="5">
        <f>COUNTIF('UC001'!$D$12:$D$15,"S")</f>
        <v>0</v>
      </c>
      <c r="F7" s="6" t="e">
        <f>IF('UC001'!$E$9=0,"-",$E7/'UC001'!$E$9)</f>
        <v>#VALUE!</v>
      </c>
      <c r="G7" s="8">
        <f>SUMIF('UC001'!$D$12:$D$15,"S",'UC001'!$G$12:$G$15)/60</f>
        <v>0</v>
      </c>
      <c r="H7" s="51"/>
      <c r="I7" s="52"/>
    </row>
    <row r="8" spans="1:9" x14ac:dyDescent="0.2">
      <c r="A8" s="53"/>
      <c r="B8" s="54"/>
      <c r="C8" s="54"/>
      <c r="D8" s="5" t="s">
        <v>28</v>
      </c>
      <c r="E8" s="5">
        <f>COUNTIF('UC001'!$D$12:$D$15,"B")</f>
        <v>0</v>
      </c>
      <c r="F8" s="9" t="e">
        <f>IF('UC001'!$E$9=0,"-",$E8/'UC001'!$E$9)</f>
        <v>#VALUE!</v>
      </c>
      <c r="G8" s="8">
        <f>SUMIF('UC001'!$D$12:$D$15,"B",'UC001'!$G$12:$G$15)/60</f>
        <v>0</v>
      </c>
      <c r="H8" s="51"/>
      <c r="I8" s="52"/>
    </row>
    <row r="9" spans="1:9" x14ac:dyDescent="0.2">
      <c r="A9" s="53"/>
      <c r="B9" s="54"/>
      <c r="C9" s="54"/>
      <c r="D9" s="10" t="s">
        <v>29</v>
      </c>
      <c r="E9" s="11">
        <f>SUM(E4:E8)</f>
        <v>0</v>
      </c>
      <c r="F9" s="12" t="e">
        <f>IF('UC001'!$E$9=0,"-",'UC001'!$E$9/'UC001'!$E$9)</f>
        <v>#VALUE!</v>
      </c>
      <c r="G9" s="13">
        <f>SUM(G4:G8)</f>
        <v>0</v>
      </c>
      <c r="H9" s="55"/>
      <c r="I9" s="56"/>
    </row>
    <row r="10" spans="1:9" x14ac:dyDescent="0.2">
      <c r="A10" s="53"/>
      <c r="B10" s="54"/>
      <c r="C10" s="54"/>
      <c r="D10" s="14" t="s">
        <v>30</v>
      </c>
      <c r="E10" s="15">
        <f>COUNTIF('UC001'!$D$12:$D$15,"N/A")</f>
        <v>0</v>
      </c>
      <c r="F10" s="16"/>
      <c r="G10" s="17">
        <f>SUMIF('UC001'!$D$12:$D$15,"n/a",'UC001'!$G$12:$G$15)/60</f>
        <v>0</v>
      </c>
      <c r="H10" s="55"/>
      <c r="I10" s="56"/>
    </row>
    <row r="11" spans="1:9" x14ac:dyDescent="0.2">
      <c r="A11" s="57"/>
      <c r="B11" s="58"/>
      <c r="C11" s="58"/>
      <c r="D11" s="58"/>
      <c r="E11" s="58"/>
      <c r="F11" s="58"/>
      <c r="G11" s="58"/>
      <c r="H11" s="58"/>
      <c r="I11" s="59"/>
    </row>
    <row r="12" spans="1:9" ht="25.5" x14ac:dyDescent="0.2">
      <c r="A12" s="60" t="s">
        <v>31</v>
      </c>
      <c r="B12" s="18" t="s">
        <v>32</v>
      </c>
      <c r="C12" s="18" t="s">
        <v>33</v>
      </c>
      <c r="D12" s="18" t="s">
        <v>17</v>
      </c>
      <c r="E12" s="18" t="s">
        <v>34</v>
      </c>
      <c r="F12" s="18" t="s">
        <v>35</v>
      </c>
      <c r="G12" s="18" t="s">
        <v>36</v>
      </c>
      <c r="H12" s="19" t="s">
        <v>37</v>
      </c>
      <c r="I12" s="61"/>
    </row>
    <row r="13" spans="1:9" x14ac:dyDescent="0.2">
      <c r="A13" s="310" t="e">
        <f>#REF!&amp;#REF!</f>
        <v>#REF!</v>
      </c>
      <c r="B13" s="311"/>
      <c r="C13" s="311"/>
      <c r="D13" s="311"/>
      <c r="E13" s="311"/>
      <c r="F13" s="311"/>
      <c r="G13" s="311"/>
      <c r="H13" s="311"/>
      <c r="I13" s="312"/>
    </row>
    <row r="14" spans="1:9" ht="34.5" customHeight="1" x14ac:dyDescent="0.2">
      <c r="A14" s="62" t="s">
        <v>253</v>
      </c>
      <c r="B14" s="362" t="s">
        <v>270</v>
      </c>
      <c r="C14" s="46" t="s">
        <v>145</v>
      </c>
      <c r="D14" s="1"/>
      <c r="E14" s="39">
        <v>45233</v>
      </c>
      <c r="F14" s="20" t="s">
        <v>38</v>
      </c>
      <c r="G14" s="46"/>
      <c r="H14" s="46"/>
      <c r="I14" s="225"/>
    </row>
    <row r="15" spans="1:9" ht="28.5" customHeight="1" x14ac:dyDescent="0.2">
      <c r="A15" s="221" t="s">
        <v>254</v>
      </c>
      <c r="B15" s="362" t="s">
        <v>269</v>
      </c>
      <c r="C15" s="222" t="s">
        <v>268</v>
      </c>
      <c r="D15" s="223"/>
      <c r="E15" s="363">
        <v>45233</v>
      </c>
      <c r="F15" s="224" t="s">
        <v>38</v>
      </c>
      <c r="G15" s="222"/>
      <c r="H15" s="222"/>
      <c r="I15" s="225"/>
    </row>
    <row r="16" spans="1:9" ht="24.75" customHeight="1" x14ac:dyDescent="0.2">
      <c r="A16" s="221" t="s">
        <v>255</v>
      </c>
      <c r="B16" s="225" t="s">
        <v>271</v>
      </c>
      <c r="C16" s="225" t="s">
        <v>267</v>
      </c>
      <c r="D16" s="225"/>
      <c r="E16" s="363">
        <v>45233</v>
      </c>
      <c r="F16" s="224" t="s">
        <v>38</v>
      </c>
      <c r="G16" s="225"/>
      <c r="H16" s="225"/>
      <c r="I16" s="225"/>
    </row>
    <row r="17" spans="1:9" ht="22.5" customHeight="1" x14ac:dyDescent="0.2">
      <c r="A17" s="221" t="s">
        <v>256</v>
      </c>
      <c r="B17" s="225" t="s">
        <v>272</v>
      </c>
      <c r="C17" s="225" t="s">
        <v>275</v>
      </c>
      <c r="D17" s="225"/>
      <c r="E17" s="363">
        <v>45233</v>
      </c>
      <c r="F17" s="364" t="s">
        <v>38</v>
      </c>
      <c r="G17" s="225"/>
      <c r="H17" s="225"/>
      <c r="I17" s="225"/>
    </row>
    <row r="18" spans="1:9" ht="21" customHeight="1" x14ac:dyDescent="0.2">
      <c r="A18" s="221" t="s">
        <v>274</v>
      </c>
      <c r="B18" s="225" t="s">
        <v>273</v>
      </c>
      <c r="C18" s="225" t="s">
        <v>275</v>
      </c>
      <c r="D18" s="225"/>
      <c r="E18" s="363">
        <v>45233</v>
      </c>
      <c r="F18" s="364" t="s">
        <v>38</v>
      </c>
      <c r="G18" s="225"/>
      <c r="H18" s="225"/>
      <c r="I18" s="225"/>
    </row>
  </sheetData>
  <mergeCells count="2">
    <mergeCell ref="A13:I13"/>
    <mergeCell ref="A1:I1"/>
  </mergeCells>
  <phoneticPr fontId="3" type="noConversion"/>
  <conditionalFormatting sqref="D14:D15">
    <cfRule type="cellIs" dxfId="104" priority="4" stopIfTrue="1" operator="equal">
      <formula>"F"</formula>
    </cfRule>
    <cfRule type="cellIs" dxfId="103" priority="5" stopIfTrue="1" operator="equal">
      <formula>"B"</formula>
    </cfRule>
    <cfRule type="cellIs" dxfId="102" priority="6" stopIfTrue="1" operator="equal">
      <formula>"u"</formula>
    </cfRule>
  </conditionalFormatting>
  <dataValidations count="3">
    <dataValidation allowBlank="1" showErrorMessage="1" promptTitle="Valid values include:" sqref="D12" xr:uid="{D7F6D998-5F6D-4A4D-BD8F-8230F13A4B00}"/>
    <dataValidation allowBlank="1" showErrorMessage="1" sqref="A12:B12" xr:uid="{5684263A-3B39-4165-9F2D-3F0E8FD316F4}"/>
    <dataValidation type="list" showInputMessage="1" showErrorMessage="1" promptTitle="Valid values include:" prompt="U - Untested_x000a_P - Pass_x000a_F - Fail_x000a_B - Blocked_x000a_S - Skipped_x000a_n/a - Not applicable_x000a_" sqref="D14:D15" xr:uid="{A8C05541-85DA-45A7-9CA9-9D7568101592}">
      <formula1>"U,P,F,B,S,n/a"</formula1>
    </dataValidation>
  </dataValidations>
  <pageMargins left="0.7" right="0.7" top="0.75" bottom="0.75" header="0.3" footer="0.3"/>
  <drawing r:id="rId1"/>
  <legacyDrawing r:id="rId2"/>
  <oleObjects>
    <mc:AlternateContent xmlns:mc="http://schemas.openxmlformats.org/markup-compatibility/2006">
      <mc:Choice Requires="x14">
        <oleObject progId="Paint.Picture" shapeId="10255" r:id="rId3">
          <objectPr defaultSize="0" autoPict="0" altText="" r:id="rId4">
            <anchor moveWithCells="1">
              <from>
                <xdr:col>8</xdr:col>
                <xdr:colOff>19050</xdr:colOff>
                <xdr:row>10</xdr:row>
                <xdr:rowOff>171450</xdr:rowOff>
              </from>
              <to>
                <xdr:col>8</xdr:col>
                <xdr:colOff>190500</xdr:colOff>
                <xdr:row>11</xdr:row>
                <xdr:rowOff>323850</xdr:rowOff>
              </to>
            </anchor>
          </objectPr>
        </oleObject>
      </mc:Choice>
      <mc:Fallback>
        <oleObject progId="Paint.Picture" shapeId="10255" r:id="rId3"/>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E89A4-311B-43D1-8F1F-BF24CB0C78D4}">
  <dimension ref="A1:G142"/>
  <sheetViews>
    <sheetView topLeftCell="A106" workbookViewId="0">
      <selection activeCell="B134" sqref="B134"/>
    </sheetView>
  </sheetViews>
  <sheetFormatPr defaultRowHeight="14.25" x14ac:dyDescent="0.2"/>
  <cols>
    <col min="2" max="2" width="42.625" customWidth="1"/>
    <col min="3" max="3" width="18.375" customWidth="1"/>
    <col min="4" max="4" width="34" customWidth="1"/>
    <col min="5" max="5" width="74.375" customWidth="1"/>
    <col min="6" max="6" width="14" customWidth="1"/>
    <col min="7" max="7" width="20" customWidth="1"/>
  </cols>
  <sheetData>
    <row r="1" spans="1:7" x14ac:dyDescent="0.2">
      <c r="A1" s="330" t="s">
        <v>244</v>
      </c>
      <c r="B1" s="330"/>
      <c r="C1" s="330"/>
      <c r="D1" s="330"/>
      <c r="E1" s="330"/>
      <c r="F1" s="330"/>
      <c r="G1" s="330"/>
    </row>
    <row r="2" spans="1:7" ht="17.25" customHeight="1" x14ac:dyDescent="0.2">
      <c r="A2" s="188"/>
      <c r="B2" s="189" t="s">
        <v>0</v>
      </c>
      <c r="C2" s="330" t="s">
        <v>276</v>
      </c>
      <c r="D2" s="327"/>
      <c r="E2" s="327"/>
      <c r="F2" s="189" t="s">
        <v>1</v>
      </c>
      <c r="G2" s="190" t="s">
        <v>245</v>
      </c>
    </row>
    <row r="3" spans="1:7" ht="29.25" customHeight="1" x14ac:dyDescent="0.2">
      <c r="A3" s="188"/>
      <c r="B3" s="189" t="s">
        <v>2</v>
      </c>
      <c r="C3" s="327" t="s">
        <v>145</v>
      </c>
      <c r="D3" s="327"/>
      <c r="E3" s="327"/>
      <c r="F3" s="327"/>
      <c r="G3" s="327"/>
    </row>
    <row r="4" spans="1:7" ht="22.5" customHeight="1" x14ac:dyDescent="0.2">
      <c r="A4" s="188"/>
      <c r="B4" s="189" t="s">
        <v>3</v>
      </c>
      <c r="C4" s="327"/>
      <c r="D4" s="327"/>
      <c r="E4" s="327"/>
      <c r="F4" s="327"/>
      <c r="G4" s="327"/>
    </row>
    <row r="5" spans="1:7" ht="26.25" customHeight="1" x14ac:dyDescent="0.2">
      <c r="A5" s="188"/>
      <c r="B5" s="189" t="s">
        <v>4</v>
      </c>
      <c r="C5" s="331"/>
      <c r="D5" s="332"/>
      <c r="E5" s="332"/>
      <c r="F5" s="332"/>
      <c r="G5" s="332"/>
    </row>
    <row r="6" spans="1:7" ht="46.5" customHeight="1" x14ac:dyDescent="0.2">
      <c r="A6" s="188"/>
      <c r="B6" s="189" t="s">
        <v>5</v>
      </c>
      <c r="C6" s="327" t="s">
        <v>378</v>
      </c>
      <c r="D6" s="327"/>
      <c r="E6" s="327"/>
      <c r="F6" s="327"/>
      <c r="G6" s="327"/>
    </row>
    <row r="7" spans="1:7" ht="17.25" customHeight="1" x14ac:dyDescent="0.2">
      <c r="A7" s="191"/>
      <c r="B7" s="192" t="s">
        <v>6</v>
      </c>
      <c r="C7" s="328" t="s">
        <v>7</v>
      </c>
      <c r="D7" s="328"/>
      <c r="E7" s="328"/>
      <c r="F7" s="191" t="s">
        <v>8</v>
      </c>
      <c r="G7" s="193"/>
    </row>
    <row r="8" spans="1:7" ht="20.25" customHeight="1" x14ac:dyDescent="0.2">
      <c r="A8" s="191"/>
      <c r="B8" s="192" t="s">
        <v>9</v>
      </c>
      <c r="C8" s="329" t="s">
        <v>10</v>
      </c>
      <c r="D8" s="329"/>
      <c r="E8" s="329"/>
      <c r="F8" s="191" t="s">
        <v>11</v>
      </c>
      <c r="G8" s="194">
        <v>45233</v>
      </c>
    </row>
    <row r="9" spans="1:7" ht="25.5" x14ac:dyDescent="0.2">
      <c r="A9" s="195" t="s">
        <v>12</v>
      </c>
      <c r="B9" s="196" t="s">
        <v>13</v>
      </c>
      <c r="C9" s="196" t="s">
        <v>14</v>
      </c>
      <c r="D9" s="196" t="s">
        <v>15</v>
      </c>
      <c r="E9" s="196" t="s">
        <v>16</v>
      </c>
      <c r="F9" s="197" t="s">
        <v>17</v>
      </c>
      <c r="G9" s="198" t="s">
        <v>18</v>
      </c>
    </row>
    <row r="10" spans="1:7" ht="30.75" customHeight="1" x14ac:dyDescent="0.2">
      <c r="A10" s="183">
        <v>1</v>
      </c>
      <c r="B10" s="181" t="s">
        <v>75</v>
      </c>
      <c r="C10" s="181"/>
      <c r="D10" s="182" t="s">
        <v>73</v>
      </c>
      <c r="E10" s="182"/>
      <c r="F10" s="1" t="s">
        <v>19</v>
      </c>
      <c r="G10" s="181"/>
    </row>
    <row r="11" spans="1:7" ht="33" customHeight="1" x14ac:dyDescent="0.2">
      <c r="A11" s="183">
        <v>2</v>
      </c>
      <c r="B11" s="181" t="s">
        <v>74</v>
      </c>
      <c r="C11" s="181"/>
      <c r="D11" s="181" t="s">
        <v>76</v>
      </c>
      <c r="E11" s="182"/>
      <c r="F11" s="1" t="s">
        <v>19</v>
      </c>
      <c r="G11" s="181"/>
    </row>
    <row r="12" spans="1:7" ht="33" customHeight="1" x14ac:dyDescent="0.2">
      <c r="A12" s="183">
        <v>3</v>
      </c>
      <c r="B12" s="181" t="s">
        <v>77</v>
      </c>
      <c r="C12" s="181"/>
      <c r="D12" s="181" t="s">
        <v>78</v>
      </c>
      <c r="E12" s="182" t="s">
        <v>42</v>
      </c>
      <c r="F12" s="1" t="s">
        <v>19</v>
      </c>
      <c r="G12" s="181"/>
    </row>
    <row r="13" spans="1:7" ht="29.25" customHeight="1" x14ac:dyDescent="0.2">
      <c r="A13" s="183">
        <v>5</v>
      </c>
      <c r="B13" s="182" t="s">
        <v>79</v>
      </c>
      <c r="C13" s="182"/>
      <c r="D13" s="182" t="s">
        <v>80</v>
      </c>
      <c r="E13" s="182"/>
      <c r="F13" s="1" t="s">
        <v>19</v>
      </c>
      <c r="G13" s="199"/>
    </row>
    <row r="14" spans="1:7" ht="66.75" customHeight="1" x14ac:dyDescent="0.2">
      <c r="A14" s="183">
        <v>6</v>
      </c>
      <c r="B14" s="182" t="s">
        <v>281</v>
      </c>
      <c r="C14" s="182"/>
      <c r="D14" s="182" t="s">
        <v>282</v>
      </c>
      <c r="E14" s="182"/>
      <c r="F14" s="1" t="s">
        <v>19</v>
      </c>
      <c r="G14" s="199"/>
    </row>
    <row r="15" spans="1:7" ht="33.75" customHeight="1" x14ac:dyDescent="0.2">
      <c r="A15" s="184">
        <v>7</v>
      </c>
      <c r="B15" s="186" t="s">
        <v>283</v>
      </c>
      <c r="C15" s="186"/>
      <c r="D15" s="186" t="s">
        <v>284</v>
      </c>
      <c r="E15" s="186" t="s">
        <v>285</v>
      </c>
      <c r="F15" s="187" t="s">
        <v>19</v>
      </c>
      <c r="G15" s="375"/>
    </row>
    <row r="16" spans="1:7" x14ac:dyDescent="0.2">
      <c r="A16" s="188"/>
      <c r="B16" s="200" t="s">
        <v>20</v>
      </c>
      <c r="C16" s="200"/>
      <c r="D16" s="201"/>
      <c r="E16" s="201"/>
      <c r="F16" s="187" t="s">
        <v>19</v>
      </c>
      <c r="G16" s="201"/>
    </row>
    <row r="19" spans="1:7" ht="15" x14ac:dyDescent="0.2">
      <c r="A19" s="321" t="s">
        <v>249</v>
      </c>
      <c r="B19" s="321"/>
      <c r="C19" s="321"/>
      <c r="D19" s="321"/>
      <c r="E19" s="321"/>
      <c r="F19" s="321"/>
      <c r="G19" s="321"/>
    </row>
    <row r="20" spans="1:7" ht="15" x14ac:dyDescent="0.2">
      <c r="A20" s="202"/>
      <c r="B20" s="203" t="s">
        <v>0</v>
      </c>
      <c r="C20" s="321" t="s">
        <v>277</v>
      </c>
      <c r="D20" s="322"/>
      <c r="E20" s="322"/>
      <c r="F20" s="203" t="s">
        <v>1</v>
      </c>
      <c r="G20" s="204" t="s">
        <v>250</v>
      </c>
    </row>
    <row r="21" spans="1:7" ht="15.75" customHeight="1" x14ac:dyDescent="0.2">
      <c r="A21" s="202"/>
      <c r="B21" s="203" t="s">
        <v>2</v>
      </c>
      <c r="C21" s="322" t="s">
        <v>150</v>
      </c>
      <c r="D21" s="322"/>
      <c r="E21" s="322"/>
      <c r="F21" s="322"/>
      <c r="G21" s="322"/>
    </row>
    <row r="22" spans="1:7" ht="15" x14ac:dyDescent="0.2">
      <c r="A22" s="202"/>
      <c r="B22" s="203" t="s">
        <v>3</v>
      </c>
      <c r="C22" s="322"/>
      <c r="D22" s="322"/>
      <c r="E22" s="322"/>
      <c r="F22" s="322"/>
      <c r="G22" s="322"/>
    </row>
    <row r="23" spans="1:7" ht="15" x14ac:dyDescent="0.2">
      <c r="A23" s="202"/>
      <c r="B23" s="203" t="s">
        <v>4</v>
      </c>
      <c r="C23" s="325"/>
      <c r="D23" s="326"/>
      <c r="E23" s="326"/>
      <c r="F23" s="326"/>
      <c r="G23" s="326"/>
    </row>
    <row r="24" spans="1:7" ht="95.25" customHeight="1" x14ac:dyDescent="0.2">
      <c r="A24" s="202"/>
      <c r="B24" s="203" t="s">
        <v>4</v>
      </c>
      <c r="C24" s="322" t="s">
        <v>379</v>
      </c>
      <c r="D24" s="322"/>
      <c r="E24" s="322"/>
      <c r="F24" s="322"/>
      <c r="G24" s="322"/>
    </row>
    <row r="25" spans="1:7" ht="24" customHeight="1" x14ac:dyDescent="0.25">
      <c r="A25" s="206"/>
      <c r="B25" s="207" t="s">
        <v>6</v>
      </c>
      <c r="C25" s="323" t="s">
        <v>7</v>
      </c>
      <c r="D25" s="323"/>
      <c r="E25" s="323"/>
      <c r="F25" s="206" t="s">
        <v>8</v>
      </c>
      <c r="G25" s="208"/>
    </row>
    <row r="26" spans="1:7" ht="15" x14ac:dyDescent="0.25">
      <c r="A26" s="206"/>
      <c r="B26" s="207" t="s">
        <v>9</v>
      </c>
      <c r="C26" s="324" t="s">
        <v>10</v>
      </c>
      <c r="D26" s="324"/>
      <c r="E26" s="324"/>
      <c r="F26" s="206" t="s">
        <v>11</v>
      </c>
      <c r="G26" s="209">
        <v>45225</v>
      </c>
    </row>
    <row r="27" spans="1:7" ht="28.5" x14ac:dyDescent="0.25">
      <c r="A27" s="210" t="s">
        <v>12</v>
      </c>
      <c r="B27" s="211" t="s">
        <v>13</v>
      </c>
      <c r="C27" s="211" t="s">
        <v>14</v>
      </c>
      <c r="D27" s="211" t="s">
        <v>15</v>
      </c>
      <c r="E27" s="211" t="s">
        <v>16</v>
      </c>
      <c r="F27" s="212" t="s">
        <v>17</v>
      </c>
      <c r="G27" s="213" t="s">
        <v>18</v>
      </c>
    </row>
    <row r="28" spans="1:7" ht="117" customHeight="1" x14ac:dyDescent="0.2">
      <c r="A28" s="214">
        <v>1</v>
      </c>
      <c r="B28" s="215" t="s">
        <v>343</v>
      </c>
      <c r="C28" s="215"/>
      <c r="D28" s="386" t="s">
        <v>344</v>
      </c>
      <c r="E28" s="216"/>
      <c r="F28" s="217" t="s">
        <v>19</v>
      </c>
      <c r="G28" s="215"/>
    </row>
    <row r="29" spans="1:7" ht="39.75" customHeight="1" x14ac:dyDescent="0.2">
      <c r="A29" s="376">
        <v>2</v>
      </c>
      <c r="B29" s="377" t="s">
        <v>230</v>
      </c>
      <c r="C29" s="377"/>
      <c r="D29" s="216" t="s">
        <v>116</v>
      </c>
      <c r="E29" s="378"/>
      <c r="F29" s="379" t="s">
        <v>19</v>
      </c>
      <c r="G29" s="377"/>
    </row>
    <row r="30" spans="1:7" ht="33" customHeight="1" x14ac:dyDescent="0.2">
      <c r="A30" s="214">
        <v>3</v>
      </c>
      <c r="B30" s="215" t="s">
        <v>117</v>
      </c>
      <c r="C30" s="215"/>
      <c r="D30" t="s">
        <v>22</v>
      </c>
      <c r="F30" s="217" t="s">
        <v>19</v>
      </c>
      <c r="G30" s="215"/>
    </row>
    <row r="31" spans="1:7" ht="50.25" customHeight="1" x14ac:dyDescent="0.2">
      <c r="A31" s="376">
        <v>4</v>
      </c>
      <c r="B31" s="377" t="s">
        <v>346</v>
      </c>
      <c r="C31" s="377"/>
      <c r="D31" s="215" t="s">
        <v>141</v>
      </c>
      <c r="E31" s="216">
        <v>6.2190000000000003</v>
      </c>
      <c r="F31" s="379" t="s">
        <v>19</v>
      </c>
      <c r="G31" s="377"/>
    </row>
    <row r="32" spans="1:7" ht="30.75" customHeight="1" x14ac:dyDescent="0.2">
      <c r="A32" s="376">
        <v>5</v>
      </c>
      <c r="B32" s="377" t="s">
        <v>347</v>
      </c>
      <c r="C32" s="377"/>
      <c r="D32" s="377" t="s">
        <v>356</v>
      </c>
      <c r="E32" s="378" t="s">
        <v>362</v>
      </c>
      <c r="F32" s="379" t="s">
        <v>26</v>
      </c>
      <c r="G32" s="377"/>
    </row>
    <row r="33" spans="1:7" ht="34.5" customHeight="1" x14ac:dyDescent="0.2">
      <c r="A33" s="376">
        <v>6</v>
      </c>
      <c r="B33" s="377" t="s">
        <v>348</v>
      </c>
      <c r="C33" s="377"/>
      <c r="D33" s="377" t="s">
        <v>349</v>
      </c>
      <c r="E33" s="216">
        <v>6.2190000000000003</v>
      </c>
      <c r="F33" s="379" t="s">
        <v>19</v>
      </c>
      <c r="G33" s="377"/>
    </row>
    <row r="34" spans="1:7" ht="27.75" customHeight="1" x14ac:dyDescent="0.2">
      <c r="A34" s="214">
        <v>7</v>
      </c>
      <c r="B34" s="215" t="s">
        <v>345</v>
      </c>
      <c r="C34" s="215"/>
      <c r="D34" s="215" t="s">
        <v>22</v>
      </c>
      <c r="E34" s="216"/>
      <c r="F34" s="217" t="s">
        <v>19</v>
      </c>
      <c r="G34" s="215"/>
    </row>
    <row r="35" spans="1:7" ht="24" customHeight="1" x14ac:dyDescent="0.2">
      <c r="A35" s="214">
        <v>8</v>
      </c>
      <c r="B35" s="216" t="s">
        <v>354</v>
      </c>
      <c r="C35" s="216"/>
      <c r="D35" s="216" t="s">
        <v>72</v>
      </c>
      <c r="E35" s="216"/>
      <c r="F35" s="217" t="s">
        <v>19</v>
      </c>
      <c r="G35" s="218"/>
    </row>
    <row r="36" spans="1:7" ht="15" x14ac:dyDescent="0.25">
      <c r="A36" s="202"/>
      <c r="B36" s="219" t="s">
        <v>20</v>
      </c>
      <c r="C36" s="219"/>
      <c r="D36" s="220"/>
      <c r="E36" s="220"/>
      <c r="F36" s="217" t="s">
        <v>26</v>
      </c>
      <c r="G36" s="220"/>
    </row>
    <row r="39" spans="1:7" ht="15" x14ac:dyDescent="0.2">
      <c r="A39" s="321" t="s">
        <v>251</v>
      </c>
      <c r="B39" s="321"/>
      <c r="C39" s="321"/>
      <c r="D39" s="321"/>
      <c r="E39" s="321"/>
      <c r="F39" s="321"/>
      <c r="G39" s="321"/>
    </row>
    <row r="40" spans="1:7" ht="15" x14ac:dyDescent="0.2">
      <c r="A40" s="202"/>
      <c r="B40" s="203" t="s">
        <v>0</v>
      </c>
      <c r="C40" s="321" t="s">
        <v>286</v>
      </c>
      <c r="D40" s="322"/>
      <c r="E40" s="322"/>
      <c r="F40" s="203" t="s">
        <v>1</v>
      </c>
      <c r="G40" s="204" t="s">
        <v>251</v>
      </c>
    </row>
    <row r="41" spans="1:7" ht="15" x14ac:dyDescent="0.2">
      <c r="A41" s="202"/>
      <c r="B41" s="203" t="s">
        <v>2</v>
      </c>
      <c r="C41" s="322" t="s">
        <v>152</v>
      </c>
      <c r="D41" s="322"/>
      <c r="E41" s="322"/>
      <c r="F41" s="322"/>
      <c r="G41" s="322"/>
    </row>
    <row r="42" spans="1:7" ht="15" x14ac:dyDescent="0.2">
      <c r="A42" s="202"/>
      <c r="B42" s="203" t="s">
        <v>3</v>
      </c>
      <c r="C42" s="322"/>
      <c r="D42" s="322"/>
      <c r="E42" s="322"/>
      <c r="F42" s="322"/>
      <c r="G42" s="322"/>
    </row>
    <row r="43" spans="1:7" ht="15" x14ac:dyDescent="0.2">
      <c r="A43" s="202"/>
      <c r="B43" s="203" t="s">
        <v>4</v>
      </c>
      <c r="C43" s="325"/>
      <c r="D43" s="326"/>
      <c r="E43" s="326"/>
      <c r="F43" s="326"/>
      <c r="G43" s="326"/>
    </row>
    <row r="44" spans="1:7" ht="140.25" customHeight="1" x14ac:dyDescent="0.2">
      <c r="A44" s="202"/>
      <c r="B44" s="203" t="s">
        <v>5</v>
      </c>
      <c r="C44" s="322" t="s">
        <v>380</v>
      </c>
      <c r="D44" s="322"/>
      <c r="E44" s="322"/>
      <c r="F44" s="322"/>
      <c r="G44" s="322"/>
    </row>
    <row r="45" spans="1:7" ht="15" x14ac:dyDescent="0.25">
      <c r="A45" s="206"/>
      <c r="B45" s="207" t="s">
        <v>6</v>
      </c>
      <c r="C45" s="323" t="s">
        <v>7</v>
      </c>
      <c r="D45" s="323"/>
      <c r="E45" s="323"/>
      <c r="F45" s="206" t="s">
        <v>8</v>
      </c>
      <c r="G45" s="208"/>
    </row>
    <row r="46" spans="1:7" ht="15" x14ac:dyDescent="0.25">
      <c r="A46" s="206"/>
      <c r="B46" s="207" t="s">
        <v>9</v>
      </c>
      <c r="C46" s="324" t="s">
        <v>10</v>
      </c>
      <c r="D46" s="324"/>
      <c r="E46" s="324"/>
      <c r="F46" s="206" t="s">
        <v>11</v>
      </c>
      <c r="G46" s="209">
        <v>45233</v>
      </c>
    </row>
    <row r="47" spans="1:7" ht="28.5" x14ac:dyDescent="0.25">
      <c r="A47" s="210" t="s">
        <v>12</v>
      </c>
      <c r="B47" s="211" t="s">
        <v>13</v>
      </c>
      <c r="C47" s="211" t="s">
        <v>14</v>
      </c>
      <c r="D47" s="211" t="s">
        <v>15</v>
      </c>
      <c r="E47" s="211" t="s">
        <v>16</v>
      </c>
      <c r="F47" s="212" t="s">
        <v>17</v>
      </c>
      <c r="G47" s="213" t="s">
        <v>18</v>
      </c>
    </row>
    <row r="48" spans="1:7" ht="114" customHeight="1" x14ac:dyDescent="0.2">
      <c r="A48" s="214">
        <v>1</v>
      </c>
      <c r="B48" s="215" t="s">
        <v>350</v>
      </c>
      <c r="C48" s="215"/>
      <c r="D48" s="216" t="s">
        <v>344</v>
      </c>
      <c r="E48" s="216"/>
      <c r="F48" s="217" t="s">
        <v>19</v>
      </c>
      <c r="G48" s="215"/>
    </row>
    <row r="49" spans="1:7" ht="24.75" customHeight="1" x14ac:dyDescent="0.2">
      <c r="A49" s="376">
        <v>2</v>
      </c>
      <c r="B49" s="377" t="s">
        <v>230</v>
      </c>
      <c r="C49" s="377"/>
      <c r="D49" s="378" t="s">
        <v>232</v>
      </c>
      <c r="E49" s="378"/>
      <c r="F49" s="379" t="s">
        <v>19</v>
      </c>
      <c r="G49" s="377"/>
    </row>
    <row r="50" spans="1:7" ht="35.25" customHeight="1" x14ac:dyDescent="0.2">
      <c r="A50" s="376">
        <v>3</v>
      </c>
      <c r="B50" s="377" t="s">
        <v>351</v>
      </c>
      <c r="C50" s="377"/>
      <c r="D50" s="378" t="s">
        <v>352</v>
      </c>
      <c r="E50" s="378"/>
      <c r="F50" s="379" t="s">
        <v>19</v>
      </c>
      <c r="G50" s="377"/>
    </row>
    <row r="51" spans="1:7" ht="33.75" customHeight="1" x14ac:dyDescent="0.2">
      <c r="A51" s="214">
        <v>4</v>
      </c>
      <c r="B51" s="216" t="s">
        <v>129</v>
      </c>
      <c r="C51" s="216"/>
      <c r="D51" s="216" t="s">
        <v>130</v>
      </c>
      <c r="E51" s="216"/>
      <c r="F51" s="217" t="s">
        <v>19</v>
      </c>
      <c r="G51" s="218"/>
    </row>
    <row r="52" spans="1:7" ht="33" customHeight="1" x14ac:dyDescent="0.2">
      <c r="A52" s="214">
        <v>5</v>
      </c>
      <c r="B52" s="215" t="s">
        <v>353</v>
      </c>
      <c r="C52" s="215" t="s">
        <v>42</v>
      </c>
      <c r="D52" s="215" t="s">
        <v>131</v>
      </c>
      <c r="E52" s="216">
        <v>6.2969999999999997</v>
      </c>
      <c r="F52" s="217" t="s">
        <v>19</v>
      </c>
      <c r="G52" s="215"/>
    </row>
    <row r="53" spans="1:7" ht="36.75" customHeight="1" x14ac:dyDescent="0.2">
      <c r="A53" s="376">
        <v>6</v>
      </c>
      <c r="B53" s="377" t="s">
        <v>355</v>
      </c>
      <c r="C53" s="377"/>
      <c r="D53" s="377" t="s">
        <v>358</v>
      </c>
      <c r="E53" s="377" t="s">
        <v>358</v>
      </c>
      <c r="F53" s="379" t="s">
        <v>26</v>
      </c>
      <c r="G53" s="377"/>
    </row>
    <row r="54" spans="1:7" ht="30" customHeight="1" x14ac:dyDescent="0.2">
      <c r="A54" s="214">
        <v>7</v>
      </c>
      <c r="B54" s="215" t="s">
        <v>132</v>
      </c>
      <c r="C54" s="215"/>
      <c r="D54" s="215" t="s">
        <v>22</v>
      </c>
      <c r="E54" s="216"/>
      <c r="F54" s="217" t="s">
        <v>19</v>
      </c>
      <c r="G54" s="215"/>
    </row>
    <row r="55" spans="1:7" ht="26.25" customHeight="1" x14ac:dyDescent="0.2">
      <c r="A55" s="214">
        <v>8</v>
      </c>
      <c r="B55" s="215" t="s">
        <v>133</v>
      </c>
      <c r="C55" s="215"/>
      <c r="D55" s="215" t="s">
        <v>80</v>
      </c>
      <c r="E55" s="216"/>
      <c r="F55" s="217" t="s">
        <v>19</v>
      </c>
      <c r="G55" s="215"/>
    </row>
    <row r="56" spans="1:7" ht="32.25" customHeight="1" x14ac:dyDescent="0.2">
      <c r="A56" s="376">
        <v>9</v>
      </c>
      <c r="B56" s="377" t="s">
        <v>357</v>
      </c>
      <c r="C56" s="377"/>
      <c r="D56" s="377" t="s">
        <v>359</v>
      </c>
      <c r="E56" s="378"/>
      <c r="F56" s="379" t="s">
        <v>19</v>
      </c>
      <c r="G56" s="377"/>
    </row>
    <row r="57" spans="1:7" ht="28.5" customHeight="1" x14ac:dyDescent="0.2">
      <c r="A57" s="376">
        <v>10</v>
      </c>
      <c r="B57" s="377" t="s">
        <v>360</v>
      </c>
      <c r="C57" s="377"/>
      <c r="D57" s="377" t="s">
        <v>361</v>
      </c>
      <c r="E57" s="378"/>
      <c r="F57" s="379" t="s">
        <v>19</v>
      </c>
      <c r="G57" s="377"/>
    </row>
    <row r="58" spans="1:7" ht="15" x14ac:dyDescent="0.25">
      <c r="A58" s="202"/>
      <c r="B58" s="219" t="s">
        <v>20</v>
      </c>
      <c r="C58" s="219"/>
      <c r="D58" s="220"/>
      <c r="E58" s="220"/>
      <c r="F58" s="217" t="s">
        <v>19</v>
      </c>
      <c r="G58" s="220"/>
    </row>
    <row r="61" spans="1:7" ht="15" x14ac:dyDescent="0.2">
      <c r="A61" s="321" t="s">
        <v>252</v>
      </c>
      <c r="B61" s="321"/>
      <c r="C61" s="321"/>
      <c r="D61" s="321"/>
      <c r="E61" s="321"/>
      <c r="F61" s="321"/>
      <c r="G61" s="321"/>
    </row>
    <row r="62" spans="1:7" ht="25.5" customHeight="1" x14ac:dyDescent="0.2">
      <c r="A62" s="202"/>
      <c r="B62" s="203" t="s">
        <v>0</v>
      </c>
      <c r="C62" s="321" t="s">
        <v>377</v>
      </c>
      <c r="D62" s="322"/>
      <c r="E62" s="322"/>
      <c r="F62" s="203" t="s">
        <v>1</v>
      </c>
      <c r="G62" s="204" t="s">
        <v>252</v>
      </c>
    </row>
    <row r="63" spans="1:7" ht="22.5" customHeight="1" x14ac:dyDescent="0.2">
      <c r="A63" s="202"/>
      <c r="B63" s="203" t="s">
        <v>2</v>
      </c>
      <c r="C63" s="322" t="s">
        <v>145</v>
      </c>
      <c r="D63" s="322"/>
      <c r="E63" s="322"/>
      <c r="F63" s="322"/>
      <c r="G63" s="322"/>
    </row>
    <row r="64" spans="1:7" ht="19.5" customHeight="1" x14ac:dyDescent="0.2">
      <c r="A64" s="202"/>
      <c r="B64" s="203" t="s">
        <v>3</v>
      </c>
      <c r="C64" s="322"/>
      <c r="D64" s="322"/>
      <c r="E64" s="322"/>
      <c r="F64" s="322"/>
      <c r="G64" s="322"/>
    </row>
    <row r="65" spans="1:7" ht="21" customHeight="1" x14ac:dyDescent="0.2">
      <c r="A65" s="202"/>
      <c r="B65" s="203" t="s">
        <v>4</v>
      </c>
      <c r="C65" s="322"/>
      <c r="D65" s="322"/>
      <c r="E65" s="322"/>
      <c r="F65" s="322"/>
      <c r="G65" s="322"/>
    </row>
    <row r="66" spans="1:7" ht="97.5" customHeight="1" x14ac:dyDescent="0.2">
      <c r="A66" s="202"/>
      <c r="B66" s="203" t="s">
        <v>5</v>
      </c>
      <c r="C66" s="322" t="s">
        <v>384</v>
      </c>
      <c r="D66" s="322"/>
      <c r="E66" s="322"/>
      <c r="F66" s="322"/>
      <c r="G66" s="322"/>
    </row>
    <row r="67" spans="1:7" ht="15" x14ac:dyDescent="0.25">
      <c r="A67" s="206"/>
      <c r="B67" s="207" t="s">
        <v>6</v>
      </c>
      <c r="C67" s="323" t="s">
        <v>7</v>
      </c>
      <c r="D67" s="323"/>
      <c r="E67" s="323"/>
      <c r="F67" s="206" t="s">
        <v>8</v>
      </c>
      <c r="G67" s="208"/>
    </row>
    <row r="68" spans="1:7" ht="15" x14ac:dyDescent="0.25">
      <c r="A68" s="206"/>
      <c r="B68" s="207" t="s">
        <v>9</v>
      </c>
      <c r="C68" s="324" t="s">
        <v>10</v>
      </c>
      <c r="D68" s="324"/>
      <c r="E68" s="324"/>
      <c r="F68" s="206" t="s">
        <v>11</v>
      </c>
      <c r="G68" s="209">
        <v>45233</v>
      </c>
    </row>
    <row r="69" spans="1:7" ht="28.5" x14ac:dyDescent="0.25">
      <c r="A69" s="210" t="s">
        <v>12</v>
      </c>
      <c r="B69" s="211" t="s">
        <v>13</v>
      </c>
      <c r="C69" s="211" t="s">
        <v>14</v>
      </c>
      <c r="D69" s="211" t="s">
        <v>15</v>
      </c>
      <c r="E69" s="211" t="s">
        <v>390</v>
      </c>
      <c r="F69" s="212" t="s">
        <v>17</v>
      </c>
      <c r="G69" s="213" t="s">
        <v>18</v>
      </c>
    </row>
    <row r="70" spans="1:7" ht="30.75" customHeight="1" x14ac:dyDescent="0.2">
      <c r="A70" s="214">
        <v>1</v>
      </c>
      <c r="B70" s="215" t="s">
        <v>234</v>
      </c>
      <c r="C70" s="215" t="s">
        <v>381</v>
      </c>
      <c r="D70" s="216" t="s">
        <v>73</v>
      </c>
      <c r="E70" s="216"/>
      <c r="F70" s="217" t="s">
        <v>19</v>
      </c>
      <c r="G70" s="215"/>
    </row>
    <row r="71" spans="1:7" ht="27" customHeight="1" x14ac:dyDescent="0.2">
      <c r="A71" s="214">
        <v>2</v>
      </c>
      <c r="B71" s="215" t="s">
        <v>74</v>
      </c>
      <c r="C71" s="215"/>
      <c r="D71" s="215" t="s">
        <v>22</v>
      </c>
      <c r="E71" s="216"/>
      <c r="F71" s="217" t="s">
        <v>19</v>
      </c>
      <c r="G71" s="215"/>
    </row>
    <row r="72" spans="1:7" ht="24" customHeight="1" x14ac:dyDescent="0.2">
      <c r="A72" s="214">
        <v>3</v>
      </c>
      <c r="B72" s="215" t="s">
        <v>77</v>
      </c>
      <c r="C72" s="380" t="s">
        <v>382</v>
      </c>
      <c r="D72" s="215" t="s">
        <v>22</v>
      </c>
      <c r="E72" s="216" t="s">
        <v>383</v>
      </c>
      <c r="F72" s="217" t="s">
        <v>19</v>
      </c>
      <c r="G72" s="215"/>
    </row>
    <row r="73" spans="1:7" ht="21.75" customHeight="1" x14ac:dyDescent="0.2">
      <c r="A73" s="376">
        <v>4</v>
      </c>
      <c r="B73" s="377" t="s">
        <v>375</v>
      </c>
      <c r="C73" s="377"/>
      <c r="D73" s="377" t="s">
        <v>22</v>
      </c>
      <c r="E73" s="378"/>
      <c r="F73" s="379" t="s">
        <v>19</v>
      </c>
      <c r="G73" s="377"/>
    </row>
    <row r="74" spans="1:7" ht="27.75" customHeight="1" x14ac:dyDescent="0.2">
      <c r="A74" s="376">
        <v>5</v>
      </c>
      <c r="B74" s="377" t="s">
        <v>287</v>
      </c>
      <c r="C74" s="377"/>
      <c r="D74" s="377" t="s">
        <v>22</v>
      </c>
      <c r="E74" s="378"/>
      <c r="F74" s="379" t="s">
        <v>19</v>
      </c>
      <c r="G74" s="377"/>
    </row>
    <row r="75" spans="1:7" ht="29.25" customHeight="1" x14ac:dyDescent="0.2">
      <c r="A75" s="376">
        <v>6</v>
      </c>
      <c r="B75" s="377" t="s">
        <v>77</v>
      </c>
      <c r="C75" s="377" t="s">
        <v>288</v>
      </c>
      <c r="D75" s="377" t="s">
        <v>22</v>
      </c>
      <c r="E75" s="378" t="s">
        <v>386</v>
      </c>
      <c r="F75" s="379" t="s">
        <v>19</v>
      </c>
      <c r="G75" s="377"/>
    </row>
    <row r="76" spans="1:7" ht="30" customHeight="1" x14ac:dyDescent="0.2">
      <c r="A76" s="214">
        <v>7</v>
      </c>
      <c r="B76" s="216" t="s">
        <v>385</v>
      </c>
      <c r="C76" s="216"/>
      <c r="D76" s="216" t="s">
        <v>231</v>
      </c>
      <c r="E76" s="216"/>
      <c r="F76" s="217" t="s">
        <v>19</v>
      </c>
      <c r="G76" s="218"/>
    </row>
    <row r="77" spans="1:7" ht="29.25" customHeight="1" x14ac:dyDescent="0.2">
      <c r="A77" s="376">
        <v>8</v>
      </c>
      <c r="B77" s="378" t="s">
        <v>387</v>
      </c>
      <c r="C77" s="378"/>
      <c r="D77" s="378" t="s">
        <v>388</v>
      </c>
      <c r="E77" s="378"/>
      <c r="F77" s="379" t="s">
        <v>19</v>
      </c>
      <c r="G77" s="387"/>
    </row>
    <row r="78" spans="1:7" ht="15" x14ac:dyDescent="0.25">
      <c r="A78" s="202"/>
      <c r="B78" s="219" t="s">
        <v>20</v>
      </c>
      <c r="C78" s="219"/>
      <c r="D78" s="220"/>
      <c r="E78" s="220"/>
      <c r="F78" s="217" t="s">
        <v>19</v>
      </c>
      <c r="G78" s="220"/>
    </row>
    <row r="79" spans="1:7" s="369" customFormat="1" ht="15" x14ac:dyDescent="0.25">
      <c r="A79" s="365"/>
      <c r="B79" s="366"/>
      <c r="C79" s="366"/>
      <c r="D79" s="367"/>
      <c r="E79" s="367"/>
      <c r="F79" s="368"/>
      <c r="G79" s="367"/>
    </row>
    <row r="80" spans="1:7" s="369" customFormat="1" ht="15" x14ac:dyDescent="0.25">
      <c r="A80" s="365"/>
      <c r="B80" s="366"/>
      <c r="C80" s="366"/>
      <c r="D80" s="367"/>
      <c r="E80" s="367"/>
      <c r="F80" s="368"/>
      <c r="G80" s="367"/>
    </row>
    <row r="81" spans="1:7" s="225" customFormat="1" x14ac:dyDescent="0.2">
      <c r="A81" s="225" t="s">
        <v>274</v>
      </c>
    </row>
    <row r="82" spans="1:7" ht="20.25" customHeight="1" x14ac:dyDescent="0.2">
      <c r="A82" s="370"/>
      <c r="B82" s="371" t="s">
        <v>0</v>
      </c>
      <c r="C82" s="372" t="s">
        <v>278</v>
      </c>
      <c r="D82" s="373"/>
      <c r="E82" s="373"/>
      <c r="F82" s="371" t="s">
        <v>1</v>
      </c>
      <c r="G82" s="374" t="s">
        <v>289</v>
      </c>
    </row>
    <row r="83" spans="1:7" ht="24.75" customHeight="1" x14ac:dyDescent="0.2">
      <c r="A83" s="188"/>
      <c r="B83" s="189" t="s">
        <v>2</v>
      </c>
      <c r="C83" s="327" t="s">
        <v>389</v>
      </c>
      <c r="D83" s="327"/>
      <c r="E83" s="327"/>
      <c r="F83" s="327"/>
      <c r="G83" s="327"/>
    </row>
    <row r="84" spans="1:7" ht="21" customHeight="1" x14ac:dyDescent="0.2">
      <c r="A84" s="188"/>
      <c r="B84" s="189" t="s">
        <v>3</v>
      </c>
      <c r="C84" s="327"/>
      <c r="D84" s="327"/>
      <c r="E84" s="327"/>
      <c r="F84" s="327"/>
      <c r="G84" s="327"/>
    </row>
    <row r="85" spans="1:7" ht="22.5" customHeight="1" x14ac:dyDescent="0.2">
      <c r="A85" s="188"/>
      <c r="B85" s="189" t="s">
        <v>4</v>
      </c>
      <c r="C85" s="331"/>
      <c r="D85" s="332"/>
      <c r="E85" s="332"/>
      <c r="F85" s="332"/>
      <c r="G85" s="332"/>
    </row>
    <row r="86" spans="1:7" ht="117" customHeight="1" x14ac:dyDescent="0.2">
      <c r="A86" s="188"/>
      <c r="B86" s="189" t="s">
        <v>5</v>
      </c>
      <c r="C86" s="327" t="s">
        <v>391</v>
      </c>
      <c r="D86" s="327"/>
      <c r="E86" s="327"/>
      <c r="F86" s="327"/>
      <c r="G86" s="327"/>
    </row>
    <row r="87" spans="1:7" x14ac:dyDescent="0.2">
      <c r="A87" s="191"/>
      <c r="B87" s="192" t="s">
        <v>6</v>
      </c>
      <c r="C87" s="328" t="s">
        <v>7</v>
      </c>
      <c r="D87" s="328"/>
      <c r="E87" s="328"/>
      <c r="F87" s="191" t="s">
        <v>8</v>
      </c>
      <c r="G87" s="193"/>
    </row>
    <row r="88" spans="1:7" x14ac:dyDescent="0.2">
      <c r="A88" s="191"/>
      <c r="B88" s="192" t="s">
        <v>9</v>
      </c>
      <c r="C88" s="329" t="s">
        <v>10</v>
      </c>
      <c r="D88" s="329"/>
      <c r="E88" s="329"/>
      <c r="F88" s="191" t="s">
        <v>11</v>
      </c>
      <c r="G88" s="194">
        <v>45232</v>
      </c>
    </row>
    <row r="89" spans="1:7" ht="25.5" x14ac:dyDescent="0.2">
      <c r="A89" s="195" t="s">
        <v>12</v>
      </c>
      <c r="B89" s="196" t="s">
        <v>13</v>
      </c>
      <c r="C89" s="196" t="s">
        <v>14</v>
      </c>
      <c r="D89" s="196" t="s">
        <v>15</v>
      </c>
      <c r="E89" s="196" t="s">
        <v>16</v>
      </c>
      <c r="F89" s="197" t="s">
        <v>17</v>
      </c>
      <c r="G89" s="198" t="s">
        <v>18</v>
      </c>
    </row>
    <row r="90" spans="1:7" ht="28.5" customHeight="1" x14ac:dyDescent="0.2">
      <c r="A90" s="183">
        <v>1</v>
      </c>
      <c r="B90" s="181" t="s">
        <v>392</v>
      </c>
      <c r="C90" s="181"/>
      <c r="D90" s="182" t="s">
        <v>73</v>
      </c>
      <c r="E90" s="182" t="s">
        <v>396</v>
      </c>
      <c r="F90" s="1" t="s">
        <v>19</v>
      </c>
      <c r="G90" s="181"/>
    </row>
    <row r="91" spans="1:7" ht="29.25" customHeight="1" x14ac:dyDescent="0.2">
      <c r="A91" s="183">
        <v>2</v>
      </c>
      <c r="B91" s="181" t="s">
        <v>74</v>
      </c>
      <c r="C91" s="181"/>
      <c r="D91" s="181" t="s">
        <v>76</v>
      </c>
      <c r="E91" s="182"/>
      <c r="F91" s="1" t="s">
        <v>19</v>
      </c>
      <c r="G91" s="181"/>
    </row>
    <row r="92" spans="1:7" ht="28.5" customHeight="1" x14ac:dyDescent="0.2">
      <c r="A92" s="183">
        <v>3</v>
      </c>
      <c r="B92" s="181" t="s">
        <v>77</v>
      </c>
      <c r="C92" s="181" t="s">
        <v>233</v>
      </c>
      <c r="D92" s="181" t="s">
        <v>78</v>
      </c>
      <c r="E92" s="182"/>
      <c r="F92" s="1" t="s">
        <v>19</v>
      </c>
      <c r="G92" s="181"/>
    </row>
    <row r="93" spans="1:7" ht="28.5" customHeight="1" x14ac:dyDescent="0.2">
      <c r="A93" s="183">
        <v>4</v>
      </c>
      <c r="B93" s="181" t="s">
        <v>393</v>
      </c>
      <c r="C93" s="181"/>
      <c r="D93" s="181" t="s">
        <v>22</v>
      </c>
      <c r="E93" s="182"/>
      <c r="F93" s="1" t="s">
        <v>19</v>
      </c>
      <c r="G93" s="181"/>
    </row>
    <row r="94" spans="1:7" ht="27.75" customHeight="1" x14ac:dyDescent="0.2">
      <c r="A94" s="183">
        <v>5</v>
      </c>
      <c r="B94" s="182" t="s">
        <v>345</v>
      </c>
      <c r="C94" s="182"/>
      <c r="D94" s="182" t="s">
        <v>22</v>
      </c>
      <c r="E94" s="182"/>
      <c r="F94" s="1" t="s">
        <v>19</v>
      </c>
      <c r="G94" s="199"/>
    </row>
    <row r="95" spans="1:7" ht="30.75" customHeight="1" x14ac:dyDescent="0.2">
      <c r="A95" s="183">
        <v>6</v>
      </c>
      <c r="B95" s="182" t="s">
        <v>394</v>
      </c>
      <c r="C95" s="182"/>
      <c r="D95" s="182" t="s">
        <v>80</v>
      </c>
      <c r="E95" s="182"/>
      <c r="F95" s="1" t="s">
        <v>19</v>
      </c>
      <c r="G95" s="199"/>
    </row>
    <row r="96" spans="1:7" ht="21.75" customHeight="1" x14ac:dyDescent="0.2">
      <c r="A96" s="183">
        <v>7</v>
      </c>
      <c r="B96" s="182" t="s">
        <v>395</v>
      </c>
      <c r="C96" s="182"/>
      <c r="D96" s="182">
        <v>6.6479999999999997</v>
      </c>
      <c r="E96" s="182" t="s">
        <v>397</v>
      </c>
      <c r="F96" s="1" t="s">
        <v>19</v>
      </c>
      <c r="G96" s="199"/>
    </row>
    <row r="97" spans="1:7" ht="22.5" customHeight="1" x14ac:dyDescent="0.2">
      <c r="A97" s="183">
        <v>8</v>
      </c>
      <c r="B97" s="182" t="s">
        <v>398</v>
      </c>
      <c r="C97" s="182"/>
      <c r="D97" s="182">
        <v>16.648</v>
      </c>
      <c r="E97" s="182">
        <v>16.648</v>
      </c>
      <c r="F97" s="1" t="s">
        <v>19</v>
      </c>
      <c r="G97" s="199"/>
    </row>
    <row r="98" spans="1:7" x14ac:dyDescent="0.2">
      <c r="A98" s="183">
        <v>9</v>
      </c>
      <c r="B98" s="225"/>
      <c r="C98" s="225"/>
      <c r="D98" s="225"/>
      <c r="E98" s="225"/>
      <c r="F98" s="1" t="s">
        <v>19</v>
      </c>
      <c r="G98" s="225"/>
    </row>
    <row r="102" spans="1:7" x14ac:dyDescent="0.2">
      <c r="A102" s="225" t="s">
        <v>279</v>
      </c>
      <c r="B102" s="225"/>
      <c r="C102" s="225"/>
      <c r="D102" s="225"/>
      <c r="E102" s="225"/>
      <c r="F102" s="225"/>
      <c r="G102" s="225"/>
    </row>
    <row r="103" spans="1:7" ht="25.5" customHeight="1" x14ac:dyDescent="0.2">
      <c r="A103" s="370"/>
      <c r="B103" s="371" t="s">
        <v>0</v>
      </c>
      <c r="C103" s="372" t="s">
        <v>280</v>
      </c>
      <c r="D103" s="373"/>
      <c r="E103" s="373"/>
      <c r="F103" s="371" t="s">
        <v>1</v>
      </c>
      <c r="G103" s="374" t="s">
        <v>245</v>
      </c>
    </row>
    <row r="104" spans="1:7" ht="26.25" customHeight="1" x14ac:dyDescent="0.2">
      <c r="A104" s="188"/>
      <c r="B104" s="189" t="s">
        <v>2</v>
      </c>
      <c r="C104" s="327" t="s">
        <v>145</v>
      </c>
      <c r="D104" s="327"/>
      <c r="E104" s="327"/>
      <c r="F104" s="327"/>
      <c r="G104" s="327"/>
    </row>
    <row r="105" spans="1:7" ht="20.25" customHeight="1" x14ac:dyDescent="0.2">
      <c r="A105" s="188"/>
      <c r="B105" s="189" t="s">
        <v>3</v>
      </c>
      <c r="C105" s="327"/>
      <c r="D105" s="327"/>
      <c r="E105" s="327"/>
      <c r="F105" s="327"/>
      <c r="G105" s="327"/>
    </row>
    <row r="106" spans="1:7" ht="21.75" customHeight="1" x14ac:dyDescent="0.2">
      <c r="A106" s="188"/>
      <c r="B106" s="189" t="s">
        <v>4</v>
      </c>
      <c r="C106" s="331"/>
      <c r="D106" s="332"/>
      <c r="E106" s="332"/>
      <c r="F106" s="332"/>
      <c r="G106" s="332"/>
    </row>
    <row r="107" spans="1:7" ht="93" customHeight="1" x14ac:dyDescent="0.2">
      <c r="A107" s="188"/>
      <c r="B107" s="189" t="s">
        <v>5</v>
      </c>
      <c r="C107" s="327" t="s">
        <v>399</v>
      </c>
      <c r="D107" s="327"/>
      <c r="E107" s="327"/>
      <c r="F107" s="327"/>
      <c r="G107" s="327"/>
    </row>
    <row r="108" spans="1:7" x14ac:dyDescent="0.2">
      <c r="A108" s="191"/>
      <c r="B108" s="192" t="s">
        <v>6</v>
      </c>
      <c r="C108" s="328" t="s">
        <v>7</v>
      </c>
      <c r="D108" s="328"/>
      <c r="E108" s="328"/>
      <c r="F108" s="191" t="s">
        <v>8</v>
      </c>
      <c r="G108" s="193"/>
    </row>
    <row r="109" spans="1:7" x14ac:dyDescent="0.2">
      <c r="A109" s="191"/>
      <c r="B109" s="192" t="s">
        <v>9</v>
      </c>
      <c r="C109" s="329" t="s">
        <v>10</v>
      </c>
      <c r="D109" s="329"/>
      <c r="E109" s="329"/>
      <c r="F109" s="191" t="s">
        <v>11</v>
      </c>
      <c r="G109" s="194">
        <v>45225</v>
      </c>
    </row>
    <row r="110" spans="1:7" ht="25.5" x14ac:dyDescent="0.2">
      <c r="A110" s="195" t="s">
        <v>12</v>
      </c>
      <c r="B110" s="196" t="s">
        <v>13</v>
      </c>
      <c r="C110" s="196" t="s">
        <v>14</v>
      </c>
      <c r="D110" s="196" t="s">
        <v>15</v>
      </c>
      <c r="E110" s="196" t="s">
        <v>16</v>
      </c>
      <c r="F110" s="197" t="s">
        <v>17</v>
      </c>
      <c r="G110" s="198" t="s">
        <v>18</v>
      </c>
    </row>
    <row r="111" spans="1:7" ht="30.75" customHeight="1" x14ac:dyDescent="0.2">
      <c r="A111" s="183">
        <v>1</v>
      </c>
      <c r="B111" s="181" t="s">
        <v>401</v>
      </c>
      <c r="C111" s="181"/>
      <c r="D111" s="182" t="s">
        <v>73</v>
      </c>
      <c r="E111" s="182" t="s">
        <v>42</v>
      </c>
      <c r="F111" s="1" t="s">
        <v>19</v>
      </c>
      <c r="G111" s="181"/>
    </row>
    <row r="112" spans="1:7" ht="33" customHeight="1" x14ac:dyDescent="0.2">
      <c r="A112" s="184">
        <v>2</v>
      </c>
      <c r="B112" s="185" t="s">
        <v>402</v>
      </c>
      <c r="C112" s="185"/>
      <c r="D112" s="186" t="s">
        <v>403</v>
      </c>
      <c r="E112" s="186">
        <v>16.648</v>
      </c>
      <c r="F112" s="187" t="s">
        <v>19</v>
      </c>
      <c r="G112" s="185"/>
    </row>
    <row r="113" spans="1:7" ht="31.5" customHeight="1" x14ac:dyDescent="0.2">
      <c r="A113" s="183">
        <v>3</v>
      </c>
      <c r="B113" s="181" t="s">
        <v>368</v>
      </c>
      <c r="C113" s="181"/>
      <c r="D113" s="181" t="s">
        <v>400</v>
      </c>
      <c r="E113" s="182" t="s">
        <v>404</v>
      </c>
      <c r="F113" s="1" t="s">
        <v>19</v>
      </c>
      <c r="G113" s="181"/>
    </row>
    <row r="114" spans="1:7" ht="27.75" customHeight="1" x14ac:dyDescent="0.2">
      <c r="A114" s="183">
        <v>4</v>
      </c>
      <c r="B114" s="181" t="s">
        <v>345</v>
      </c>
      <c r="C114" s="181"/>
      <c r="D114" s="181" t="s">
        <v>22</v>
      </c>
      <c r="E114" s="182"/>
      <c r="F114" s="1" t="s">
        <v>19</v>
      </c>
      <c r="G114" s="181"/>
    </row>
    <row r="115" spans="1:7" ht="32.25" customHeight="1" x14ac:dyDescent="0.2">
      <c r="A115" s="183">
        <v>5</v>
      </c>
      <c r="B115" s="181" t="s">
        <v>405</v>
      </c>
      <c r="C115" s="181"/>
      <c r="D115" s="388" t="s">
        <v>407</v>
      </c>
      <c r="E115" s="182"/>
      <c r="F115" s="1" t="s">
        <v>19</v>
      </c>
      <c r="G115" s="181"/>
    </row>
    <row r="116" spans="1:7" ht="27.75" customHeight="1" x14ac:dyDescent="0.2">
      <c r="A116" s="183">
        <v>6</v>
      </c>
      <c r="B116" s="182" t="s">
        <v>406</v>
      </c>
      <c r="C116" s="182"/>
      <c r="D116" s="388" t="s">
        <v>407</v>
      </c>
      <c r="E116" s="182"/>
      <c r="F116" s="1" t="s">
        <v>19</v>
      </c>
      <c r="G116" s="199"/>
    </row>
    <row r="117" spans="1:7" ht="29.25" customHeight="1" x14ac:dyDescent="0.2">
      <c r="A117" s="183">
        <v>7</v>
      </c>
      <c r="B117" s="182" t="s">
        <v>133</v>
      </c>
      <c r="C117" s="182"/>
      <c r="D117" s="182" t="s">
        <v>408</v>
      </c>
      <c r="E117" s="182"/>
      <c r="F117" s="1" t="s">
        <v>19</v>
      </c>
      <c r="G117" s="199"/>
    </row>
    <row r="118" spans="1:7" ht="29.25" customHeight="1" x14ac:dyDescent="0.2">
      <c r="A118" s="184">
        <v>8</v>
      </c>
      <c r="B118" s="186" t="s">
        <v>409</v>
      </c>
      <c r="C118" s="186"/>
      <c r="D118" s="186" t="s">
        <v>410</v>
      </c>
      <c r="E118" s="186">
        <v>16.648</v>
      </c>
      <c r="F118" s="187" t="s">
        <v>26</v>
      </c>
      <c r="G118" s="375"/>
    </row>
    <row r="119" spans="1:7" ht="21" customHeight="1" x14ac:dyDescent="0.2">
      <c r="A119" s="184">
        <v>9</v>
      </c>
      <c r="B119" s="186"/>
      <c r="C119" s="186"/>
      <c r="D119" s="186"/>
      <c r="E119" s="186"/>
      <c r="F119" s="187"/>
      <c r="G119" s="375"/>
    </row>
    <row r="120" spans="1:7" x14ac:dyDescent="0.2">
      <c r="A120" s="188"/>
      <c r="B120" s="200" t="s">
        <v>20</v>
      </c>
      <c r="C120" s="200"/>
      <c r="D120" s="201"/>
      <c r="E120" s="201"/>
      <c r="F120" s="1" t="s">
        <v>26</v>
      </c>
      <c r="G120" s="201"/>
    </row>
    <row r="124" spans="1:7" x14ac:dyDescent="0.2">
      <c r="A124" s="225" t="s">
        <v>363</v>
      </c>
      <c r="B124" s="225"/>
      <c r="C124" s="225"/>
      <c r="D124" s="225"/>
      <c r="E124" s="225"/>
      <c r="F124" s="225"/>
      <c r="G124" s="225"/>
    </row>
    <row r="125" spans="1:7" ht="22.5" customHeight="1" x14ac:dyDescent="0.2">
      <c r="A125" s="370"/>
      <c r="B125" s="371" t="s">
        <v>0</v>
      </c>
      <c r="C125" s="372" t="s">
        <v>364</v>
      </c>
      <c r="D125" s="373"/>
      <c r="E125" s="373"/>
      <c r="F125" s="371" t="s">
        <v>1</v>
      </c>
      <c r="G125" s="374" t="s">
        <v>245</v>
      </c>
    </row>
    <row r="126" spans="1:7" ht="31.5" customHeight="1" x14ac:dyDescent="0.2">
      <c r="A126" s="188"/>
      <c r="B126" s="189" t="s">
        <v>2</v>
      </c>
      <c r="C126" s="327" t="s">
        <v>145</v>
      </c>
      <c r="D126" s="327"/>
      <c r="E126" s="327"/>
      <c r="F126" s="327"/>
      <c r="G126" s="327"/>
    </row>
    <row r="127" spans="1:7" ht="27.75" customHeight="1" x14ac:dyDescent="0.2">
      <c r="A127" s="188"/>
      <c r="B127" s="189" t="s">
        <v>3</v>
      </c>
      <c r="C127" s="327"/>
      <c r="D127" s="327"/>
      <c r="E127" s="327"/>
      <c r="F127" s="327"/>
      <c r="G127" s="327"/>
    </row>
    <row r="128" spans="1:7" ht="29.25" customHeight="1" x14ac:dyDescent="0.2">
      <c r="A128" s="188"/>
      <c r="B128" s="189" t="s">
        <v>4</v>
      </c>
      <c r="C128" s="331"/>
      <c r="D128" s="332"/>
      <c r="E128" s="332"/>
      <c r="F128" s="332"/>
      <c r="G128" s="332"/>
    </row>
    <row r="129" spans="1:7" ht="78.75" customHeight="1" x14ac:dyDescent="0.2">
      <c r="A129" s="188"/>
      <c r="B129" s="189" t="s">
        <v>5</v>
      </c>
      <c r="C129" s="327" t="s">
        <v>411</v>
      </c>
      <c r="D129" s="327"/>
      <c r="E129" s="327"/>
      <c r="F129" s="327"/>
      <c r="G129" s="327"/>
    </row>
    <row r="130" spans="1:7" ht="33.75" customHeight="1" x14ac:dyDescent="0.2">
      <c r="A130" s="191"/>
      <c r="B130" s="192" t="s">
        <v>6</v>
      </c>
      <c r="C130" s="328" t="s">
        <v>7</v>
      </c>
      <c r="D130" s="328"/>
      <c r="E130" s="328"/>
      <c r="F130" s="191" t="s">
        <v>8</v>
      </c>
      <c r="G130" s="193"/>
    </row>
    <row r="131" spans="1:7" x14ac:dyDescent="0.2">
      <c r="A131" s="191"/>
      <c r="B131" s="192" t="s">
        <v>9</v>
      </c>
      <c r="C131" s="329" t="s">
        <v>10</v>
      </c>
      <c r="D131" s="329"/>
      <c r="E131" s="329"/>
      <c r="F131" s="191" t="s">
        <v>11</v>
      </c>
      <c r="G131" s="194">
        <v>45233</v>
      </c>
    </row>
    <row r="132" spans="1:7" ht="25.5" x14ac:dyDescent="0.2">
      <c r="A132" s="195" t="s">
        <v>12</v>
      </c>
      <c r="B132" s="196" t="s">
        <v>13</v>
      </c>
      <c r="C132" s="196" t="s">
        <v>14</v>
      </c>
      <c r="D132" s="196" t="s">
        <v>15</v>
      </c>
      <c r="E132" s="196" t="s">
        <v>16</v>
      </c>
      <c r="F132" s="197" t="s">
        <v>17</v>
      </c>
      <c r="G132" s="198" t="s">
        <v>18</v>
      </c>
    </row>
    <row r="133" spans="1:7" ht="31.5" customHeight="1" x14ac:dyDescent="0.2">
      <c r="A133" s="183">
        <v>1</v>
      </c>
      <c r="B133" s="181" t="s">
        <v>365</v>
      </c>
      <c r="C133" s="181"/>
      <c r="D133" s="182" t="s">
        <v>22</v>
      </c>
      <c r="E133" s="182"/>
      <c r="F133" s="1" t="s">
        <v>19</v>
      </c>
      <c r="G133" s="181"/>
    </row>
    <row r="134" spans="1:7" ht="26.25" customHeight="1" x14ac:dyDescent="0.2">
      <c r="A134" s="184">
        <v>2</v>
      </c>
      <c r="B134" s="185" t="s">
        <v>366</v>
      </c>
      <c r="C134" s="185"/>
      <c r="D134" s="186" t="s">
        <v>22</v>
      </c>
      <c r="E134" s="186"/>
      <c r="F134" s="1" t="s">
        <v>19</v>
      </c>
      <c r="G134" s="185"/>
    </row>
    <row r="135" spans="1:7" ht="31.5" customHeight="1" x14ac:dyDescent="0.2">
      <c r="A135" s="183">
        <v>3</v>
      </c>
      <c r="B135" s="181" t="s">
        <v>367</v>
      </c>
      <c r="C135" s="181"/>
      <c r="D135" s="182" t="s">
        <v>73</v>
      </c>
      <c r="E135" s="182"/>
      <c r="F135" s="1" t="s">
        <v>19</v>
      </c>
      <c r="G135" s="181"/>
    </row>
    <row r="136" spans="1:7" ht="27.75" customHeight="1" x14ac:dyDescent="0.2">
      <c r="A136" s="183">
        <v>4</v>
      </c>
      <c r="B136" s="181" t="s">
        <v>368</v>
      </c>
      <c r="C136" s="181"/>
      <c r="D136" s="181" t="s">
        <v>369</v>
      </c>
      <c r="E136" s="182"/>
      <c r="F136" s="1" t="s">
        <v>19</v>
      </c>
      <c r="G136" s="181"/>
    </row>
    <row r="137" spans="1:7" ht="31.5" customHeight="1" x14ac:dyDescent="0.2">
      <c r="A137" s="183">
        <v>5</v>
      </c>
      <c r="B137" s="181" t="s">
        <v>370</v>
      </c>
      <c r="C137" s="181" t="s">
        <v>233</v>
      </c>
      <c r="D137" s="181" t="s">
        <v>78</v>
      </c>
      <c r="E137" s="182" t="s">
        <v>371</v>
      </c>
      <c r="F137" s="1" t="s">
        <v>19</v>
      </c>
      <c r="G137" s="181"/>
    </row>
    <row r="138" spans="1:7" ht="31.5" customHeight="1" x14ac:dyDescent="0.2">
      <c r="A138" s="184">
        <v>6</v>
      </c>
      <c r="B138" s="185" t="s">
        <v>372</v>
      </c>
      <c r="C138" s="185"/>
      <c r="D138" s="185" t="s">
        <v>373</v>
      </c>
      <c r="E138" s="186" t="s">
        <v>374</v>
      </c>
      <c r="F138" s="187" t="s">
        <v>26</v>
      </c>
      <c r="G138" s="185"/>
    </row>
    <row r="139" spans="1:7" ht="31.5" customHeight="1" x14ac:dyDescent="0.2">
      <c r="A139" s="184">
        <v>7</v>
      </c>
      <c r="B139" s="185" t="s">
        <v>375</v>
      </c>
      <c r="C139" s="185"/>
      <c r="D139" s="185" t="s">
        <v>22</v>
      </c>
      <c r="E139" s="186"/>
      <c r="F139" s="187" t="s">
        <v>19</v>
      </c>
      <c r="G139" s="185"/>
    </row>
    <row r="140" spans="1:7" ht="28.5" customHeight="1" x14ac:dyDescent="0.2">
      <c r="A140" s="183">
        <v>8</v>
      </c>
      <c r="B140" s="182" t="s">
        <v>79</v>
      </c>
      <c r="C140" s="182"/>
      <c r="D140" s="182" t="s">
        <v>80</v>
      </c>
      <c r="E140" s="182"/>
      <c r="F140" s="1" t="s">
        <v>26</v>
      </c>
      <c r="G140" s="199"/>
    </row>
    <row r="141" spans="1:7" ht="34.5" customHeight="1" x14ac:dyDescent="0.2">
      <c r="A141" s="183">
        <v>9</v>
      </c>
      <c r="B141" s="182" t="s">
        <v>376</v>
      </c>
      <c r="C141" s="182"/>
      <c r="D141" s="182"/>
      <c r="E141" s="182"/>
      <c r="F141" s="1" t="s">
        <v>26</v>
      </c>
      <c r="G141" s="199"/>
    </row>
    <row r="142" spans="1:7" x14ac:dyDescent="0.2">
      <c r="A142" s="188"/>
      <c r="B142" s="200" t="s">
        <v>20</v>
      </c>
      <c r="C142" s="200"/>
      <c r="D142" s="201"/>
      <c r="E142" s="201"/>
      <c r="F142" s="1" t="s">
        <v>26</v>
      </c>
      <c r="G142" s="201"/>
    </row>
  </sheetData>
  <mergeCells count="53">
    <mergeCell ref="C131:E131"/>
    <mergeCell ref="C126:G126"/>
    <mergeCell ref="C127:G127"/>
    <mergeCell ref="C128:G128"/>
    <mergeCell ref="C129:G129"/>
    <mergeCell ref="C130:E130"/>
    <mergeCell ref="C106:G106"/>
    <mergeCell ref="C107:G107"/>
    <mergeCell ref="C108:E108"/>
    <mergeCell ref="C109:E109"/>
    <mergeCell ref="C125:E125"/>
    <mergeCell ref="C87:E87"/>
    <mergeCell ref="C88:E88"/>
    <mergeCell ref="C103:E103"/>
    <mergeCell ref="C104:G104"/>
    <mergeCell ref="C105:G105"/>
    <mergeCell ref="C82:E82"/>
    <mergeCell ref="C83:G83"/>
    <mergeCell ref="C84:G84"/>
    <mergeCell ref="C85:G85"/>
    <mergeCell ref="C86:G86"/>
    <mergeCell ref="C6:G6"/>
    <mergeCell ref="C7:E7"/>
    <mergeCell ref="C8:E8"/>
    <mergeCell ref="A1:G1"/>
    <mergeCell ref="C2:E2"/>
    <mergeCell ref="C3:G3"/>
    <mergeCell ref="C4:G4"/>
    <mergeCell ref="C5:G5"/>
    <mergeCell ref="C24:G24"/>
    <mergeCell ref="C25:E25"/>
    <mergeCell ref="C26:E26"/>
    <mergeCell ref="A19:G19"/>
    <mergeCell ref="C20:E20"/>
    <mergeCell ref="C21:G21"/>
    <mergeCell ref="C22:G22"/>
    <mergeCell ref="C23:G23"/>
    <mergeCell ref="A39:G39"/>
    <mergeCell ref="C40:E40"/>
    <mergeCell ref="C46:E46"/>
    <mergeCell ref="C41:G41"/>
    <mergeCell ref="C42:G42"/>
    <mergeCell ref="C43:G43"/>
    <mergeCell ref="C44:G44"/>
    <mergeCell ref="C45:E45"/>
    <mergeCell ref="A61:G61"/>
    <mergeCell ref="C62:E62"/>
    <mergeCell ref="C66:G66"/>
    <mergeCell ref="C67:E67"/>
    <mergeCell ref="C68:E68"/>
    <mergeCell ref="C63:G63"/>
    <mergeCell ref="C64:G64"/>
    <mergeCell ref="C65:G65"/>
  </mergeCells>
  <phoneticPr fontId="3" type="noConversion"/>
  <conditionalFormatting sqref="F48:F57 F135:F140 F10:F13 F70:F75">
    <cfRule type="cellIs" dxfId="101" priority="88" stopIfTrue="1" operator="equal">
      <formula>"F"</formula>
    </cfRule>
    <cfRule type="cellIs" dxfId="100" priority="89" stopIfTrue="1" operator="equal">
      <formula>"B"</formula>
    </cfRule>
    <cfRule type="cellIs" dxfId="99" priority="90" stopIfTrue="1" operator="equal">
      <formula>"u"</formula>
    </cfRule>
  </conditionalFormatting>
  <conditionalFormatting sqref="F16">
    <cfRule type="cellIs" dxfId="98" priority="85" stopIfTrue="1" operator="equal">
      <formula>"F"</formula>
    </cfRule>
    <cfRule type="cellIs" dxfId="97" priority="86" stopIfTrue="1" operator="equal">
      <formula>"B"</formula>
    </cfRule>
    <cfRule type="cellIs" dxfId="96" priority="87" stopIfTrue="1" operator="equal">
      <formula>"u"</formula>
    </cfRule>
  </conditionalFormatting>
  <conditionalFormatting sqref="F14:F15">
    <cfRule type="cellIs" dxfId="95" priority="82" stopIfTrue="1" operator="equal">
      <formula>"F"</formula>
    </cfRule>
    <cfRule type="cellIs" dxfId="94" priority="83" stopIfTrue="1" operator="equal">
      <formula>"B"</formula>
    </cfRule>
    <cfRule type="cellIs" dxfId="93" priority="84" stopIfTrue="1" operator="equal">
      <formula>"u"</formula>
    </cfRule>
  </conditionalFormatting>
  <conditionalFormatting sqref="F28:F35">
    <cfRule type="cellIs" dxfId="92" priority="79" stopIfTrue="1" operator="equal">
      <formula>"F"</formula>
    </cfRule>
    <cfRule type="cellIs" dxfId="91" priority="80" stopIfTrue="1" operator="equal">
      <formula>"B"</formula>
    </cfRule>
    <cfRule type="cellIs" dxfId="90" priority="81" stopIfTrue="1" operator="equal">
      <formula>"u"</formula>
    </cfRule>
  </conditionalFormatting>
  <conditionalFormatting sqref="F36">
    <cfRule type="cellIs" dxfId="89" priority="76" stopIfTrue="1" operator="equal">
      <formula>"F"</formula>
    </cfRule>
    <cfRule type="cellIs" dxfId="88" priority="77" stopIfTrue="1" operator="equal">
      <formula>"B"</formula>
    </cfRule>
    <cfRule type="cellIs" dxfId="87" priority="78" stopIfTrue="1" operator="equal">
      <formula>"u"</formula>
    </cfRule>
  </conditionalFormatting>
  <conditionalFormatting sqref="F58">
    <cfRule type="cellIs" dxfId="86" priority="70" stopIfTrue="1" operator="equal">
      <formula>"F"</formula>
    </cfRule>
    <cfRule type="cellIs" dxfId="85" priority="71" stopIfTrue="1" operator="equal">
      <formula>"B"</formula>
    </cfRule>
    <cfRule type="cellIs" dxfId="84" priority="72" stopIfTrue="1" operator="equal">
      <formula>"u"</formula>
    </cfRule>
  </conditionalFormatting>
  <conditionalFormatting sqref="F78:F80">
    <cfRule type="cellIs" dxfId="83" priority="64" stopIfTrue="1" operator="equal">
      <formula>"F"</formula>
    </cfRule>
    <cfRule type="cellIs" dxfId="82" priority="65" stopIfTrue="1" operator="equal">
      <formula>"B"</formula>
    </cfRule>
    <cfRule type="cellIs" dxfId="81" priority="66" stopIfTrue="1" operator="equal">
      <formula>"u"</formula>
    </cfRule>
  </conditionalFormatting>
  <conditionalFormatting sqref="F76:F77">
    <cfRule type="cellIs" dxfId="80" priority="61" stopIfTrue="1" operator="equal">
      <formula>"F"</formula>
    </cfRule>
    <cfRule type="cellIs" dxfId="79" priority="62" stopIfTrue="1" operator="equal">
      <formula>"B"</formula>
    </cfRule>
    <cfRule type="cellIs" dxfId="78" priority="63" stopIfTrue="1" operator="equal">
      <formula>"u"</formula>
    </cfRule>
  </conditionalFormatting>
  <conditionalFormatting sqref="F90:F94">
    <cfRule type="cellIs" dxfId="77" priority="43" stopIfTrue="1" operator="equal">
      <formula>"F"</formula>
    </cfRule>
    <cfRule type="cellIs" dxfId="76" priority="44" stopIfTrue="1" operator="equal">
      <formula>"B"</formula>
    </cfRule>
    <cfRule type="cellIs" dxfId="75" priority="45" stopIfTrue="1" operator="equal">
      <formula>"u"</formula>
    </cfRule>
  </conditionalFormatting>
  <conditionalFormatting sqref="F95">
    <cfRule type="cellIs" dxfId="74" priority="37" stopIfTrue="1" operator="equal">
      <formula>"F"</formula>
    </cfRule>
    <cfRule type="cellIs" dxfId="73" priority="38" stopIfTrue="1" operator="equal">
      <formula>"B"</formula>
    </cfRule>
    <cfRule type="cellIs" dxfId="72" priority="39" stopIfTrue="1" operator="equal">
      <formula>"u"</formula>
    </cfRule>
  </conditionalFormatting>
  <conditionalFormatting sqref="F111:F116">
    <cfRule type="cellIs" dxfId="71" priority="34" stopIfTrue="1" operator="equal">
      <formula>"F"</formula>
    </cfRule>
    <cfRule type="cellIs" dxfId="70" priority="35" stopIfTrue="1" operator="equal">
      <formula>"B"</formula>
    </cfRule>
    <cfRule type="cellIs" dxfId="69" priority="36" stopIfTrue="1" operator="equal">
      <formula>"u"</formula>
    </cfRule>
  </conditionalFormatting>
  <conditionalFormatting sqref="F120">
    <cfRule type="cellIs" dxfId="68" priority="31" stopIfTrue="1" operator="equal">
      <formula>"F"</formula>
    </cfRule>
    <cfRule type="cellIs" dxfId="67" priority="32" stopIfTrue="1" operator="equal">
      <formula>"B"</formula>
    </cfRule>
    <cfRule type="cellIs" dxfId="66" priority="33" stopIfTrue="1" operator="equal">
      <formula>"u"</formula>
    </cfRule>
  </conditionalFormatting>
  <conditionalFormatting sqref="F117:F119">
    <cfRule type="cellIs" dxfId="65" priority="28" stopIfTrue="1" operator="equal">
      <formula>"F"</formula>
    </cfRule>
    <cfRule type="cellIs" dxfId="64" priority="29" stopIfTrue="1" operator="equal">
      <formula>"B"</formula>
    </cfRule>
    <cfRule type="cellIs" dxfId="63" priority="30" stopIfTrue="1" operator="equal">
      <formula>"u"</formula>
    </cfRule>
  </conditionalFormatting>
  <conditionalFormatting sqref="F142">
    <cfRule type="cellIs" dxfId="62" priority="22" stopIfTrue="1" operator="equal">
      <formula>"F"</formula>
    </cfRule>
    <cfRule type="cellIs" dxfId="61" priority="23" stopIfTrue="1" operator="equal">
      <formula>"B"</formula>
    </cfRule>
    <cfRule type="cellIs" dxfId="60" priority="24" stopIfTrue="1" operator="equal">
      <formula>"u"</formula>
    </cfRule>
  </conditionalFormatting>
  <conditionalFormatting sqref="F141">
    <cfRule type="cellIs" dxfId="59" priority="19" stopIfTrue="1" operator="equal">
      <formula>"F"</formula>
    </cfRule>
    <cfRule type="cellIs" dxfId="58" priority="20" stopIfTrue="1" operator="equal">
      <formula>"B"</formula>
    </cfRule>
    <cfRule type="cellIs" dxfId="57" priority="21" stopIfTrue="1" operator="equal">
      <formula>"u"</formula>
    </cfRule>
  </conditionalFormatting>
  <conditionalFormatting sqref="F133">
    <cfRule type="cellIs" dxfId="56" priority="13" stopIfTrue="1" operator="equal">
      <formula>"F"</formula>
    </cfRule>
    <cfRule type="cellIs" dxfId="55" priority="14" stopIfTrue="1" operator="equal">
      <formula>"B"</formula>
    </cfRule>
    <cfRule type="cellIs" dxfId="54" priority="15" stopIfTrue="1" operator="equal">
      <formula>"u"</formula>
    </cfRule>
  </conditionalFormatting>
  <conditionalFormatting sqref="F134">
    <cfRule type="cellIs" dxfId="53" priority="10" stopIfTrue="1" operator="equal">
      <formula>"F"</formula>
    </cfRule>
    <cfRule type="cellIs" dxfId="52" priority="11" stopIfTrue="1" operator="equal">
      <formula>"B"</formula>
    </cfRule>
    <cfRule type="cellIs" dxfId="51" priority="12" stopIfTrue="1" operator="equal">
      <formula>"u"</formula>
    </cfRule>
  </conditionalFormatting>
  <conditionalFormatting sqref="F96:F97">
    <cfRule type="cellIs" dxfId="50" priority="4" stopIfTrue="1" operator="equal">
      <formula>"F"</formula>
    </cfRule>
    <cfRule type="cellIs" dxfId="49" priority="5" stopIfTrue="1" operator="equal">
      <formula>"B"</formula>
    </cfRule>
    <cfRule type="cellIs" dxfId="48" priority="6" stopIfTrue="1" operator="equal">
      <formula>"u"</formula>
    </cfRule>
  </conditionalFormatting>
  <conditionalFormatting sqref="F98">
    <cfRule type="cellIs" dxfId="47" priority="1" stopIfTrue="1" operator="equal">
      <formula>"F"</formula>
    </cfRule>
    <cfRule type="cellIs" dxfId="46" priority="2" stopIfTrue="1" operator="equal">
      <formula>"B"</formula>
    </cfRule>
    <cfRule type="cellIs" dxfId="45" priority="3"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F28:F36 F70:F80 F111:F120 F48:F58 F133:F142 F10:F16 F90:F98" xr:uid="{A8C05541-85DA-45A7-9CA9-9D7568101592}">
      <formula1>"U,P,F,B,S,n/a"</formula1>
    </dataValidation>
  </dataValidations>
  <hyperlinks>
    <hyperlink ref="G2" location="'Lab request'!A14" display="UC003-1" xr:uid="{EF73D35F-E112-4D45-A100-86FF40D8D05F}"/>
    <hyperlink ref="G20" location="'Lab request'!A14" display="UC003-1" xr:uid="{946D0BAF-AF23-4DE3-B463-30E96A54C07E}"/>
    <hyperlink ref="G40" location="'Lab request'!A14" display="UC003-1" xr:uid="{03C5C218-AAFB-4DEC-BD8E-00EA9436B1C2}"/>
    <hyperlink ref="G62" location="'Lab request'!A14" display="UC003-1" xr:uid="{2CCA283C-D17A-4025-B3F7-479C6760DA26}"/>
    <hyperlink ref="G82" location="'Lab request'!A14" display="UC003-1" xr:uid="{B27080A6-D764-4359-AFC5-3B510DB9BF2B}"/>
    <hyperlink ref="G103" location="'Lab request'!A14" display="UC003-1" xr:uid="{B3965FD7-3074-4B25-AA1B-49460FF79243}"/>
    <hyperlink ref="G125" location="'Lab request'!A14" display="UC003-1" xr:uid="{4BBDC68E-3C00-49D1-887C-AF44E64A4786}"/>
  </hyperlinks>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3483F-8169-4101-AE32-58C09E790BBC}">
  <dimension ref="A1:I17"/>
  <sheetViews>
    <sheetView workbookViewId="0">
      <selection activeCell="B19" sqref="B19"/>
    </sheetView>
  </sheetViews>
  <sheetFormatPr defaultRowHeight="14.25" x14ac:dyDescent="0.2"/>
  <cols>
    <col min="2" max="2" width="67.375" customWidth="1"/>
    <col min="3" max="3" width="121.375" customWidth="1"/>
    <col min="4" max="4" width="58.125" customWidth="1"/>
    <col min="5" max="5" width="26.125" customWidth="1"/>
    <col min="6" max="6" width="17" customWidth="1"/>
    <col min="7" max="7" width="16.5" customWidth="1"/>
    <col min="8" max="8" width="5.25" customWidth="1"/>
    <col min="9" max="9" width="2.75" customWidth="1"/>
  </cols>
  <sheetData>
    <row r="1" spans="1:9" ht="20.25" x14ac:dyDescent="0.3">
      <c r="A1" s="307" t="str">
        <f ca="1">MID(CELL("filename",A7),FIND("]",CELL("filename"),1)+1,255)</f>
        <v>Go with crew</v>
      </c>
      <c r="B1" s="308"/>
      <c r="C1" s="308"/>
      <c r="D1" s="308"/>
      <c r="E1" s="308"/>
      <c r="F1" s="308"/>
      <c r="G1" s="308"/>
      <c r="H1" s="308"/>
      <c r="I1" s="309"/>
    </row>
    <row r="2" spans="1:9" ht="20.25" x14ac:dyDescent="0.3">
      <c r="A2" s="47"/>
      <c r="B2" s="48"/>
      <c r="C2" s="48"/>
      <c r="D2" s="48"/>
      <c r="E2" s="48"/>
      <c r="F2" s="48"/>
      <c r="G2" s="48"/>
      <c r="H2" s="48"/>
      <c r="I2" s="49"/>
    </row>
    <row r="3" spans="1:9" x14ac:dyDescent="0.2">
      <c r="A3" s="50"/>
      <c r="B3" s="51"/>
      <c r="C3" s="51"/>
      <c r="D3" s="2"/>
      <c r="E3" s="2" t="s">
        <v>24</v>
      </c>
      <c r="F3" s="3"/>
      <c r="G3" s="4"/>
      <c r="H3" s="51"/>
      <c r="I3" s="52"/>
    </row>
    <row r="4" spans="1:9" x14ac:dyDescent="0.2">
      <c r="A4" s="50"/>
      <c r="B4" s="51"/>
      <c r="C4" s="51"/>
      <c r="D4" s="5" t="s">
        <v>25</v>
      </c>
      <c r="E4" s="5">
        <f>COUNTIF($D$12:$D$14,"U")</f>
        <v>0</v>
      </c>
      <c r="F4" s="6">
        <f>IF($E$9=0,"-",$E4/$E$9)</f>
        <v>0</v>
      </c>
      <c r="G4" s="7">
        <f>SUMIF($D$12:$D$14,"U",$G$12:$G$14)/60</f>
        <v>0</v>
      </c>
      <c r="H4" s="51"/>
      <c r="I4" s="52"/>
    </row>
    <row r="5" spans="1:9" x14ac:dyDescent="0.2">
      <c r="A5" s="50"/>
      <c r="B5" s="51"/>
      <c r="C5" s="51"/>
      <c r="D5" s="5" t="s">
        <v>19</v>
      </c>
      <c r="E5" s="5">
        <f>COUNTIF($D$12:$D$14,"P")</f>
        <v>0</v>
      </c>
      <c r="F5" s="6">
        <f>IF($E$9=0,"-",$E5/$E$9)</f>
        <v>0</v>
      </c>
      <c r="G5" s="8">
        <f>SUMIF($D$12:$D$14,"P",$G$12:$G$14)/60</f>
        <v>0</v>
      </c>
      <c r="H5" s="51"/>
      <c r="I5" s="52"/>
    </row>
    <row r="6" spans="1:9" x14ac:dyDescent="0.2">
      <c r="A6" s="50"/>
      <c r="B6" s="51"/>
      <c r="C6" s="51"/>
      <c r="D6" s="5" t="s">
        <v>26</v>
      </c>
      <c r="E6" s="5">
        <f>COUNTIF($D$12:$D$14,"F")</f>
        <v>1</v>
      </c>
      <c r="F6" s="6">
        <f>IF($E$9=0,"-",$E6/$E$9)</f>
        <v>1</v>
      </c>
      <c r="G6" s="8">
        <f>SUMIF($D$12:$D$14,"F",$G$12:$G$14)/60</f>
        <v>0</v>
      </c>
      <c r="H6" s="51"/>
      <c r="I6" s="52"/>
    </row>
    <row r="7" spans="1:9" x14ac:dyDescent="0.2">
      <c r="A7" s="53"/>
      <c r="B7" s="54"/>
      <c r="C7" s="54"/>
      <c r="D7" s="5" t="s">
        <v>27</v>
      </c>
      <c r="E7" s="5">
        <f>COUNTIF($D$12:$D$14,"S")</f>
        <v>0</v>
      </c>
      <c r="F7" s="6">
        <f>IF($E$9=0,"-",$E7/$E$9)</f>
        <v>0</v>
      </c>
      <c r="G7" s="8">
        <f>SUMIF($D$12:$D$14,"S",$G$12:$G$14)/60</f>
        <v>0</v>
      </c>
      <c r="H7" s="51"/>
      <c r="I7" s="52"/>
    </row>
    <row r="8" spans="1:9" x14ac:dyDescent="0.2">
      <c r="A8" s="53"/>
      <c r="B8" s="54"/>
      <c r="C8" s="54"/>
      <c r="D8" s="5" t="s">
        <v>28</v>
      </c>
      <c r="E8" s="5">
        <f>COUNTIF($D$12:$D$14,"B")</f>
        <v>0</v>
      </c>
      <c r="F8" s="9">
        <f>IF($E$9=0,"-",$E8/$E$9)</f>
        <v>0</v>
      </c>
      <c r="G8" s="8">
        <f>SUMIF($D$12:$D$14,"B",$G$12:$G$14)/60</f>
        <v>0</v>
      </c>
      <c r="H8" s="51"/>
      <c r="I8" s="52"/>
    </row>
    <row r="9" spans="1:9" x14ac:dyDescent="0.2">
      <c r="A9" s="53"/>
      <c r="B9" s="54"/>
      <c r="C9" s="54"/>
      <c r="D9" s="10" t="s">
        <v>29</v>
      </c>
      <c r="E9" s="11">
        <f>SUM(E4:E8)</f>
        <v>1</v>
      </c>
      <c r="F9" s="12">
        <f>IF($E$9=0,"-",$E$9/$E$9)</f>
        <v>1</v>
      </c>
      <c r="G9" s="13">
        <f>SUM(G4:G8)</f>
        <v>0</v>
      </c>
      <c r="H9" s="55"/>
      <c r="I9" s="56"/>
    </row>
    <row r="10" spans="1:9" x14ac:dyDescent="0.2">
      <c r="A10" s="53"/>
      <c r="B10" s="54"/>
      <c r="C10" s="54"/>
      <c r="D10" s="14" t="s">
        <v>30</v>
      </c>
      <c r="E10" s="15">
        <f>COUNTIF($D$12:$D$14,"N/A")</f>
        <v>0</v>
      </c>
      <c r="F10" s="16"/>
      <c r="G10" s="17">
        <f>SUMIF($D$12:$D$14,"n/a",$G$12:$G$14)/60</f>
        <v>0</v>
      </c>
      <c r="H10" s="55"/>
      <c r="I10" s="56"/>
    </row>
    <row r="11" spans="1:9" x14ac:dyDescent="0.2">
      <c r="A11" s="57"/>
      <c r="B11" s="58"/>
      <c r="C11" s="58"/>
      <c r="D11" s="58"/>
      <c r="E11" s="58"/>
      <c r="F11" s="58"/>
      <c r="G11" s="58"/>
      <c r="H11" s="58"/>
      <c r="I11" s="59"/>
    </row>
    <row r="12" spans="1:9" ht="25.5" x14ac:dyDescent="0.2">
      <c r="A12" s="60" t="s">
        <v>31</v>
      </c>
      <c r="B12" s="18" t="s">
        <v>32</v>
      </c>
      <c r="C12" s="18" t="s">
        <v>33</v>
      </c>
      <c r="D12" s="18" t="s">
        <v>17</v>
      </c>
      <c r="E12" s="18" t="s">
        <v>34</v>
      </c>
      <c r="F12" s="18" t="s">
        <v>35</v>
      </c>
      <c r="G12" s="18" t="s">
        <v>36</v>
      </c>
      <c r="H12" s="19" t="s">
        <v>37</v>
      </c>
      <c r="I12" s="61"/>
    </row>
    <row r="13" spans="1:9" x14ac:dyDescent="0.2">
      <c r="A13" s="310" t="e">
        <f>#REF!&amp;#REF!</f>
        <v>#REF!</v>
      </c>
      <c r="B13" s="311"/>
      <c r="C13" s="311"/>
      <c r="D13" s="311"/>
      <c r="E13" s="311"/>
      <c r="F13" s="311"/>
      <c r="G13" s="311"/>
      <c r="H13" s="311"/>
      <c r="I13" s="312"/>
    </row>
    <row r="14" spans="1:9" x14ac:dyDescent="0.2">
      <c r="A14" s="62" t="s">
        <v>261</v>
      </c>
      <c r="B14" s="71" t="s">
        <v>134</v>
      </c>
      <c r="C14" s="46" t="s">
        <v>144</v>
      </c>
      <c r="D14" s="1" t="s">
        <v>26</v>
      </c>
      <c r="E14" s="39">
        <v>45226</v>
      </c>
      <c r="F14" s="20" t="s">
        <v>38</v>
      </c>
      <c r="G14" s="46"/>
      <c r="H14" s="46"/>
      <c r="I14" s="64"/>
    </row>
    <row r="15" spans="1:9" ht="15" thickBot="1" x14ac:dyDescent="0.25">
      <c r="A15" s="62" t="s">
        <v>262</v>
      </c>
      <c r="B15" s="68" t="s">
        <v>140</v>
      </c>
      <c r="C15" s="65" t="s">
        <v>151</v>
      </c>
      <c r="D15" s="1" t="s">
        <v>26</v>
      </c>
      <c r="E15" s="39">
        <v>45226</v>
      </c>
      <c r="F15" s="20" t="s">
        <v>38</v>
      </c>
      <c r="G15" s="65"/>
      <c r="H15" s="65"/>
      <c r="I15" s="66"/>
    </row>
    <row r="16" spans="1:9" x14ac:dyDescent="0.2">
      <c r="A16" s="62" t="s">
        <v>263</v>
      </c>
      <c r="B16" s="43" t="s">
        <v>138</v>
      </c>
      <c r="C16" s="46" t="s">
        <v>266</v>
      </c>
      <c r="D16" s="1" t="s">
        <v>19</v>
      </c>
      <c r="E16" s="39">
        <v>45230</v>
      </c>
      <c r="F16" s="20" t="s">
        <v>38</v>
      </c>
    </row>
    <row r="17" spans="1:9" ht="15" thickBot="1" x14ac:dyDescent="0.25">
      <c r="A17" s="62" t="s">
        <v>264</v>
      </c>
      <c r="B17" s="68" t="s">
        <v>140</v>
      </c>
      <c r="C17" s="65" t="s">
        <v>152</v>
      </c>
      <c r="D17" s="1" t="s">
        <v>26</v>
      </c>
      <c r="E17" s="39">
        <v>45230</v>
      </c>
      <c r="F17" s="20" t="s">
        <v>38</v>
      </c>
      <c r="G17" s="65"/>
      <c r="H17" s="65"/>
      <c r="I17" s="66"/>
    </row>
  </sheetData>
  <mergeCells count="2">
    <mergeCell ref="A1:I1"/>
    <mergeCell ref="A13:I13"/>
  </mergeCells>
  <phoneticPr fontId="3" type="noConversion"/>
  <conditionalFormatting sqref="D14:D15">
    <cfRule type="cellIs" dxfId="44" priority="7" stopIfTrue="1" operator="equal">
      <formula>"F"</formula>
    </cfRule>
    <cfRule type="cellIs" dxfId="43" priority="8" stopIfTrue="1" operator="equal">
      <formula>"B"</formula>
    </cfRule>
    <cfRule type="cellIs" dxfId="42" priority="9" stopIfTrue="1" operator="equal">
      <formula>"u"</formula>
    </cfRule>
  </conditionalFormatting>
  <conditionalFormatting sqref="D16:D17">
    <cfRule type="cellIs" dxfId="41" priority="1" stopIfTrue="1" operator="equal">
      <formula>"F"</formula>
    </cfRule>
    <cfRule type="cellIs" dxfId="40" priority="2" stopIfTrue="1" operator="equal">
      <formula>"B"</formula>
    </cfRule>
    <cfRule type="cellIs" dxfId="39" priority="3" stopIfTrue="1" operator="equal">
      <formula>"u"</formula>
    </cfRule>
  </conditionalFormatting>
  <dataValidations count="3">
    <dataValidation allowBlank="1" showErrorMessage="1" sqref="A12:B12" xr:uid="{A49EEA6A-24CD-40B3-A2CD-A8D3E319CAA5}"/>
    <dataValidation allowBlank="1" showErrorMessage="1" promptTitle="Valid values include:" sqref="D12" xr:uid="{04B425AE-AB2E-4F2D-9FF5-2082107F7BFF}"/>
    <dataValidation type="list" showInputMessage="1" showErrorMessage="1" promptTitle="Valid values include:" prompt="U - Untested_x000a_P - Pass_x000a_F - Fail_x000a_B - Blocked_x000a_S - Skipped_x000a_n/a - Not applicable_x000a_" sqref="D14:D17" xr:uid="{9FA3CBE6-F8BD-4238-9DE9-5D801E4294AF}">
      <formula1>"U,P,F,B,S,n/a"</formula1>
    </dataValidation>
  </dataValidations>
  <hyperlinks>
    <hyperlink ref="B15" location="'UC001'!A151" display="Print Job Package" xr:uid="{0885AA4A-2305-4031-BA1C-CA6E9E880412}"/>
    <hyperlink ref="B17" location="'UC001'!A151" display="Print Job Package" xr:uid="{1C96C2C9-AACB-441D-A543-AE5B1188051E}"/>
    <hyperlink ref="B14" location="'UC001'!C25" display="There is call sheets available and one is selected  || Do not tick up Go With Crew" xr:uid="{4CF6CAF7-EB70-461C-B5D0-E0FA64BA6FBC}"/>
    <hyperlink ref="B16" location="'UC001'!A131" display="Print Job Package Awaiting Approval" xr:uid="{8DCFE4EF-CAF3-4A79-95E3-2B82D6E63BAF}"/>
  </hyperlinks>
  <pageMargins left="0.7" right="0.7" top="0.75" bottom="0.75" header="0.3" footer="0.3"/>
  <drawing r:id="rId1"/>
  <legacyDrawing r:id="rId2"/>
  <oleObjects>
    <mc:AlternateContent xmlns:mc="http://schemas.openxmlformats.org/markup-compatibility/2006">
      <mc:Choice Requires="x14">
        <oleObject progId="Paint.Picture" shapeId="14337" r:id="rId3">
          <objectPr defaultSize="0" autoPict="0" altText="" r:id="rId4">
            <anchor moveWithCells="1">
              <from>
                <xdr:col>8</xdr:col>
                <xdr:colOff>19050</xdr:colOff>
                <xdr:row>10</xdr:row>
                <xdr:rowOff>171450</xdr:rowOff>
              </from>
              <to>
                <xdr:col>8</xdr:col>
                <xdr:colOff>190500</xdr:colOff>
                <xdr:row>11</xdr:row>
                <xdr:rowOff>323850</xdr:rowOff>
              </to>
            </anchor>
          </objectPr>
        </oleObject>
      </mc:Choice>
      <mc:Fallback>
        <oleObject progId="Paint.Picture" shapeId="14337" r:id="rId3"/>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24274-B003-4B59-A506-DB53745B284C}">
  <dimension ref="A1:G58"/>
  <sheetViews>
    <sheetView topLeftCell="A28" zoomScale="85" zoomScaleNormal="85" workbookViewId="0">
      <selection activeCell="A41" sqref="A41:G41"/>
    </sheetView>
  </sheetViews>
  <sheetFormatPr defaultRowHeight="14.25" x14ac:dyDescent="0.2"/>
  <cols>
    <col min="1" max="1" width="12.25" customWidth="1"/>
    <col min="2" max="2" width="36.125" customWidth="1"/>
    <col min="3" max="3" width="20.75" customWidth="1"/>
    <col min="4" max="4" width="54.875" customWidth="1"/>
    <col min="5" max="5" width="28.875" customWidth="1"/>
    <col min="6" max="6" width="21.625" customWidth="1"/>
    <col min="7" max="7" width="33" customWidth="1"/>
  </cols>
  <sheetData>
    <row r="1" spans="1:7" ht="15.75" x14ac:dyDescent="0.2">
      <c r="A1" s="320" t="s">
        <v>241</v>
      </c>
      <c r="B1" s="320"/>
      <c r="C1" s="320"/>
      <c r="D1" s="320"/>
      <c r="E1" s="320"/>
      <c r="F1" s="320"/>
      <c r="G1" s="320"/>
    </row>
    <row r="2" spans="1:7" ht="24.75" customHeight="1" x14ac:dyDescent="0.2">
      <c r="A2" s="334"/>
      <c r="B2" s="357" t="s">
        <v>235</v>
      </c>
      <c r="C2" s="333" t="s">
        <v>49</v>
      </c>
      <c r="D2" s="336"/>
      <c r="E2" s="336"/>
      <c r="F2" s="335" t="s">
        <v>1</v>
      </c>
      <c r="G2" s="337" t="s">
        <v>242</v>
      </c>
    </row>
    <row r="3" spans="1:7" ht="39.75" customHeight="1" x14ac:dyDescent="0.2">
      <c r="A3" s="334"/>
      <c r="B3" s="357" t="s">
        <v>2</v>
      </c>
      <c r="C3" s="333" t="s">
        <v>237</v>
      </c>
      <c r="D3" s="336"/>
      <c r="E3" s="336"/>
      <c r="F3" s="333"/>
      <c r="G3" s="336"/>
    </row>
    <row r="4" spans="1:7" ht="24" customHeight="1" x14ac:dyDescent="0.2">
      <c r="A4" s="334"/>
      <c r="B4" s="357" t="s">
        <v>3</v>
      </c>
      <c r="C4" s="336"/>
      <c r="D4" s="336"/>
      <c r="E4" s="336"/>
      <c r="F4" s="336"/>
      <c r="G4" s="336"/>
    </row>
    <row r="5" spans="1:7" ht="22.5" customHeight="1" x14ac:dyDescent="0.2">
      <c r="A5" s="334"/>
      <c r="B5" s="357" t="s">
        <v>236</v>
      </c>
      <c r="C5" s="338"/>
      <c r="D5" s="339"/>
      <c r="E5" s="339"/>
      <c r="F5" s="339"/>
      <c r="G5" s="339"/>
    </row>
    <row r="6" spans="1:7" ht="122.25" customHeight="1" x14ac:dyDescent="0.2">
      <c r="A6" s="334"/>
      <c r="B6" s="357" t="s">
        <v>5</v>
      </c>
      <c r="C6" s="333" t="s">
        <v>423</v>
      </c>
      <c r="D6" s="336"/>
      <c r="E6" s="336"/>
      <c r="F6" s="333"/>
      <c r="G6" s="336"/>
    </row>
    <row r="7" spans="1:7" ht="15.75" x14ac:dyDescent="0.25">
      <c r="A7" s="340"/>
      <c r="B7" s="357" t="s">
        <v>238</v>
      </c>
      <c r="C7" s="342" t="s">
        <v>7</v>
      </c>
      <c r="D7" s="342"/>
      <c r="E7" s="342"/>
      <c r="F7" s="340" t="s">
        <v>8</v>
      </c>
      <c r="G7" s="343"/>
    </row>
    <row r="8" spans="1:7" ht="15.75" x14ac:dyDescent="0.25">
      <c r="A8" s="340"/>
      <c r="B8" s="357" t="s">
        <v>239</v>
      </c>
      <c r="C8" s="344" t="s">
        <v>10</v>
      </c>
      <c r="D8" s="344"/>
      <c r="E8" s="344"/>
      <c r="F8" s="340" t="s">
        <v>11</v>
      </c>
      <c r="G8" s="345">
        <v>45225</v>
      </c>
    </row>
    <row r="9" spans="1:7" ht="31.5" x14ac:dyDescent="0.25">
      <c r="A9" s="346" t="s">
        <v>12</v>
      </c>
      <c r="B9" s="347" t="s">
        <v>13</v>
      </c>
      <c r="C9" s="347" t="s">
        <v>14</v>
      </c>
      <c r="D9" s="347" t="s">
        <v>15</v>
      </c>
      <c r="E9" s="347" t="s">
        <v>16</v>
      </c>
      <c r="F9" s="348" t="s">
        <v>17</v>
      </c>
      <c r="G9" s="349" t="s">
        <v>18</v>
      </c>
    </row>
    <row r="10" spans="1:7" ht="111.75" customHeight="1" x14ac:dyDescent="0.2">
      <c r="A10" s="350">
        <v>1</v>
      </c>
      <c r="B10" s="351" t="s">
        <v>240</v>
      </c>
      <c r="C10" s="351" t="s">
        <v>412</v>
      </c>
      <c r="D10" s="352" t="s">
        <v>258</v>
      </c>
      <c r="E10" s="352"/>
      <c r="F10" s="353" t="s">
        <v>19</v>
      </c>
      <c r="G10" s="351"/>
    </row>
    <row r="11" spans="1:7" ht="33" customHeight="1" x14ac:dyDescent="0.2">
      <c r="A11" s="350">
        <v>2</v>
      </c>
      <c r="B11" s="351" t="s">
        <v>230</v>
      </c>
      <c r="C11" s="351"/>
      <c r="D11" s="352" t="s">
        <v>231</v>
      </c>
      <c r="E11" s="352" t="s">
        <v>424</v>
      </c>
      <c r="F11" s="353" t="s">
        <v>19</v>
      </c>
      <c r="G11" s="351"/>
    </row>
    <row r="12" spans="1:7" ht="36.75" customHeight="1" x14ac:dyDescent="0.2">
      <c r="A12" s="358">
        <v>3</v>
      </c>
      <c r="B12" s="359" t="s">
        <v>413</v>
      </c>
      <c r="C12" s="359"/>
      <c r="D12" s="360" t="s">
        <v>232</v>
      </c>
      <c r="E12" s="360"/>
      <c r="F12" s="353" t="s">
        <v>19</v>
      </c>
      <c r="G12" s="359"/>
    </row>
    <row r="13" spans="1:7" ht="40.5" customHeight="1" x14ac:dyDescent="0.2">
      <c r="A13" s="358">
        <v>4</v>
      </c>
      <c r="B13" s="359" t="s">
        <v>414</v>
      </c>
      <c r="C13" s="359"/>
      <c r="D13" s="360">
        <v>1110691</v>
      </c>
      <c r="E13" s="360">
        <v>1110691</v>
      </c>
      <c r="F13" s="361" t="s">
        <v>19</v>
      </c>
      <c r="G13" s="359"/>
    </row>
    <row r="14" spans="1:7" ht="40.5" customHeight="1" x14ac:dyDescent="0.2">
      <c r="A14" s="358">
        <v>5</v>
      </c>
      <c r="B14" s="359" t="s">
        <v>415</v>
      </c>
      <c r="C14" s="359"/>
      <c r="D14" s="360">
        <v>10</v>
      </c>
      <c r="E14" s="360">
        <v>10</v>
      </c>
      <c r="F14" s="361" t="s">
        <v>19</v>
      </c>
      <c r="G14" s="359"/>
    </row>
    <row r="15" spans="1:7" ht="40.5" customHeight="1" x14ac:dyDescent="0.2">
      <c r="A15" s="358">
        <v>6</v>
      </c>
      <c r="B15" s="359" t="s">
        <v>416</v>
      </c>
      <c r="C15" s="359"/>
      <c r="D15" s="360" t="s">
        <v>417</v>
      </c>
      <c r="E15" s="360"/>
      <c r="F15" s="361" t="s">
        <v>19</v>
      </c>
      <c r="G15" s="359"/>
    </row>
    <row r="16" spans="1:7" ht="79.5" customHeight="1" x14ac:dyDescent="0.2">
      <c r="A16" s="350">
        <v>5</v>
      </c>
      <c r="B16" s="351" t="s">
        <v>419</v>
      </c>
      <c r="C16" s="351"/>
      <c r="D16" s="390" t="s">
        <v>417</v>
      </c>
      <c r="E16" s="352"/>
      <c r="F16" s="353" t="s">
        <v>19</v>
      </c>
      <c r="G16" s="351"/>
    </row>
    <row r="17" spans="1:7" ht="94.5" customHeight="1" x14ac:dyDescent="0.2">
      <c r="A17" s="350">
        <v>7</v>
      </c>
      <c r="B17" s="351" t="s">
        <v>420</v>
      </c>
      <c r="C17" s="351"/>
      <c r="D17" s="351" t="s">
        <v>71</v>
      </c>
      <c r="E17" s="352" t="s">
        <v>418</v>
      </c>
      <c r="F17" s="353" t="s">
        <v>26</v>
      </c>
      <c r="G17" s="351"/>
    </row>
    <row r="18" spans="1:7" ht="35.25" customHeight="1" x14ac:dyDescent="0.2">
      <c r="A18" s="350">
        <v>8</v>
      </c>
      <c r="B18" s="352" t="s">
        <v>421</v>
      </c>
      <c r="C18" s="352"/>
      <c r="D18" s="352" t="s">
        <v>72</v>
      </c>
      <c r="E18" s="352"/>
      <c r="F18" s="353" t="s">
        <v>19</v>
      </c>
      <c r="G18" s="354"/>
    </row>
    <row r="19" spans="1:7" ht="46.5" customHeight="1" x14ac:dyDescent="0.2">
      <c r="A19" s="358">
        <v>9</v>
      </c>
      <c r="B19" s="360" t="s">
        <v>422</v>
      </c>
      <c r="C19" s="360"/>
      <c r="D19" s="360" t="s">
        <v>425</v>
      </c>
      <c r="E19" s="360">
        <v>0.28000000000000003</v>
      </c>
      <c r="F19" s="361" t="s">
        <v>19</v>
      </c>
      <c r="G19" s="389"/>
    </row>
    <row r="20" spans="1:7" ht="24.75" customHeight="1" x14ac:dyDescent="0.2">
      <c r="A20" s="358">
        <v>10</v>
      </c>
      <c r="B20" s="360"/>
      <c r="C20" s="360"/>
      <c r="D20" s="360"/>
      <c r="E20" s="360"/>
      <c r="F20" s="361"/>
      <c r="G20" s="389"/>
    </row>
    <row r="21" spans="1:7" ht="15.75" x14ac:dyDescent="0.25">
      <c r="A21" s="334"/>
      <c r="B21" s="355" t="s">
        <v>20</v>
      </c>
      <c r="C21" s="355"/>
      <c r="D21" s="356"/>
      <c r="E21" s="356"/>
      <c r="F21" s="353" t="s">
        <v>26</v>
      </c>
      <c r="G21" s="356"/>
    </row>
    <row r="23" spans="1:7" ht="15.75" x14ac:dyDescent="0.2">
      <c r="A23" s="333" t="s">
        <v>243</v>
      </c>
      <c r="B23" s="333"/>
      <c r="C23" s="333"/>
      <c r="D23" s="333"/>
      <c r="E23" s="333"/>
      <c r="F23" s="333"/>
      <c r="G23" s="333"/>
    </row>
    <row r="24" spans="1:7" ht="36.75" customHeight="1" x14ac:dyDescent="0.2">
      <c r="A24" s="334"/>
      <c r="B24" s="335" t="s">
        <v>0</v>
      </c>
      <c r="C24" s="333" t="s">
        <v>51</v>
      </c>
      <c r="D24" s="336"/>
      <c r="E24" s="336"/>
      <c r="F24" s="335" t="s">
        <v>1</v>
      </c>
      <c r="G24" s="337" t="s">
        <v>243</v>
      </c>
    </row>
    <row r="25" spans="1:7" ht="31.5" customHeight="1" x14ac:dyDescent="0.2">
      <c r="A25" s="334"/>
      <c r="B25" s="335" t="s">
        <v>2</v>
      </c>
      <c r="C25" s="336" t="s">
        <v>151</v>
      </c>
      <c r="D25" s="336"/>
      <c r="E25" s="336"/>
      <c r="F25" s="336"/>
      <c r="G25" s="336"/>
    </row>
    <row r="26" spans="1:7" ht="15.75" x14ac:dyDescent="0.2">
      <c r="A26" s="334"/>
      <c r="B26" s="335" t="s">
        <v>3</v>
      </c>
      <c r="C26" s="336"/>
      <c r="D26" s="336"/>
      <c r="E26" s="336"/>
      <c r="F26" s="336"/>
      <c r="G26" s="336"/>
    </row>
    <row r="27" spans="1:7" ht="15.75" x14ac:dyDescent="0.2">
      <c r="A27" s="334"/>
      <c r="B27" s="335" t="s">
        <v>4</v>
      </c>
      <c r="C27" s="338"/>
      <c r="D27" s="339"/>
      <c r="E27" s="339"/>
      <c r="F27" s="339"/>
      <c r="G27" s="339"/>
    </row>
    <row r="28" spans="1:7" ht="117.75" customHeight="1" x14ac:dyDescent="0.2">
      <c r="A28" s="334"/>
      <c r="B28" s="335" t="s">
        <v>5</v>
      </c>
      <c r="C28" s="336" t="s">
        <v>426</v>
      </c>
      <c r="D28" s="336"/>
      <c r="E28" s="336"/>
      <c r="F28" s="336"/>
      <c r="G28" s="336"/>
    </row>
    <row r="29" spans="1:7" ht="15.75" x14ac:dyDescent="0.25">
      <c r="A29" s="340"/>
      <c r="B29" s="341" t="s">
        <v>6</v>
      </c>
      <c r="C29" s="342" t="s">
        <v>7</v>
      </c>
      <c r="D29" s="342"/>
      <c r="E29" s="342"/>
      <c r="F29" s="340" t="s">
        <v>8</v>
      </c>
      <c r="G29" s="343"/>
    </row>
    <row r="30" spans="1:7" ht="15.75" x14ac:dyDescent="0.25">
      <c r="A30" s="340"/>
      <c r="B30" s="341" t="s">
        <v>9</v>
      </c>
      <c r="C30" s="344" t="s">
        <v>10</v>
      </c>
      <c r="D30" s="344"/>
      <c r="E30" s="344"/>
      <c r="F30" s="340" t="s">
        <v>11</v>
      </c>
      <c r="G30" s="345">
        <v>45225</v>
      </c>
    </row>
    <row r="31" spans="1:7" ht="31.5" x14ac:dyDescent="0.25">
      <c r="A31" s="346" t="s">
        <v>12</v>
      </c>
      <c r="B31" s="347" t="s">
        <v>13</v>
      </c>
      <c r="C31" s="347" t="s">
        <v>14</v>
      </c>
      <c r="D31" s="347" t="s">
        <v>15</v>
      </c>
      <c r="E31" s="347" t="s">
        <v>16</v>
      </c>
      <c r="F31" s="348" t="s">
        <v>17</v>
      </c>
      <c r="G31" s="349" t="s">
        <v>18</v>
      </c>
    </row>
    <row r="32" spans="1:7" ht="30" x14ac:dyDescent="0.2">
      <c r="A32" s="350">
        <v>1</v>
      </c>
      <c r="B32" s="351" t="s">
        <v>118</v>
      </c>
      <c r="C32" s="351"/>
      <c r="D32" s="352" t="s">
        <v>119</v>
      </c>
      <c r="E32" s="352"/>
      <c r="F32" s="353" t="s">
        <v>26</v>
      </c>
      <c r="G32" s="351"/>
    </row>
    <row r="33" spans="1:7" ht="30" x14ac:dyDescent="0.2">
      <c r="A33" s="350">
        <v>2</v>
      </c>
      <c r="B33" s="351" t="s">
        <v>128</v>
      </c>
      <c r="C33" s="351"/>
      <c r="D33" s="351" t="s">
        <v>22</v>
      </c>
      <c r="E33" s="352"/>
      <c r="F33" s="353"/>
      <c r="G33" s="351"/>
    </row>
    <row r="34" spans="1:7" ht="45" x14ac:dyDescent="0.2">
      <c r="A34" s="350">
        <v>3</v>
      </c>
      <c r="B34" s="352" t="s">
        <v>120</v>
      </c>
      <c r="C34" s="352"/>
      <c r="D34" s="352" t="s">
        <v>121</v>
      </c>
      <c r="E34" s="352"/>
      <c r="F34" s="353"/>
      <c r="G34" s="354"/>
    </row>
    <row r="35" spans="1:7" ht="30" x14ac:dyDescent="0.2">
      <c r="A35" s="350">
        <v>4</v>
      </c>
      <c r="B35" s="351" t="s">
        <v>122</v>
      </c>
      <c r="C35" s="351" t="s">
        <v>42</v>
      </c>
      <c r="D35" s="351" t="s">
        <v>123</v>
      </c>
      <c r="E35" s="352"/>
      <c r="F35" s="353"/>
      <c r="G35" s="351"/>
    </row>
    <row r="36" spans="1:7" ht="30" x14ac:dyDescent="0.2">
      <c r="A36" s="350">
        <v>5</v>
      </c>
      <c r="B36" s="351" t="s">
        <v>124</v>
      </c>
      <c r="C36" s="351"/>
      <c r="D36" s="351" t="s">
        <v>125</v>
      </c>
      <c r="E36" s="352"/>
      <c r="F36" s="353"/>
      <c r="G36" s="351"/>
    </row>
    <row r="37" spans="1:7" ht="30" x14ac:dyDescent="0.2">
      <c r="A37" s="350">
        <v>6</v>
      </c>
      <c r="B37" s="351" t="s">
        <v>126</v>
      </c>
      <c r="C37" s="351"/>
      <c r="D37" s="351" t="s">
        <v>80</v>
      </c>
      <c r="E37" s="352"/>
      <c r="F37" s="353"/>
      <c r="G37" s="351"/>
    </row>
    <row r="38" spans="1:7" ht="30" x14ac:dyDescent="0.2">
      <c r="A38" s="350">
        <v>7</v>
      </c>
      <c r="B38" s="351" t="s">
        <v>127</v>
      </c>
      <c r="C38" s="351"/>
      <c r="D38" s="351" t="s">
        <v>257</v>
      </c>
      <c r="E38" s="352"/>
      <c r="F38" s="353"/>
      <c r="G38" s="351"/>
    </row>
    <row r="39" spans="1:7" ht="15.75" x14ac:dyDescent="0.25">
      <c r="A39" s="334"/>
      <c r="B39" s="355" t="s">
        <v>20</v>
      </c>
      <c r="C39" s="355"/>
      <c r="D39" s="356"/>
      <c r="E39" s="356"/>
      <c r="F39" s="353" t="s">
        <v>19</v>
      </c>
      <c r="G39" s="356"/>
    </row>
    <row r="41" spans="1:7" ht="15.75" x14ac:dyDescent="0.2">
      <c r="A41" s="315" t="s">
        <v>260</v>
      </c>
      <c r="B41" s="315"/>
      <c r="C41" s="315"/>
      <c r="D41" s="315"/>
      <c r="E41" s="315"/>
      <c r="F41" s="315"/>
      <c r="G41" s="315"/>
    </row>
    <row r="42" spans="1:7" ht="18.75" x14ac:dyDescent="0.3">
      <c r="A42" s="21"/>
      <c r="B42" s="22" t="s">
        <v>0</v>
      </c>
      <c r="C42" s="316" t="s">
        <v>259</v>
      </c>
      <c r="D42" s="317"/>
      <c r="E42" s="317"/>
      <c r="F42" s="22" t="s">
        <v>1</v>
      </c>
      <c r="G42" s="45" t="s">
        <v>265</v>
      </c>
    </row>
    <row r="43" spans="1:7" ht="18.75" x14ac:dyDescent="0.3">
      <c r="A43" s="21"/>
      <c r="B43" s="22" t="s">
        <v>2</v>
      </c>
      <c r="C43" s="317" t="s">
        <v>229</v>
      </c>
      <c r="D43" s="317"/>
      <c r="E43" s="317"/>
      <c r="F43" s="317"/>
      <c r="G43" s="317"/>
    </row>
    <row r="44" spans="1:7" ht="18.75" x14ac:dyDescent="0.3">
      <c r="A44" s="21"/>
      <c r="B44" s="22" t="s">
        <v>3</v>
      </c>
      <c r="C44" s="317"/>
      <c r="D44" s="317"/>
      <c r="E44" s="317"/>
      <c r="F44" s="317"/>
      <c r="G44" s="317"/>
    </row>
    <row r="45" spans="1:7" ht="18.75" x14ac:dyDescent="0.3">
      <c r="A45" s="21"/>
      <c r="B45" s="22" t="s">
        <v>4</v>
      </c>
      <c r="C45" s="318"/>
      <c r="D45" s="319"/>
      <c r="E45" s="319"/>
      <c r="F45" s="319"/>
      <c r="G45" s="319"/>
    </row>
    <row r="46" spans="1:7" ht="18.75" x14ac:dyDescent="0.3">
      <c r="A46" s="21"/>
      <c r="B46" s="22" t="s">
        <v>5</v>
      </c>
      <c r="C46" s="317" t="s">
        <v>222</v>
      </c>
      <c r="D46" s="317"/>
      <c r="E46" s="317"/>
      <c r="F46" s="317"/>
      <c r="G46" s="317"/>
    </row>
    <row r="47" spans="1:7" ht="18.75" x14ac:dyDescent="0.3">
      <c r="A47" s="23"/>
      <c r="B47" s="24" t="s">
        <v>6</v>
      </c>
      <c r="C47" s="313" t="s">
        <v>7</v>
      </c>
      <c r="D47" s="313"/>
      <c r="E47" s="313"/>
      <c r="F47" s="23" t="s">
        <v>8</v>
      </c>
      <c r="G47" s="25"/>
    </row>
    <row r="48" spans="1:7" ht="18.75" x14ac:dyDescent="0.3">
      <c r="A48" s="23"/>
      <c r="B48" s="24" t="s">
        <v>9</v>
      </c>
      <c r="C48" s="314" t="s">
        <v>10</v>
      </c>
      <c r="D48" s="314"/>
      <c r="E48" s="314"/>
      <c r="F48" s="23" t="s">
        <v>11</v>
      </c>
      <c r="G48" s="26">
        <v>45232</v>
      </c>
    </row>
    <row r="49" spans="1:7" ht="32.25" x14ac:dyDescent="0.3">
      <c r="A49" s="27" t="s">
        <v>12</v>
      </c>
      <c r="B49" s="28" t="s">
        <v>13</v>
      </c>
      <c r="C49" s="28" t="s">
        <v>14</v>
      </c>
      <c r="D49" s="28" t="s">
        <v>15</v>
      </c>
      <c r="E49" s="28" t="s">
        <v>16</v>
      </c>
      <c r="F49" s="29" t="s">
        <v>17</v>
      </c>
      <c r="G49" s="30" t="s">
        <v>18</v>
      </c>
    </row>
    <row r="50" spans="1:7" ht="46.5" customHeight="1" x14ac:dyDescent="0.2">
      <c r="A50" s="31">
        <v>1</v>
      </c>
      <c r="B50" s="32" t="s">
        <v>114</v>
      </c>
      <c r="C50" s="32"/>
      <c r="D50" s="33" t="s">
        <v>22</v>
      </c>
      <c r="E50" s="33"/>
      <c r="F50" s="34" t="s">
        <v>19</v>
      </c>
      <c r="G50" s="35"/>
    </row>
    <row r="51" spans="1:7" ht="37.5" x14ac:dyDescent="0.2">
      <c r="A51" s="31">
        <v>2</v>
      </c>
      <c r="B51" s="32" t="s">
        <v>75</v>
      </c>
      <c r="C51" s="32"/>
      <c r="D51" s="33" t="s">
        <v>220</v>
      </c>
      <c r="E51" s="33"/>
      <c r="F51" s="34" t="s">
        <v>19</v>
      </c>
      <c r="G51" s="35"/>
    </row>
    <row r="52" spans="1:7" ht="37.5" x14ac:dyDescent="0.2">
      <c r="A52" s="175">
        <v>3</v>
      </c>
      <c r="B52" s="176" t="s">
        <v>221</v>
      </c>
      <c r="C52" s="176"/>
      <c r="D52" s="177" t="s">
        <v>22</v>
      </c>
      <c r="E52" s="177"/>
      <c r="F52" s="178" t="s">
        <v>19</v>
      </c>
      <c r="G52" s="179"/>
    </row>
    <row r="53" spans="1:7" ht="30.75" customHeight="1" x14ac:dyDescent="0.2">
      <c r="A53" s="175">
        <v>4</v>
      </c>
      <c r="B53" s="176" t="s">
        <v>223</v>
      </c>
      <c r="C53" s="176"/>
      <c r="D53" s="177" t="s">
        <v>22</v>
      </c>
      <c r="E53" s="177" t="s">
        <v>224</v>
      </c>
      <c r="F53" s="178" t="s">
        <v>19</v>
      </c>
      <c r="G53" s="179"/>
    </row>
    <row r="54" spans="1:7" ht="33" customHeight="1" x14ac:dyDescent="0.2">
      <c r="A54" s="175">
        <v>5</v>
      </c>
      <c r="B54" s="176" t="s">
        <v>225</v>
      </c>
      <c r="C54" s="176"/>
      <c r="D54" s="177" t="s">
        <v>22</v>
      </c>
      <c r="E54" s="177" t="s">
        <v>224</v>
      </c>
      <c r="F54" s="178" t="s">
        <v>19</v>
      </c>
      <c r="G54" s="179"/>
    </row>
    <row r="55" spans="1:7" ht="112.5" x14ac:dyDescent="0.2">
      <c r="A55" s="175">
        <v>6</v>
      </c>
      <c r="B55" s="176" t="s">
        <v>133</v>
      </c>
      <c r="C55" s="176"/>
      <c r="D55" s="177" t="s">
        <v>226</v>
      </c>
      <c r="E55" s="177"/>
      <c r="F55" s="178" t="s">
        <v>19</v>
      </c>
      <c r="G55" s="179"/>
    </row>
    <row r="56" spans="1:7" ht="18.75" x14ac:dyDescent="0.2">
      <c r="A56" s="175">
        <v>7</v>
      </c>
      <c r="B56" s="176" t="s">
        <v>227</v>
      </c>
      <c r="C56" s="176"/>
      <c r="D56" s="177" t="s">
        <v>228</v>
      </c>
      <c r="E56" s="177"/>
      <c r="F56" s="178" t="s">
        <v>19</v>
      </c>
      <c r="G56" s="179"/>
    </row>
    <row r="57" spans="1:7" ht="18.75" x14ac:dyDescent="0.3">
      <c r="A57" s="21"/>
      <c r="B57" s="37" t="s">
        <v>20</v>
      </c>
      <c r="C57" s="37"/>
      <c r="D57" s="38"/>
      <c r="E57" s="38"/>
      <c r="F57" s="178" t="s">
        <v>19</v>
      </c>
      <c r="G57" s="38"/>
    </row>
    <row r="58" spans="1:7" ht="18" x14ac:dyDescent="0.2">
      <c r="F58" s="178"/>
    </row>
  </sheetData>
  <mergeCells count="26">
    <mergeCell ref="C48:E48"/>
    <mergeCell ref="A41:G41"/>
    <mergeCell ref="C42:E42"/>
    <mergeCell ref="C43:G43"/>
    <mergeCell ref="C44:G44"/>
    <mergeCell ref="C45:G45"/>
    <mergeCell ref="C46:G46"/>
    <mergeCell ref="A1:G1"/>
    <mergeCell ref="C2:E2"/>
    <mergeCell ref="C4:G4"/>
    <mergeCell ref="C5:G5"/>
    <mergeCell ref="C47:E47"/>
    <mergeCell ref="C7:E7"/>
    <mergeCell ref="C8:E8"/>
    <mergeCell ref="C3:E3"/>
    <mergeCell ref="F3:G3"/>
    <mergeCell ref="C6:E6"/>
    <mergeCell ref="F6:G6"/>
    <mergeCell ref="C27:G27"/>
    <mergeCell ref="C28:G28"/>
    <mergeCell ref="C29:E29"/>
    <mergeCell ref="C30:E30"/>
    <mergeCell ref="A23:G23"/>
    <mergeCell ref="C24:E24"/>
    <mergeCell ref="C25:G25"/>
    <mergeCell ref="C26:G26"/>
  </mergeCells>
  <phoneticPr fontId="4" type="noConversion"/>
  <conditionalFormatting sqref="F11:F20">
    <cfRule type="cellIs" dxfId="38" priority="25" stopIfTrue="1" operator="equal">
      <formula>"F"</formula>
    </cfRule>
    <cfRule type="cellIs" dxfId="37" priority="26" stopIfTrue="1" operator="equal">
      <formula>"B"</formula>
    </cfRule>
    <cfRule type="cellIs" dxfId="36" priority="27" stopIfTrue="1" operator="equal">
      <formula>"u"</formula>
    </cfRule>
  </conditionalFormatting>
  <conditionalFormatting sqref="F21">
    <cfRule type="cellIs" dxfId="35" priority="22" stopIfTrue="1" operator="equal">
      <formula>"F"</formula>
    </cfRule>
    <cfRule type="cellIs" dxfId="34" priority="23" stopIfTrue="1" operator="equal">
      <formula>"B"</formula>
    </cfRule>
    <cfRule type="cellIs" dxfId="33" priority="24" stopIfTrue="1" operator="equal">
      <formula>"u"</formula>
    </cfRule>
  </conditionalFormatting>
  <conditionalFormatting sqref="F10">
    <cfRule type="cellIs" dxfId="32" priority="19" stopIfTrue="1" operator="equal">
      <formula>"F"</formula>
    </cfRule>
    <cfRule type="cellIs" dxfId="31" priority="20" stopIfTrue="1" operator="equal">
      <formula>"B"</formula>
    </cfRule>
    <cfRule type="cellIs" dxfId="30" priority="21" stopIfTrue="1" operator="equal">
      <formula>"u"</formula>
    </cfRule>
  </conditionalFormatting>
  <conditionalFormatting sqref="F32:F38">
    <cfRule type="cellIs" dxfId="29" priority="16" stopIfTrue="1" operator="equal">
      <formula>"F"</formula>
    </cfRule>
    <cfRule type="cellIs" dxfId="28" priority="17" stopIfTrue="1" operator="equal">
      <formula>"B"</formula>
    </cfRule>
    <cfRule type="cellIs" dxfId="27" priority="18" stopIfTrue="1" operator="equal">
      <formula>"u"</formula>
    </cfRule>
  </conditionalFormatting>
  <conditionalFormatting sqref="F39">
    <cfRule type="cellIs" dxfId="26" priority="13" stopIfTrue="1" operator="equal">
      <formula>"F"</formula>
    </cfRule>
    <cfRule type="cellIs" dxfId="25" priority="14" stopIfTrue="1" operator="equal">
      <formula>"B"</formula>
    </cfRule>
    <cfRule type="cellIs" dxfId="24" priority="15" stopIfTrue="1" operator="equal">
      <formula>"u"</formula>
    </cfRule>
  </conditionalFormatting>
  <conditionalFormatting sqref="F50">
    <cfRule type="cellIs" dxfId="23" priority="7" stopIfTrue="1" operator="equal">
      <formula>"F"</formula>
    </cfRule>
    <cfRule type="cellIs" dxfId="22" priority="8" stopIfTrue="1" operator="equal">
      <formula>"B"</formula>
    </cfRule>
    <cfRule type="cellIs" dxfId="21" priority="9" stopIfTrue="1" operator="equal">
      <formula>"u"</formula>
    </cfRule>
  </conditionalFormatting>
  <conditionalFormatting sqref="F51:F56">
    <cfRule type="cellIs" dxfId="20" priority="4" stopIfTrue="1" operator="equal">
      <formula>"F"</formula>
    </cfRule>
    <cfRule type="cellIs" dxfId="19" priority="5" stopIfTrue="1" operator="equal">
      <formula>"B"</formula>
    </cfRule>
    <cfRule type="cellIs" dxfId="18" priority="6" stopIfTrue="1" operator="equal">
      <formula>"u"</formula>
    </cfRule>
  </conditionalFormatting>
  <conditionalFormatting sqref="F57:F58">
    <cfRule type="cellIs" dxfId="17" priority="1" stopIfTrue="1" operator="equal">
      <formula>"F"</formula>
    </cfRule>
    <cfRule type="cellIs" dxfId="16" priority="2" stopIfTrue="1" operator="equal">
      <formula>"B"</formula>
    </cfRule>
    <cfRule type="cellIs" dxfId="15" priority="3" stopIfTrue="1" operator="equal">
      <formula>"u"</formula>
    </cfRule>
  </conditionalFormatting>
  <dataValidations xWindow="1101" yWindow="890" count="1">
    <dataValidation type="list" showInputMessage="1" showErrorMessage="1" promptTitle="Valid values include:" prompt="U - Untested_x000a_P - Pass_x000a_F - Fail_x000a_B - Blocked_x000a_S - Skipped_x000a_n/a - Not applicable_x000a_" sqref="F32:F39 F50:F57 F10:F21" xr:uid="{A8C05541-85DA-45A7-9CA9-9D7568101592}">
      <formula1>"U,P,F,B,S,n/a"</formula1>
    </dataValidation>
  </dataValidations>
  <hyperlinks>
    <hyperlink ref="G2" location="'Lab request'!A14" display="UC003-1" xr:uid="{8F0A3544-3671-44FC-87AF-394B25355F72}"/>
    <hyperlink ref="G24" location="'Lab request'!A14" display="UC003-1" xr:uid="{4C42CF08-11FD-43FF-B722-EE284DE85052}"/>
    <hyperlink ref="G42" location="'Lab request'!A14" display="UC003-1" xr:uid="{0307533E-4A24-4069-AFEC-E4AB040F9263}"/>
  </hyperlinks>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4B1FB-AA6A-4F56-8CEC-129DE159305C}">
  <dimension ref="A1"/>
  <sheetViews>
    <sheetView workbookViewId="0">
      <selection activeCell="I29" sqref="I29"/>
    </sheetView>
  </sheetViews>
  <sheetFormatPr defaultRowHeight="14.25" x14ac:dyDescent="0.2"/>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Sheet1</vt:lpstr>
      <vt:lpstr>Sheet2</vt:lpstr>
      <vt:lpstr>Add new columns on Bulk Plant</vt:lpstr>
      <vt:lpstr>UC001</vt:lpstr>
      <vt:lpstr>Haul All</vt:lpstr>
      <vt:lpstr>UC002</vt:lpstr>
      <vt:lpstr>Go with crew</vt:lpstr>
      <vt:lpstr>UC003</vt:lpstr>
      <vt:lpstr>bug108</vt:lpstr>
      <vt:lpstr>UC004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孙婷</dc:creator>
  <cp:lastModifiedBy>孙婷</cp:lastModifiedBy>
  <dcterms:created xsi:type="dcterms:W3CDTF">2015-06-05T18:19:34Z</dcterms:created>
  <dcterms:modified xsi:type="dcterms:W3CDTF">2023-11-03T15:03:35Z</dcterms:modified>
</cp:coreProperties>
</file>