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9"/>
  <workbookPr/>
  <mc:AlternateContent xmlns:mc="http://schemas.openxmlformats.org/markup-compatibility/2006">
    <mc:Choice Requires="x15">
      <x15ac:absPath xmlns:x15ac="http://schemas.microsoft.com/office/spreadsheetml/2010/11/ac" url="E:\MDAXIANNEW\Projects\M17-ERPMDDPlatform\I-实现\工作计划执行\2022年\元元方平台Sanjel解决方案升级项目\"/>
    </mc:Choice>
  </mc:AlternateContent>
  <xr:revisionPtr revIDLastSave="0" documentId="13_ncr:1_{7361518B-6C71-4CC0-9CD7-9CB1BFA2A8E9}" xr6:coauthVersionLast="47" xr6:coauthVersionMax="47" xr10:uidLastSave="{00000000-0000-0000-0000-000000000000}"/>
  <bookViews>
    <workbookView xWindow="-120" yWindow="-120" windowWidth="29040" windowHeight="15840" tabRatio="478" xr2:uid="{00000000-000D-0000-FFFF-FFFF00000000}"/>
  </bookViews>
  <sheets>
    <sheet name="工作汇报" sheetId="5" r:id="rId1"/>
    <sheet name="Sheet1" sheetId="6" r:id="rId2"/>
    <sheet name="引用数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5" l="1"/>
  <c r="B10" i="5"/>
  <c r="E1" i="5" l="1"/>
  <c r="E8" i="5"/>
  <c r="E5" i="5"/>
  <c r="G4" i="5"/>
  <c r="E6" i="5"/>
  <c r="I50" i="5"/>
  <c r="S50" i="5" s="1"/>
  <c r="R50" i="5" s="1"/>
  <c r="V50" i="5"/>
  <c r="I52" i="5"/>
  <c r="S52" i="5" s="1"/>
  <c r="R52" i="5" s="1"/>
  <c r="V52" i="5"/>
  <c r="I49" i="5"/>
  <c r="S49" i="5" s="1"/>
  <c r="R49" i="5" s="1"/>
  <c r="V49" i="5"/>
  <c r="B6" i="5"/>
  <c r="B8" i="5" s="1"/>
  <c r="B5" i="5"/>
  <c r="V44" i="5" l="1"/>
  <c r="V43" i="5"/>
  <c r="I43" i="5"/>
  <c r="S43" i="5" s="1"/>
  <c r="R43" i="5" s="1"/>
  <c r="I44" i="5"/>
  <c r="S44" i="5" s="1"/>
  <c r="R44" i="5" s="1"/>
  <c r="V48" i="5" l="1"/>
  <c r="L18" i="5" s="1"/>
  <c r="I48" i="5"/>
  <c r="S48" i="5" s="1"/>
  <c r="R48" i="5" s="1"/>
  <c r="V47" i="5"/>
  <c r="I47" i="5"/>
  <c r="S47" i="5" s="1"/>
  <c r="R47" i="5" s="1"/>
  <c r="V46" i="5"/>
  <c r="L20" i="5" s="1"/>
  <c r="M20" i="5" s="1"/>
  <c r="I46" i="5"/>
  <c r="S46" i="5" s="1"/>
  <c r="R46" i="5" s="1"/>
  <c r="V45" i="5"/>
  <c r="I45" i="5"/>
  <c r="S45" i="5" s="1"/>
  <c r="R45" i="5" s="1"/>
  <c r="V42" i="5"/>
  <c r="I42" i="5"/>
  <c r="S42" i="5" s="1"/>
  <c r="R42" i="5" s="1"/>
  <c r="V41" i="5"/>
  <c r="I41" i="5"/>
  <c r="S41" i="5" s="1"/>
  <c r="R41" i="5" s="1"/>
  <c r="V40" i="5"/>
  <c r="I40" i="5"/>
  <c r="S40" i="5" s="1"/>
  <c r="R40" i="5" s="1"/>
  <c r="V39" i="5"/>
  <c r="I39" i="5"/>
  <c r="S39" i="5" s="1"/>
  <c r="R39" i="5" s="1"/>
  <c r="V38" i="5"/>
  <c r="I38" i="5"/>
  <c r="S38" i="5" s="1"/>
  <c r="R38" i="5" s="1"/>
  <c r="V37" i="5"/>
  <c r="I37" i="5"/>
  <c r="S37" i="5" s="1"/>
  <c r="R37" i="5" s="1"/>
  <c r="V36" i="5"/>
  <c r="I36" i="5"/>
  <c r="S36" i="5" s="1"/>
  <c r="R36" i="5" s="1"/>
  <c r="V35" i="5"/>
  <c r="I35" i="5"/>
  <c r="S35" i="5" s="1"/>
  <c r="R35" i="5" s="1"/>
  <c r="V34" i="5"/>
  <c r="I34" i="5"/>
  <c r="S34" i="5" s="1"/>
  <c r="R34" i="5" s="1"/>
  <c r="I33" i="5"/>
  <c r="V33" i="5" s="1"/>
  <c r="I32" i="5"/>
  <c r="V32" i="5" s="1"/>
  <c r="I31" i="5"/>
  <c r="V31" i="5" s="1"/>
  <c r="I30" i="5"/>
  <c r="V30" i="5" s="1"/>
  <c r="V29" i="5"/>
  <c r="I29" i="5"/>
  <c r="S29" i="5" s="1"/>
  <c r="R29" i="5" s="1"/>
  <c r="I28" i="5"/>
  <c r="V28" i="5" s="1"/>
  <c r="I27" i="5"/>
  <c r="V27" i="5" s="1"/>
  <c r="I26" i="5"/>
  <c r="V26" i="5" s="1"/>
  <c r="L16" i="5" s="1"/>
  <c r="M16" i="5" s="1"/>
  <c r="I25" i="5"/>
  <c r="V25" i="5" s="1"/>
  <c r="L17" i="5" s="1"/>
  <c r="M17" i="5" s="1"/>
  <c r="K20" i="5"/>
  <c r="L19" i="5"/>
  <c r="M19" i="5" s="1"/>
  <c r="K19" i="5"/>
  <c r="K18" i="5"/>
  <c r="K17" i="5"/>
  <c r="K16" i="5"/>
  <c r="B12" i="5"/>
  <c r="M18" i="5" l="1"/>
  <c r="S25" i="5"/>
  <c r="R25" i="5" s="1"/>
  <c r="S26" i="5"/>
  <c r="R26" i="5" s="1"/>
  <c r="S27" i="5"/>
  <c r="R27" i="5" s="1"/>
  <c r="S28" i="5"/>
  <c r="R28" i="5" s="1"/>
  <c r="S30" i="5"/>
  <c r="R30" i="5" s="1"/>
  <c r="S31" i="5"/>
  <c r="R31" i="5" s="1"/>
  <c r="E12" i="5" s="1"/>
  <c r="B1" i="5" s="1"/>
  <c r="S32" i="5"/>
  <c r="R32" i="5" s="1"/>
  <c r="S33" i="5"/>
  <c r="R33" i="5" s="1"/>
</calcChain>
</file>

<file path=xl/sharedStrings.xml><?xml version="1.0" encoding="utf-8"?>
<sst xmlns="http://schemas.openxmlformats.org/spreadsheetml/2006/main" count="167" uniqueCount="89">
  <si>
    <t>第一阶段进度</t>
  </si>
  <si>
    <t>预估完成时间</t>
  </si>
  <si>
    <t>计划预估剩余时间（h）</t>
  </si>
  <si>
    <t>任务执行预估剩余时间（h）</t>
  </si>
  <si>
    <t>延时风险</t>
  </si>
  <si>
    <t>暂无</t>
  </si>
  <si>
    <t>本周投入时间</t>
  </si>
  <si>
    <t>本周前投入时间</t>
  </si>
  <si>
    <t>总投入时间</t>
  </si>
  <si>
    <t>资源情况</t>
  </si>
  <si>
    <t>人员</t>
  </si>
  <si>
    <t>资源预估时间</t>
  </si>
  <si>
    <t>任务预估耗时</t>
  </si>
  <si>
    <t>任务时间合适度</t>
  </si>
  <si>
    <t>任务变更标志</t>
  </si>
  <si>
    <t>赵帅浩</t>
  </si>
  <si>
    <t>宫洁</t>
  </si>
  <si>
    <t>AnguianoMiguel</t>
  </si>
  <si>
    <t>鬲文娟</t>
  </si>
  <si>
    <t>银幸元</t>
  </si>
  <si>
    <t>计划进展情况</t>
  </si>
  <si>
    <t>模块</t>
  </si>
  <si>
    <t>任务</t>
  </si>
  <si>
    <t>责任人</t>
  </si>
  <si>
    <t>预估时间（h）</t>
  </si>
  <si>
    <t>本周预估完成度</t>
  </si>
  <si>
    <t>最晚完成时间</t>
  </si>
  <si>
    <t>进度</t>
  </si>
  <si>
    <t>总投入时间（h）</t>
  </si>
  <si>
    <t>剩余预估时间（h）</t>
  </si>
  <si>
    <t>任务进行状态</t>
  </si>
  <si>
    <t>已超时</t>
  </si>
  <si>
    <t>备注</t>
  </si>
  <si>
    <t>任务变更</t>
  </si>
  <si>
    <t>耗时</t>
  </si>
  <si>
    <t>将Sanjel解决方案与Metashare官方解决方案分开</t>
  </si>
  <si>
    <t>录入ServiceInterface模板</t>
  </si>
  <si>
    <t>录入Web模板</t>
  </si>
  <si>
    <t>录入Service模板</t>
  </si>
  <si>
    <t>录入WebApi模板</t>
  </si>
  <si>
    <t>添加ServiceInterface转换</t>
  </si>
  <si>
    <t>添加Web转换</t>
  </si>
  <si>
    <t>添加Service转换</t>
  </si>
  <si>
    <t>添加WebApi转换</t>
  </si>
  <si>
    <t>调试Dao模块</t>
  </si>
  <si>
    <t>调试DaoInterfaces模块</t>
  </si>
  <si>
    <t>调试Entities模块</t>
  </si>
  <si>
    <t>调试Services模块</t>
  </si>
  <si>
    <t>调试ServicesInterfaces模块</t>
  </si>
  <si>
    <t>调试Web模块</t>
  </si>
  <si>
    <t>调试WebApi模块</t>
  </si>
  <si>
    <t>调试SqlServer</t>
  </si>
  <si>
    <t>编译部署</t>
  </si>
  <si>
    <t>代码生成首字母小写语法支持</t>
  </si>
  <si>
    <t>Service API 属性组合查询接口名称计算</t>
  </si>
  <si>
    <t>组合页面生成协助</t>
  </si>
  <si>
    <t>Model Data version control</t>
  </si>
  <si>
    <t>文档导出功能</t>
  </si>
  <si>
    <t>赵宝红</t>
  </si>
  <si>
    <t>柴志雄</t>
  </si>
  <si>
    <t>赵宝红 鬲文娟</t>
  </si>
  <si>
    <t>赵宝红 银幸元</t>
  </si>
  <si>
    <t>鬲文娟 银幸元</t>
  </si>
  <si>
    <t>赵宝红 鬲文娟 银幸元</t>
  </si>
  <si>
    <t>Miguel 赵帅浩</t>
  </si>
  <si>
    <t>赵帅浩 宫洁</t>
  </si>
  <si>
    <r>
      <rPr>
        <sz val="10"/>
        <rFont val="微软雅黑 Light"/>
        <family val="2"/>
        <charset val="134"/>
      </rPr>
      <t>将</t>
    </r>
    <r>
      <rPr>
        <sz val="10"/>
        <rFont val="Arial"/>
        <family val="2"/>
      </rPr>
      <t>Sanjel</t>
    </r>
    <r>
      <rPr>
        <sz val="10"/>
        <rFont val="微软雅黑 Light"/>
        <family val="2"/>
        <charset val="134"/>
      </rPr>
      <t>解决方案与</t>
    </r>
    <r>
      <rPr>
        <sz val="10"/>
        <rFont val="Arial"/>
        <family val="2"/>
      </rPr>
      <t>Metashare</t>
    </r>
    <r>
      <rPr>
        <sz val="10"/>
        <rFont val="微软雅黑 Light"/>
        <family val="2"/>
        <charset val="134"/>
      </rPr>
      <t>官方解决方案分开</t>
    </r>
  </si>
  <si>
    <t>Code Generated In Random Order</t>
  </si>
  <si>
    <r>
      <rPr>
        <sz val="10"/>
        <rFont val="Arial"/>
        <family val="2"/>
      </rPr>
      <t>优化</t>
    </r>
    <r>
      <rPr>
        <sz val="10"/>
        <rFont val="Arial"/>
        <family val="2"/>
      </rPr>
      <t>Lambada</t>
    </r>
    <r>
      <rPr>
        <sz val="10"/>
        <rFont val="宋体"/>
        <family val="3"/>
        <charset val="134"/>
      </rPr>
      <t>表达式查询</t>
    </r>
  </si>
  <si>
    <t>导入导出进度</t>
  </si>
  <si>
    <t>总投入时间(人时)</t>
  </si>
  <si>
    <t>转换Relation的Match不起作用问题确定</t>
  </si>
  <si>
    <t>代码模板中 首字母小写，Service中单关联/枚举查询接口筛选条件 模板示例</t>
  </si>
  <si>
    <t>暂停</t>
  </si>
  <si>
    <t>降低优先级</t>
  </si>
  <si>
    <t>提高优先级</t>
  </si>
  <si>
    <t>无效</t>
  </si>
  <si>
    <t>终止待拆分</t>
  </si>
  <si>
    <t>更换责任人</t>
  </si>
  <si>
    <t>新增</t>
  </si>
  <si>
    <t>项目管理</t>
  </si>
  <si>
    <t>距预估完成时间剩余时间</t>
  </si>
  <si>
    <t>任务超时（h）</t>
  </si>
  <si>
    <t>完善当前实体代码视图有关的语言定义，保证CODE无损生成(模型静态结构)</t>
  </si>
  <si>
    <t>文档导入功能，</t>
  </si>
  <si>
    <t>导入后代码到模型进行解析</t>
  </si>
  <si>
    <t>文档整理等</t>
  </si>
  <si>
    <t>完成进度</t>
  </si>
  <si>
    <t>本周投入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</si>
</sst>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yyyy/m/d;@"/>
  </numFmts>
  <fonts count="19" x14ac:knownFonts="1">
    <font>
      <sz val="10"/>
      <name val="Arial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"/>
      <name val="宋体"/>
      <family val="3"/>
      <charset val="134"/>
    </font>
    <font>
      <b/>
      <sz val="10"/>
      <color rgb="FFFF0000"/>
      <name val="微软雅黑 Light"/>
      <family val="2"/>
      <charset val="134"/>
    </font>
    <font>
      <b/>
      <sz val="14"/>
      <color rgb="FFFF0000"/>
      <name val="微软雅黑 Light"/>
      <family val="2"/>
      <charset val="134"/>
    </font>
    <font>
      <sz val="10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color rgb="FFFF0000"/>
      <name val="宋体"/>
      <family val="3"/>
      <charset val="134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9" fillId="0" borderId="0"/>
    <xf numFmtId="0" fontId="1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0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11" fillId="0" borderId="0"/>
    <xf numFmtId="0" fontId="12" fillId="0" borderId="0"/>
    <xf numFmtId="43" fontId="11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2" xfId="0" applyFont="1" applyFill="1" applyBorder="1"/>
    <xf numFmtId="14" fontId="7" fillId="4" borderId="3" xfId="0" applyNumberFormat="1" applyFont="1" applyFill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4" borderId="1" xfId="0" applyFont="1" applyFill="1" applyBorder="1"/>
    <xf numFmtId="0" fontId="8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177" fontId="6" fillId="0" borderId="4" xfId="0" applyNumberFormat="1" applyFont="1" applyBorder="1" applyAlignment="1">
      <alignment horizontal="center"/>
    </xf>
    <xf numFmtId="9" fontId="6" fillId="0" borderId="4" xfId="0" applyNumberFormat="1" applyFont="1" applyBorder="1"/>
    <xf numFmtId="14" fontId="7" fillId="4" borderId="7" xfId="0" applyNumberFormat="1" applyFont="1" applyFill="1" applyBorder="1"/>
    <xf numFmtId="14" fontId="6" fillId="0" borderId="0" xfId="0" applyNumberFormat="1" applyFont="1"/>
    <xf numFmtId="14" fontId="7" fillId="5" borderId="1" xfId="0" applyNumberFormat="1" applyFont="1" applyFill="1" applyBorder="1"/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4" fontId="7" fillId="4" borderId="1" xfId="0" applyNumberFormat="1" applyFont="1" applyFill="1" applyBorder="1"/>
    <xf numFmtId="0" fontId="12" fillId="0" borderId="0" xfId="0" applyFont="1"/>
    <xf numFmtId="0" fontId="14" fillId="6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3" fillId="6" borderId="1" xfId="0" applyFont="1" applyFill="1" applyBorder="1" applyAlignment="1">
      <alignment horizontal="left"/>
    </xf>
    <xf numFmtId="10" fontId="18" fillId="6" borderId="1" xfId="0" applyNumberFormat="1" applyFont="1" applyFill="1" applyBorder="1" applyAlignment="1">
      <alignment horizontal="right"/>
    </xf>
    <xf numFmtId="9" fontId="18" fillId="6" borderId="1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</cellXfs>
  <cellStyles count="39">
    <cellStyle name="Comma 2" xfId="3" xr:uid="{00000000-0005-0000-0000-000000000000}"/>
    <cellStyle name="Currency 2" xfId="12" xr:uid="{00000000-0005-0000-0000-000001000000}"/>
    <cellStyle name="Heading 4 2" xfId="9" xr:uid="{00000000-0005-0000-0000-000002000000}"/>
    <cellStyle name="Heading 4 3" xfId="11" xr:uid="{00000000-0005-0000-0000-000003000000}"/>
    <cellStyle name="Heading 4 4" xfId="13" xr:uid="{00000000-0005-0000-0000-000004000000}"/>
    <cellStyle name="Normal 12" xfId="2" xr:uid="{00000000-0005-0000-0000-000006000000}"/>
    <cellStyle name="Normal 2" xfId="8" xr:uid="{00000000-0005-0000-0000-000007000000}"/>
    <cellStyle name="Normal 2 2" xfId="5" xr:uid="{00000000-0005-0000-0000-000008000000}"/>
    <cellStyle name="Normal 2 2 2" xfId="14" xr:uid="{00000000-0005-0000-0000-000009000000}"/>
    <cellStyle name="Normal 2 2 2 2" xfId="7" xr:uid="{00000000-0005-0000-0000-00000A000000}"/>
    <cellStyle name="Normal 2 2 3" xfId="4" xr:uid="{00000000-0005-0000-0000-00000B000000}"/>
    <cellStyle name="Normal 2 3" xfId="15" xr:uid="{00000000-0005-0000-0000-00000C000000}"/>
    <cellStyle name="Normal 2 4" xfId="16" xr:uid="{00000000-0005-0000-0000-00000D000000}"/>
    <cellStyle name="Normal 3" xfId="10" xr:uid="{00000000-0005-0000-0000-00000E000000}"/>
    <cellStyle name="Normal 3 2" xfId="6" xr:uid="{00000000-0005-0000-0000-00000F000000}"/>
    <cellStyle name="Normal 3 2 6" xfId="17" xr:uid="{00000000-0005-0000-0000-000010000000}"/>
    <cellStyle name="Normal 3 2 6 2" xfId="18" xr:uid="{00000000-0005-0000-0000-000011000000}"/>
    <cellStyle name="Normal 3 2 6 2 2" xfId="19" xr:uid="{00000000-0005-0000-0000-000012000000}"/>
    <cellStyle name="Normal 3 2 6 3" xfId="20" xr:uid="{00000000-0005-0000-0000-000013000000}"/>
    <cellStyle name="Normal 3 3" xfId="21" xr:uid="{00000000-0005-0000-0000-000014000000}"/>
    <cellStyle name="Normal 4" xfId="22" xr:uid="{00000000-0005-0000-0000-000015000000}"/>
    <cellStyle name="Normal 4 2" xfId="23" xr:uid="{00000000-0005-0000-0000-000016000000}"/>
    <cellStyle name="Normal 4 2 2" xfId="24" xr:uid="{00000000-0005-0000-0000-000017000000}"/>
    <cellStyle name="Normal 4 2 2 2" xfId="25" xr:uid="{00000000-0005-0000-0000-000018000000}"/>
    <cellStyle name="Normal 4 2 3" xfId="26" xr:uid="{00000000-0005-0000-0000-000019000000}"/>
    <cellStyle name="Normal 4 3" xfId="27" xr:uid="{00000000-0005-0000-0000-00001A000000}"/>
    <cellStyle name="Normal 4 3 2" xfId="28" xr:uid="{00000000-0005-0000-0000-00001B000000}"/>
    <cellStyle name="Normal 4 4" xfId="29" xr:uid="{00000000-0005-0000-0000-00001C000000}"/>
    <cellStyle name="Normal 5" xfId="30" xr:uid="{00000000-0005-0000-0000-00001D000000}"/>
    <cellStyle name="Normal 5 2" xfId="31" xr:uid="{00000000-0005-0000-0000-00001E000000}"/>
    <cellStyle name="Normal 5 2 2" xfId="32" xr:uid="{00000000-0005-0000-0000-00001F000000}"/>
    <cellStyle name="Normal 5 3" xfId="33" xr:uid="{00000000-0005-0000-0000-000020000000}"/>
    <cellStyle name="Normal 6" xfId="34" xr:uid="{00000000-0005-0000-0000-000021000000}"/>
    <cellStyle name="Normal 7" xfId="35" xr:uid="{00000000-0005-0000-0000-000022000000}"/>
    <cellStyle name="Normal 7 2" xfId="1" xr:uid="{00000000-0005-0000-0000-000023000000}"/>
    <cellStyle name="常规" xfId="0" builtinId="0"/>
    <cellStyle name="常规 2" xfId="36" xr:uid="{00000000-0005-0000-0000-000024000000}"/>
    <cellStyle name="常规 3" xfId="37" xr:uid="{00000000-0005-0000-0000-000025000000}"/>
    <cellStyle name="千位分隔 2" xfId="38" xr:uid="{00000000-0005-0000-0000-000026000000}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C7BED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  <mruColors>
      <color rgb="FFBC7BED"/>
      <color rgb="FFCAF87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85" zoomScaleNormal="85" workbookViewId="0">
      <pane ySplit="24" topLeftCell="A37" activePane="bottomLeft" state="frozen"/>
      <selection pane="bottomLeft" activeCell="L11" sqref="L11"/>
    </sheetView>
  </sheetViews>
  <sheetFormatPr defaultColWidth="9" defaultRowHeight="12.75" x14ac:dyDescent="0.2"/>
  <cols>
    <col min="1" max="1" width="35.85546875" customWidth="1"/>
    <col min="2" max="2" width="52.28515625" customWidth="1"/>
    <col min="3" max="3" width="24.28515625" customWidth="1"/>
    <col min="4" max="4" width="23.85546875" customWidth="1"/>
    <col min="5" max="5" width="34.42578125" customWidth="1"/>
    <col min="6" max="7" width="14.5703125" customWidth="1"/>
    <col min="8" max="8" width="10.7109375" customWidth="1"/>
    <col min="9" max="9" width="16" customWidth="1"/>
    <col min="10" max="10" width="15.28515625" customWidth="1"/>
    <col min="11" max="12" width="10.85546875" customWidth="1"/>
    <col min="13" max="13" width="18" customWidth="1"/>
    <col min="14" max="14" width="10.28515625" customWidth="1"/>
    <col min="15" max="15" width="15" customWidth="1"/>
    <col min="16" max="16" width="10.42578125" customWidth="1"/>
    <col min="17" max="17" width="17.85546875" customWidth="1"/>
    <col min="18" max="18" width="14.5703125" customWidth="1"/>
    <col min="19" max="19" width="8" customWidth="1"/>
    <col min="20" max="20" width="6" customWidth="1"/>
    <col min="21" max="21" width="10" customWidth="1"/>
    <col min="22" max="22" width="5.7109375" customWidth="1"/>
  </cols>
  <sheetData>
    <row r="1" spans="1:19" ht="18" x14ac:dyDescent="0.25">
      <c r="A1" s="36" t="s">
        <v>70</v>
      </c>
      <c r="B1" s="36">
        <f>B12+E12+G4</f>
        <v>267.5</v>
      </c>
      <c r="D1" s="3" t="s">
        <v>88</v>
      </c>
      <c r="E1">
        <f>B10+E10+K10</f>
        <v>137</v>
      </c>
    </row>
    <row r="3" spans="1:19" ht="15.75" x14ac:dyDescent="0.25">
      <c r="A3" s="37" t="s">
        <v>0</v>
      </c>
      <c r="B3" s="40" t="s">
        <v>35</v>
      </c>
      <c r="D3" s="38" t="s">
        <v>69</v>
      </c>
      <c r="E3" s="39" t="s">
        <v>56</v>
      </c>
      <c r="G3" s="39" t="s">
        <v>80</v>
      </c>
    </row>
    <row r="4" spans="1:19" x14ac:dyDescent="0.2">
      <c r="A4" s="5" t="s">
        <v>1</v>
      </c>
      <c r="B4" s="6">
        <v>20220907</v>
      </c>
      <c r="D4" s="5" t="s">
        <v>1</v>
      </c>
      <c r="E4" s="6">
        <v>202209021</v>
      </c>
      <c r="G4" s="6">
        <f>SUMIF(A25:A52,G3,K25:K52)+SUMIF(A25:A52,G3,L25:L52)+SUMIF(A25:A52,G3,M25:M52)++SUMIF(A25:A52,G3,N25:N52)+SUMIF(A25:A52,G3,O25:O52)</f>
        <v>2.5</v>
      </c>
    </row>
    <row r="5" spans="1:19" x14ac:dyDescent="0.2">
      <c r="A5" s="5" t="s">
        <v>81</v>
      </c>
      <c r="B5" s="4">
        <f>13*13</f>
        <v>169</v>
      </c>
      <c r="D5" s="5" t="s">
        <v>81</v>
      </c>
      <c r="E5" s="4">
        <f>22*13</f>
        <v>286</v>
      </c>
    </row>
    <row r="6" spans="1:19" x14ac:dyDescent="0.2">
      <c r="A6" s="5" t="s">
        <v>3</v>
      </c>
      <c r="B6" s="4">
        <f ca="1">SUMIF(A25:A48,B3,Q25:Q47)</f>
        <v>84</v>
      </c>
      <c r="D6" s="5" t="s">
        <v>3</v>
      </c>
      <c r="E6" s="4">
        <f>SUMIF(A25:A52,E3,Q25:Q65)</f>
        <v>266</v>
      </c>
    </row>
    <row r="7" spans="1:19" x14ac:dyDescent="0.2">
      <c r="A7" s="5" t="s">
        <v>2</v>
      </c>
      <c r="B7" s="4">
        <v>40</v>
      </c>
      <c r="D7" s="5" t="s">
        <v>2</v>
      </c>
      <c r="E7" s="4">
        <v>257</v>
      </c>
    </row>
    <row r="8" spans="1:19" x14ac:dyDescent="0.2">
      <c r="A8" s="5" t="s">
        <v>82</v>
      </c>
      <c r="B8" s="4">
        <f ca="1">B6-B7</f>
        <v>44</v>
      </c>
      <c r="D8" s="5" t="s">
        <v>82</v>
      </c>
      <c r="E8" s="4">
        <f>E7-E6</f>
        <v>-9</v>
      </c>
    </row>
    <row r="9" spans="1:19" x14ac:dyDescent="0.2">
      <c r="A9" s="7" t="s">
        <v>4</v>
      </c>
      <c r="B9" s="8" t="s">
        <v>5</v>
      </c>
      <c r="D9" s="7" t="s">
        <v>4</v>
      </c>
      <c r="E9" s="8" t="s">
        <v>5</v>
      </c>
    </row>
    <row r="10" spans="1:19" x14ac:dyDescent="0.2">
      <c r="A10" s="5" t="s">
        <v>6</v>
      </c>
      <c r="B10" s="9">
        <f>SUMIF(A25:A80,B3,K25:K80)+SUMIF(A25:A80,B3,L25:L80)+SUMIF(A25:A80,B3,M25:M80)++SUMIF(A25:A80,B3,N25:N80)+SUMIF(A25:A80,B3,O25:O80)</f>
        <v>100</v>
      </c>
      <c r="D10" s="5" t="s">
        <v>6</v>
      </c>
      <c r="E10" s="9">
        <f>SUMIF(A25:A80,E3,K25:K80)+SUMIF(A25:A80,E3,L25:L80)+SUMIF(A25:A80,E3,M25:M80)++SUMIF(A25:A80,E3,N25:N80)+SUMIF(A25:A80,E3,O25:O80)</f>
        <v>37</v>
      </c>
    </row>
    <row r="11" spans="1:19" x14ac:dyDescent="0.2">
      <c r="A11" s="5" t="s">
        <v>7</v>
      </c>
      <c r="B11" s="9">
        <v>128</v>
      </c>
      <c r="D11" s="5" t="s">
        <v>7</v>
      </c>
      <c r="E11" s="9">
        <v>0</v>
      </c>
    </row>
    <row r="12" spans="1:19" x14ac:dyDescent="0.2">
      <c r="A12" s="10" t="s">
        <v>8</v>
      </c>
      <c r="B12" s="11">
        <f>B10+B11</f>
        <v>228</v>
      </c>
      <c r="D12" s="10" t="s">
        <v>8</v>
      </c>
      <c r="E12" s="11">
        <f>E10+E11</f>
        <v>37</v>
      </c>
    </row>
    <row r="13" spans="1:19" ht="15" x14ac:dyDescent="0.2">
      <c r="A13" s="41" t="s">
        <v>87</v>
      </c>
      <c r="B13" s="42">
        <v>0.72499999999999998</v>
      </c>
      <c r="D13" s="41" t="s">
        <v>87</v>
      </c>
      <c r="E13" s="43">
        <v>0.12</v>
      </c>
    </row>
    <row r="14" spans="1:19" ht="36" customHeight="1" x14ac:dyDescent="0.35">
      <c r="A14" s="12" t="s">
        <v>9</v>
      </c>
      <c r="B14" s="13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6.5" customHeight="1" x14ac:dyDescent="0.35">
      <c r="A15" s="15" t="s">
        <v>10</v>
      </c>
      <c r="B15" s="16">
        <v>44788</v>
      </c>
      <c r="C15" s="16">
        <v>44789</v>
      </c>
      <c r="D15" s="16">
        <v>44790</v>
      </c>
      <c r="E15" s="16">
        <v>44791</v>
      </c>
      <c r="F15" s="16">
        <v>44792</v>
      </c>
      <c r="G15" s="16">
        <v>44793</v>
      </c>
      <c r="H15" s="16"/>
      <c r="I15" s="28"/>
      <c r="J15" s="29"/>
      <c r="K15" s="28" t="s">
        <v>11</v>
      </c>
      <c r="L15" s="28" t="s">
        <v>12</v>
      </c>
      <c r="M15" s="28" t="s">
        <v>13</v>
      </c>
      <c r="O15" s="28" t="s">
        <v>14</v>
      </c>
      <c r="Q15" s="14"/>
      <c r="R15" s="14"/>
    </row>
    <row r="16" spans="1:19" ht="16.5" customHeight="1" x14ac:dyDescent="0.35">
      <c r="A16" s="17" t="s">
        <v>15</v>
      </c>
      <c r="B16" s="18">
        <v>8</v>
      </c>
      <c r="C16" s="18">
        <v>8</v>
      </c>
      <c r="D16" s="18">
        <v>8</v>
      </c>
      <c r="E16" s="18">
        <v>8</v>
      </c>
      <c r="F16" s="18">
        <v>8</v>
      </c>
      <c r="G16" s="18"/>
      <c r="H16" s="19"/>
      <c r="I16" s="24"/>
      <c r="J16" s="20"/>
      <c r="K16" s="23">
        <f t="shared" ref="K16:K20" si="0">SUM(B16:I16)</f>
        <v>40</v>
      </c>
      <c r="L16" s="23">
        <f>SUMIF(C25:C119,A16,V25:V119)</f>
        <v>41.149999999999991</v>
      </c>
      <c r="M16" s="23" t="str">
        <f ca="1">IF(L16&lt;K16-1*COUNT(B16:F16),"任务偏少",(IF(L16&gt;K16,(IF(SUMIF(C25:C67,A16,K25:P48)=0,"任务偏多",(IF(COUNTIFS(C25:C67,A16,U25:U67,O17),"任务偏多","进行中任务超时")))),"合适")))</f>
        <v>进行中任务超时</v>
      </c>
      <c r="O16" s="23" t="s">
        <v>73</v>
      </c>
      <c r="Q16" s="14"/>
      <c r="R16" s="14"/>
    </row>
    <row r="17" spans="1:22" ht="16.5" customHeight="1" x14ac:dyDescent="0.35">
      <c r="A17" s="17" t="s">
        <v>16</v>
      </c>
      <c r="B17" s="18">
        <v>8</v>
      </c>
      <c r="C17" s="18">
        <v>8</v>
      </c>
      <c r="D17" s="18">
        <v>8</v>
      </c>
      <c r="E17" s="18">
        <v>8</v>
      </c>
      <c r="F17" s="18">
        <v>8</v>
      </c>
      <c r="G17" s="18"/>
      <c r="H17" s="19"/>
      <c r="I17" s="24"/>
      <c r="J17" s="20"/>
      <c r="K17" s="23">
        <f t="shared" si="0"/>
        <v>40</v>
      </c>
      <c r="L17" s="23">
        <f>SUMIF(C25:C119,A17,V25:V119)</f>
        <v>40.4</v>
      </c>
      <c r="M17" s="23" t="str">
        <f ca="1">IF(L17&lt;K17-1*COUNT(B17:F17),"任务偏少",(IF(L17&gt;K17,(IF(SUMIF(C25:C68,A17,K25:P48)=0,"任务偏多",(IF(COUNTIFS(C25:C67,A17,U25:U67,#REF!),"任务偏多","进行中任务超时")))),"合适")))</f>
        <v>进行中任务超时</v>
      </c>
      <c r="O17" s="23" t="s">
        <v>74</v>
      </c>
      <c r="Q17" s="14"/>
      <c r="R17" s="14"/>
    </row>
    <row r="18" spans="1:22" ht="16.5" customHeight="1" x14ac:dyDescent="0.35">
      <c r="A18" s="17" t="s">
        <v>17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/>
      <c r="H18" s="19"/>
      <c r="I18" s="24"/>
      <c r="J18" s="20"/>
      <c r="K18" s="23">
        <f t="shared" si="0"/>
        <v>0</v>
      </c>
      <c r="L18" s="23">
        <f>SUMIF(C24:C118,A18,V24:V118)</f>
        <v>0</v>
      </c>
      <c r="M18" s="23" t="str">
        <f>IF(L18&lt;K18-1*COUNT(B18:F18),"任务偏少",(IF(L18&gt;K18,(IF(SUMIF(C25:C68,A18,K25:P48)=0,"任务偏多",(IF(COUNTIFS(C25:C67,A18,U25:U67,#REF!),"任务偏多","进行中任务超时")))),"合适")))</f>
        <v>合适</v>
      </c>
      <c r="O18" s="23" t="s">
        <v>75</v>
      </c>
      <c r="Q18" s="14"/>
      <c r="R18" s="14"/>
    </row>
    <row r="19" spans="1:22" ht="16.5" customHeight="1" x14ac:dyDescent="0.35">
      <c r="A19" s="17" t="s">
        <v>18</v>
      </c>
      <c r="B19" s="18">
        <v>0</v>
      </c>
      <c r="C19" s="18">
        <v>0</v>
      </c>
      <c r="D19" s="18">
        <v>0.5</v>
      </c>
      <c r="E19" s="18">
        <v>0</v>
      </c>
      <c r="F19" s="18">
        <v>0</v>
      </c>
      <c r="G19" s="18"/>
      <c r="H19" s="19"/>
      <c r="I19" s="24"/>
      <c r="J19" s="20"/>
      <c r="K19" s="23">
        <f t="shared" si="0"/>
        <v>0.5</v>
      </c>
      <c r="L19" s="23">
        <f>SUMIF(C25:C119,A19,V25:V119)</f>
        <v>0.5</v>
      </c>
      <c r="M19" s="23" t="str">
        <f>IF(L19&lt;K19-1*COUNT(B19:F19),"任务偏少",(IF(L19&gt;K19,(IF(SUMIF(C26:C69,A19,K26:P48)=0,"任务偏多",(IF(COUNTIFS(C25:C68,A19,U25:U67,#REF!),"任务偏多","进行中任务超时")))),"合适")))</f>
        <v>合适</v>
      </c>
      <c r="O19" s="23" t="s">
        <v>76</v>
      </c>
      <c r="Q19" s="14"/>
      <c r="R19" s="14"/>
    </row>
    <row r="20" spans="1:22" ht="16.5" customHeight="1" x14ac:dyDescent="0.35">
      <c r="A20" s="17" t="s">
        <v>19</v>
      </c>
      <c r="B20" s="18">
        <v>0</v>
      </c>
      <c r="C20" s="18">
        <v>0</v>
      </c>
      <c r="D20" s="18">
        <v>4</v>
      </c>
      <c r="E20" s="18">
        <v>8</v>
      </c>
      <c r="F20" s="18">
        <v>0</v>
      </c>
      <c r="G20" s="18"/>
      <c r="H20" s="19"/>
      <c r="I20" s="24"/>
      <c r="J20" s="20"/>
      <c r="K20" s="23">
        <f t="shared" si="0"/>
        <v>12</v>
      </c>
      <c r="L20" s="23">
        <f>SUMIF(C25:C119,A20,V25:V119)</f>
        <v>12</v>
      </c>
      <c r="M20" s="23" t="str">
        <f>IF(L20&lt;K20-1*COUNT(B20:F20),"任务偏少",(IF(L20&gt;K20,(IF(SUMIF(C26:C69,A20,K25:P48)=0,"任务偏多",(IF(COUNTIFS(C6:C227,A20,U25:U68,#REF!),"任务偏多","进行中任务超时")))),"合适")))</f>
        <v>合适</v>
      </c>
      <c r="O20" s="23" t="s">
        <v>77</v>
      </c>
      <c r="Q20" s="14"/>
      <c r="R20" s="14"/>
    </row>
    <row r="21" spans="1:22" ht="16.5" customHeight="1" x14ac:dyDescent="0.3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14"/>
      <c r="L21" s="14"/>
      <c r="M21" s="14"/>
      <c r="O21" s="23" t="s">
        <v>78</v>
      </c>
      <c r="Q21" s="14"/>
      <c r="R21" s="14"/>
    </row>
    <row r="22" spans="1:22" ht="16.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3" t="s">
        <v>79</v>
      </c>
      <c r="P22" s="14"/>
      <c r="Q22" s="14"/>
      <c r="R22" s="14"/>
    </row>
    <row r="23" spans="1:22" ht="16.5" customHeight="1" x14ac:dyDescent="0.35">
      <c r="A23" s="44" t="s">
        <v>20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2" ht="16.5" customHeight="1" x14ac:dyDescent="0.35">
      <c r="A24" s="21" t="s">
        <v>21</v>
      </c>
      <c r="B24" s="21" t="s">
        <v>22</v>
      </c>
      <c r="C24" s="21" t="s">
        <v>23</v>
      </c>
      <c r="D24" s="21" t="s">
        <v>24</v>
      </c>
      <c r="E24" s="21" t="s">
        <v>25</v>
      </c>
      <c r="F24" s="21" t="s">
        <v>1</v>
      </c>
      <c r="G24" s="21" t="s">
        <v>26</v>
      </c>
      <c r="H24" s="21" t="s">
        <v>27</v>
      </c>
      <c r="I24" s="21" t="s">
        <v>28</v>
      </c>
      <c r="J24" s="21" t="s">
        <v>7</v>
      </c>
      <c r="K24" s="30">
        <v>44788</v>
      </c>
      <c r="L24" s="30">
        <v>44789</v>
      </c>
      <c r="M24" s="30">
        <v>44790</v>
      </c>
      <c r="N24" s="30">
        <v>44791</v>
      </c>
      <c r="O24" s="30">
        <v>44792</v>
      </c>
      <c r="P24" s="30">
        <v>44793</v>
      </c>
      <c r="Q24" s="21" t="s">
        <v>29</v>
      </c>
      <c r="R24" s="21" t="s">
        <v>30</v>
      </c>
      <c r="S24" s="34" t="s">
        <v>31</v>
      </c>
      <c r="T24" s="34" t="s">
        <v>32</v>
      </c>
      <c r="U24" s="34" t="s">
        <v>33</v>
      </c>
      <c r="V24" s="3" t="s">
        <v>34</v>
      </c>
    </row>
    <row r="25" spans="1:22" ht="16.5" x14ac:dyDescent="0.35">
      <c r="A25" s="17" t="s">
        <v>35</v>
      </c>
      <c r="B25" s="22" t="s">
        <v>36</v>
      </c>
      <c r="C25" s="23" t="s">
        <v>16</v>
      </c>
      <c r="D25" s="24">
        <v>16</v>
      </c>
      <c r="E25" s="25">
        <v>0.9</v>
      </c>
      <c r="F25" s="26"/>
      <c r="G25" s="26"/>
      <c r="H25" s="27">
        <v>0.9</v>
      </c>
      <c r="I25" s="31">
        <f>J25+SUM(K25:P25)</f>
        <v>12</v>
      </c>
      <c r="J25" s="24">
        <v>8</v>
      </c>
      <c r="K25" s="32">
        <v>4</v>
      </c>
      <c r="L25" s="24"/>
      <c r="M25" s="24"/>
      <c r="N25" s="33"/>
      <c r="O25" s="33"/>
      <c r="P25" s="33"/>
      <c r="Q25" s="24">
        <v>4</v>
      </c>
      <c r="R25" s="23" t="str">
        <f t="shared" ref="R25:R26" si="1">IF(S25&lt;=0,IF(S25+Q25&lt;=0,"正常","超时预警"),IF(Q25=0,"超时","已超时"))</f>
        <v>正常</v>
      </c>
      <c r="S25" s="24">
        <f>I25-D25</f>
        <v>-4</v>
      </c>
      <c r="T25" s="6"/>
      <c r="U25" s="6"/>
      <c r="V25">
        <f>IF(J25=0,D25*E25,(I25+Q25)*E25-J25)</f>
        <v>6.4</v>
      </c>
    </row>
    <row r="26" spans="1:22" ht="16.5" x14ac:dyDescent="0.35">
      <c r="A26" s="17" t="s">
        <v>35</v>
      </c>
      <c r="B26" s="22" t="s">
        <v>37</v>
      </c>
      <c r="C26" s="23" t="s">
        <v>15</v>
      </c>
      <c r="D26" s="24">
        <v>32</v>
      </c>
      <c r="E26" s="25">
        <v>0.85</v>
      </c>
      <c r="F26" s="26"/>
      <c r="G26" s="26"/>
      <c r="H26" s="27">
        <v>0.85</v>
      </c>
      <c r="I26" s="31">
        <f t="shared" ref="I26:I34" si="2">J26+SUM(K26:P26)</f>
        <v>31</v>
      </c>
      <c r="J26" s="24">
        <v>23</v>
      </c>
      <c r="K26" s="32"/>
      <c r="L26" s="24"/>
      <c r="M26" s="24"/>
      <c r="N26" s="33">
        <v>8</v>
      </c>
      <c r="O26" s="33"/>
      <c r="P26" s="33"/>
      <c r="Q26" s="24">
        <v>8</v>
      </c>
      <c r="R26" s="23" t="str">
        <f t="shared" si="1"/>
        <v>超时预警</v>
      </c>
      <c r="S26" s="24">
        <f t="shared" ref="S26" si="3">I26-D26</f>
        <v>-1</v>
      </c>
      <c r="T26" s="6"/>
      <c r="U26" s="6"/>
      <c r="V26">
        <f>IF(J26=0,D26*E26,(I26+Q26)*E26-J26)</f>
        <v>10.149999999999999</v>
      </c>
    </row>
    <row r="27" spans="1:22" ht="18" customHeight="1" x14ac:dyDescent="0.35">
      <c r="A27" s="17" t="s">
        <v>35</v>
      </c>
      <c r="B27" s="22" t="s">
        <v>38</v>
      </c>
      <c r="C27" s="23" t="s">
        <v>16</v>
      </c>
      <c r="D27" s="24">
        <v>10</v>
      </c>
      <c r="E27" s="25">
        <v>0.8</v>
      </c>
      <c r="F27" s="26"/>
      <c r="G27" s="26"/>
      <c r="H27" s="27">
        <v>0.8</v>
      </c>
      <c r="I27" s="31">
        <f t="shared" si="2"/>
        <v>8</v>
      </c>
      <c r="J27" s="24">
        <v>4</v>
      </c>
      <c r="K27" s="32">
        <v>4</v>
      </c>
      <c r="L27" s="24"/>
      <c r="M27" s="24"/>
      <c r="N27" s="33"/>
      <c r="O27" s="33"/>
      <c r="P27" s="33"/>
      <c r="Q27" s="24">
        <v>4</v>
      </c>
      <c r="R27" s="23" t="str">
        <f t="shared" ref="R27:R28" si="4">IF(S27&lt;=0,IF(S27+Q27&lt;=0,"正常","超时预警"),IF(Q27=0,"超时","已超时"))</f>
        <v>超时预警</v>
      </c>
      <c r="S27" s="24">
        <f t="shared" ref="S27:S28" si="5">I27-D27</f>
        <v>-2</v>
      </c>
      <c r="T27" s="6"/>
      <c r="U27" s="6"/>
      <c r="V27">
        <f t="shared" ref="V27:V28" si="6">IF(J27=0,D27*E27,(I27+Q27)*E27-J27)</f>
        <v>5.6000000000000014</v>
      </c>
    </row>
    <row r="28" spans="1:22" ht="18" customHeight="1" x14ac:dyDescent="0.35">
      <c r="A28" s="17" t="s">
        <v>35</v>
      </c>
      <c r="B28" s="22" t="s">
        <v>39</v>
      </c>
      <c r="C28" s="23" t="s">
        <v>16</v>
      </c>
      <c r="D28" s="24">
        <v>6</v>
      </c>
      <c r="E28" s="25">
        <v>0.8</v>
      </c>
      <c r="F28" s="26"/>
      <c r="G28" s="26"/>
      <c r="H28" s="27">
        <v>0.8</v>
      </c>
      <c r="I28" s="31">
        <f t="shared" si="2"/>
        <v>6</v>
      </c>
      <c r="J28" s="24">
        <v>4</v>
      </c>
      <c r="K28" s="32"/>
      <c r="L28" s="24">
        <v>2</v>
      </c>
      <c r="M28" s="24"/>
      <c r="N28" s="33"/>
      <c r="O28" s="33"/>
      <c r="P28" s="33"/>
      <c r="Q28" s="24">
        <v>2</v>
      </c>
      <c r="R28" s="23" t="str">
        <f t="shared" si="4"/>
        <v>超时预警</v>
      </c>
      <c r="S28" s="24">
        <f t="shared" si="5"/>
        <v>0</v>
      </c>
      <c r="T28" s="6"/>
      <c r="U28" s="6"/>
      <c r="V28">
        <f t="shared" si="6"/>
        <v>2.4000000000000004</v>
      </c>
    </row>
    <row r="29" spans="1:22" ht="18" customHeight="1" x14ac:dyDescent="0.35">
      <c r="A29" s="17" t="s">
        <v>35</v>
      </c>
      <c r="B29" s="22" t="s">
        <v>39</v>
      </c>
      <c r="C29" s="23" t="s">
        <v>15</v>
      </c>
      <c r="D29" s="24">
        <v>4</v>
      </c>
      <c r="E29" s="25">
        <v>0.8</v>
      </c>
      <c r="F29" s="26"/>
      <c r="G29" s="26"/>
      <c r="H29" s="27">
        <v>0.8</v>
      </c>
      <c r="I29" s="31">
        <f t="shared" ref="I29:I30" si="7">J29+SUM(K29:P29)</f>
        <v>8</v>
      </c>
      <c r="J29" s="24">
        <v>0</v>
      </c>
      <c r="K29" s="32"/>
      <c r="L29" s="24">
        <v>4</v>
      </c>
      <c r="M29" s="24">
        <v>4</v>
      </c>
      <c r="N29" s="33"/>
      <c r="O29" s="33"/>
      <c r="P29" s="33"/>
      <c r="Q29" s="24">
        <v>0</v>
      </c>
      <c r="R29" s="23" t="str">
        <f t="shared" ref="R29:R33" si="8">IF(S29&lt;=0,IF(S29+Q29&lt;=0,"正常","超时预警"),IF(Q29=0,"超时","已超时"))</f>
        <v>超时</v>
      </c>
      <c r="S29" s="24">
        <f t="shared" ref="S29:S33" si="9">I29-D29</f>
        <v>4</v>
      </c>
      <c r="T29" s="6"/>
      <c r="U29" s="6"/>
      <c r="V29">
        <f t="shared" ref="V29:V35" si="10">IF(J29=0,D29*E29,(I29+Q29)*E29-J29)</f>
        <v>3.2</v>
      </c>
    </row>
    <row r="30" spans="1:22" ht="18" customHeight="1" x14ac:dyDescent="0.35">
      <c r="A30" s="17" t="s">
        <v>35</v>
      </c>
      <c r="B30" s="22" t="s">
        <v>40</v>
      </c>
      <c r="C30" s="23" t="s">
        <v>16</v>
      </c>
      <c r="D30" s="24">
        <v>14</v>
      </c>
      <c r="E30" s="25">
        <v>0.8</v>
      </c>
      <c r="F30" s="26"/>
      <c r="G30" s="26"/>
      <c r="H30" s="27">
        <v>0.8</v>
      </c>
      <c r="I30" s="31">
        <f t="shared" si="7"/>
        <v>12</v>
      </c>
      <c r="J30" s="24">
        <v>6</v>
      </c>
      <c r="K30" s="32"/>
      <c r="L30" s="24">
        <v>6</v>
      </c>
      <c r="M30" s="24"/>
      <c r="N30" s="33"/>
      <c r="O30" s="33"/>
      <c r="P30" s="33"/>
      <c r="Q30" s="24">
        <v>2</v>
      </c>
      <c r="R30" s="23" t="str">
        <f t="shared" si="8"/>
        <v>正常</v>
      </c>
      <c r="S30" s="24">
        <f t="shared" si="9"/>
        <v>-2</v>
      </c>
      <c r="T30" s="6"/>
      <c r="U30" s="6"/>
      <c r="V30">
        <f t="shared" si="10"/>
        <v>5.2000000000000011</v>
      </c>
    </row>
    <row r="31" spans="1:22" ht="18" customHeight="1" x14ac:dyDescent="0.35">
      <c r="A31" s="17" t="s">
        <v>35</v>
      </c>
      <c r="B31" s="22" t="s">
        <v>41</v>
      </c>
      <c r="C31" s="23" t="s">
        <v>15</v>
      </c>
      <c r="D31" s="24">
        <v>18</v>
      </c>
      <c r="E31" s="25">
        <v>1</v>
      </c>
      <c r="F31" s="26"/>
      <c r="G31" s="26"/>
      <c r="H31" s="27">
        <v>1</v>
      </c>
      <c r="I31" s="31">
        <f t="shared" si="2"/>
        <v>28</v>
      </c>
      <c r="J31" s="24">
        <v>16</v>
      </c>
      <c r="K31" s="32">
        <v>4</v>
      </c>
      <c r="L31" s="24">
        <v>4</v>
      </c>
      <c r="M31" s="24">
        <v>4</v>
      </c>
      <c r="N31" s="33"/>
      <c r="O31" s="33"/>
      <c r="P31" s="33"/>
      <c r="Q31" s="24">
        <v>0</v>
      </c>
      <c r="R31" s="23" t="str">
        <f t="shared" si="8"/>
        <v>超时</v>
      </c>
      <c r="S31" s="24">
        <f t="shared" si="9"/>
        <v>10</v>
      </c>
      <c r="T31" s="6"/>
      <c r="U31" s="6"/>
      <c r="V31">
        <f t="shared" si="10"/>
        <v>12</v>
      </c>
    </row>
    <row r="32" spans="1:22" ht="18" customHeight="1" x14ac:dyDescent="0.35">
      <c r="A32" s="17" t="s">
        <v>35</v>
      </c>
      <c r="B32" s="22" t="s">
        <v>42</v>
      </c>
      <c r="C32" s="23" t="s">
        <v>16</v>
      </c>
      <c r="D32" s="24">
        <v>18</v>
      </c>
      <c r="E32" s="25">
        <v>0.8</v>
      </c>
      <c r="F32" s="26"/>
      <c r="G32" s="26"/>
      <c r="H32" s="27">
        <v>0.8</v>
      </c>
      <c r="I32" s="31">
        <f t="shared" si="2"/>
        <v>16</v>
      </c>
      <c r="J32" s="24">
        <v>8</v>
      </c>
      <c r="K32" s="32"/>
      <c r="L32" s="24"/>
      <c r="M32" s="24">
        <v>8</v>
      </c>
      <c r="N32" s="33"/>
      <c r="O32" s="33"/>
      <c r="P32" s="33"/>
      <c r="Q32" s="24">
        <v>2</v>
      </c>
      <c r="R32" s="23" t="str">
        <f t="shared" si="8"/>
        <v>正常</v>
      </c>
      <c r="S32" s="24">
        <f t="shared" si="9"/>
        <v>-2</v>
      </c>
      <c r="T32" s="6"/>
      <c r="U32" s="6"/>
      <c r="V32">
        <f t="shared" si="10"/>
        <v>6.4</v>
      </c>
    </row>
    <row r="33" spans="1:22" ht="18" customHeight="1" x14ac:dyDescent="0.35">
      <c r="A33" s="17" t="s">
        <v>35</v>
      </c>
      <c r="B33" s="22" t="s">
        <v>43</v>
      </c>
      <c r="C33" s="23" t="s">
        <v>16</v>
      </c>
      <c r="D33" s="24">
        <v>18</v>
      </c>
      <c r="E33" s="25">
        <v>0.8</v>
      </c>
      <c r="F33" s="26"/>
      <c r="G33" s="26"/>
      <c r="H33" s="27">
        <v>0.8</v>
      </c>
      <c r="I33" s="31">
        <f t="shared" si="2"/>
        <v>16</v>
      </c>
      <c r="J33" s="24">
        <v>8</v>
      </c>
      <c r="K33" s="32"/>
      <c r="L33" s="24"/>
      <c r="M33" s="24"/>
      <c r="N33" s="33">
        <v>8</v>
      </c>
      <c r="O33" s="33"/>
      <c r="P33" s="33"/>
      <c r="Q33" s="24">
        <v>2</v>
      </c>
      <c r="R33" s="23" t="str">
        <f t="shared" si="8"/>
        <v>正常</v>
      </c>
      <c r="S33" s="24">
        <f t="shared" si="9"/>
        <v>-2</v>
      </c>
      <c r="T33" s="6"/>
      <c r="U33" s="6"/>
      <c r="V33">
        <f t="shared" si="10"/>
        <v>6.4</v>
      </c>
    </row>
    <row r="34" spans="1:22" ht="18" customHeight="1" x14ac:dyDescent="0.35">
      <c r="A34" s="17" t="s">
        <v>35</v>
      </c>
      <c r="B34" s="22" t="s">
        <v>44</v>
      </c>
      <c r="C34" s="23" t="s">
        <v>16</v>
      </c>
      <c r="D34" s="24">
        <v>4</v>
      </c>
      <c r="E34" s="25">
        <v>0</v>
      </c>
      <c r="F34" s="26"/>
      <c r="G34" s="26"/>
      <c r="H34" s="27">
        <v>0</v>
      </c>
      <c r="I34" s="31">
        <f t="shared" si="2"/>
        <v>0</v>
      </c>
      <c r="J34" s="24">
        <v>0</v>
      </c>
      <c r="K34" s="32"/>
      <c r="L34" s="24"/>
      <c r="M34" s="24"/>
      <c r="N34" s="33"/>
      <c r="O34" s="33"/>
      <c r="P34" s="33"/>
      <c r="Q34" s="24">
        <v>4</v>
      </c>
      <c r="R34" s="23" t="str">
        <f t="shared" ref="R34" si="11">IF(S34&lt;=0,IF(S34+Q34&lt;=0,"正常","超时预警"),IF(Q34=0,"超时","已超时"))</f>
        <v>正常</v>
      </c>
      <c r="S34" s="24">
        <f t="shared" ref="S34" si="12">I34-D34</f>
        <v>-4</v>
      </c>
      <c r="T34" s="6"/>
      <c r="U34" s="6"/>
      <c r="V34">
        <f t="shared" si="10"/>
        <v>0</v>
      </c>
    </row>
    <row r="35" spans="1:22" ht="18" customHeight="1" x14ac:dyDescent="0.35">
      <c r="A35" s="17" t="s">
        <v>35</v>
      </c>
      <c r="B35" s="22" t="s">
        <v>45</v>
      </c>
      <c r="C35" s="23" t="s">
        <v>16</v>
      </c>
      <c r="D35" s="24">
        <v>4</v>
      </c>
      <c r="E35" s="25">
        <v>0</v>
      </c>
      <c r="F35" s="26"/>
      <c r="G35" s="26"/>
      <c r="H35" s="27">
        <v>0</v>
      </c>
      <c r="I35" s="31">
        <f t="shared" ref="I35:I48" si="13">J35+SUM(K35:P35)</f>
        <v>0</v>
      </c>
      <c r="J35" s="24">
        <v>0</v>
      </c>
      <c r="K35" s="32"/>
      <c r="L35" s="24"/>
      <c r="M35" s="24"/>
      <c r="N35" s="33"/>
      <c r="O35" s="33"/>
      <c r="P35" s="33"/>
      <c r="Q35" s="24">
        <v>4</v>
      </c>
      <c r="R35" s="23" t="str">
        <f t="shared" ref="R35:R48" si="14">IF(S35&lt;=0,IF(S35+Q35&lt;=0,"正常","超时预警"),IF(Q35=0,"超时","已超时"))</f>
        <v>正常</v>
      </c>
      <c r="S35" s="24">
        <f t="shared" ref="S35:S48" si="15">I35-D35</f>
        <v>-4</v>
      </c>
      <c r="T35" s="6"/>
      <c r="U35" s="6"/>
      <c r="V35">
        <f t="shared" si="10"/>
        <v>0</v>
      </c>
    </row>
    <row r="36" spans="1:22" ht="18" customHeight="1" x14ac:dyDescent="0.35">
      <c r="A36" s="17" t="s">
        <v>35</v>
      </c>
      <c r="B36" s="22" t="s">
        <v>46</v>
      </c>
      <c r="C36" s="23" t="s">
        <v>15</v>
      </c>
      <c r="D36" s="24">
        <v>8</v>
      </c>
      <c r="E36" s="25">
        <v>0.5</v>
      </c>
      <c r="F36" s="26"/>
      <c r="G36" s="26"/>
      <c r="H36" s="27">
        <v>0.5</v>
      </c>
      <c r="I36" s="31">
        <f t="shared" si="13"/>
        <v>2</v>
      </c>
      <c r="J36" s="24">
        <v>0</v>
      </c>
      <c r="K36" s="32">
        <v>2</v>
      </c>
      <c r="L36" s="24"/>
      <c r="M36" s="24"/>
      <c r="N36" s="33"/>
      <c r="O36" s="33"/>
      <c r="P36" s="33"/>
      <c r="Q36" s="24">
        <v>6</v>
      </c>
      <c r="R36" s="23" t="str">
        <f t="shared" si="14"/>
        <v>正常</v>
      </c>
      <c r="S36" s="24">
        <f t="shared" si="15"/>
        <v>-6</v>
      </c>
      <c r="T36" s="6"/>
      <c r="U36" s="6"/>
      <c r="V36">
        <f t="shared" ref="V36:V48" si="16">IF(J36=0,D36*E36,(I36+Q36)*E36-J36)</f>
        <v>4</v>
      </c>
    </row>
    <row r="37" spans="1:22" ht="18" customHeight="1" x14ac:dyDescent="0.35">
      <c r="A37" s="17" t="s">
        <v>35</v>
      </c>
      <c r="B37" s="22" t="s">
        <v>47</v>
      </c>
      <c r="C37" s="23" t="s">
        <v>16</v>
      </c>
      <c r="D37" s="24">
        <v>8</v>
      </c>
      <c r="E37" s="25">
        <v>0.5</v>
      </c>
      <c r="F37" s="26"/>
      <c r="G37" s="26"/>
      <c r="H37" s="27">
        <v>0.5</v>
      </c>
      <c r="I37" s="31">
        <f t="shared" si="13"/>
        <v>4</v>
      </c>
      <c r="J37" s="24">
        <v>0</v>
      </c>
      <c r="K37" s="32"/>
      <c r="L37" s="24"/>
      <c r="M37" s="24"/>
      <c r="N37" s="33"/>
      <c r="O37" s="33">
        <v>4</v>
      </c>
      <c r="P37" s="33"/>
      <c r="Q37" s="24">
        <v>4</v>
      </c>
      <c r="R37" s="23" t="str">
        <f t="shared" si="14"/>
        <v>正常</v>
      </c>
      <c r="S37" s="24">
        <f t="shared" si="15"/>
        <v>-4</v>
      </c>
      <c r="T37" s="6"/>
      <c r="U37" s="6"/>
      <c r="V37">
        <f t="shared" si="16"/>
        <v>4</v>
      </c>
    </row>
    <row r="38" spans="1:22" ht="18" customHeight="1" x14ac:dyDescent="0.35">
      <c r="A38" s="17" t="s">
        <v>35</v>
      </c>
      <c r="B38" s="22" t="s">
        <v>48</v>
      </c>
      <c r="C38" s="23" t="s">
        <v>16</v>
      </c>
      <c r="D38" s="24">
        <v>8</v>
      </c>
      <c r="E38" s="25">
        <v>0.5</v>
      </c>
      <c r="F38" s="26"/>
      <c r="G38" s="26"/>
      <c r="H38" s="27">
        <v>0.5</v>
      </c>
      <c r="I38" s="31">
        <f t="shared" si="13"/>
        <v>4</v>
      </c>
      <c r="J38" s="24">
        <v>0</v>
      </c>
      <c r="K38" s="32"/>
      <c r="L38" s="24"/>
      <c r="M38" s="24"/>
      <c r="N38" s="33"/>
      <c r="O38" s="33">
        <v>4</v>
      </c>
      <c r="P38" s="33"/>
      <c r="Q38" s="24">
        <v>4</v>
      </c>
      <c r="R38" s="23" t="str">
        <f t="shared" si="14"/>
        <v>正常</v>
      </c>
      <c r="S38" s="24">
        <f t="shared" si="15"/>
        <v>-4</v>
      </c>
      <c r="T38" s="6"/>
      <c r="U38" s="6"/>
      <c r="V38">
        <f t="shared" si="16"/>
        <v>4</v>
      </c>
    </row>
    <row r="39" spans="1:22" ht="18" customHeight="1" x14ac:dyDescent="0.35">
      <c r="A39" s="17" t="s">
        <v>35</v>
      </c>
      <c r="B39" s="22" t="s">
        <v>49</v>
      </c>
      <c r="C39" s="23" t="s">
        <v>15</v>
      </c>
      <c r="D39" s="24">
        <v>16</v>
      </c>
      <c r="E39" s="25">
        <v>0</v>
      </c>
      <c r="F39" s="26"/>
      <c r="G39" s="26"/>
      <c r="H39" s="27">
        <v>0</v>
      </c>
      <c r="I39" s="31">
        <f t="shared" si="13"/>
        <v>0</v>
      </c>
      <c r="J39" s="24">
        <v>0</v>
      </c>
      <c r="K39" s="32"/>
      <c r="L39" s="24"/>
      <c r="M39" s="24"/>
      <c r="N39" s="33"/>
      <c r="O39" s="33"/>
      <c r="P39" s="33"/>
      <c r="Q39" s="24">
        <v>16</v>
      </c>
      <c r="R39" s="23" t="str">
        <f t="shared" si="14"/>
        <v>正常</v>
      </c>
      <c r="S39" s="24">
        <f t="shared" si="15"/>
        <v>-16</v>
      </c>
      <c r="T39" s="6"/>
      <c r="U39" s="6"/>
      <c r="V39">
        <f t="shared" si="16"/>
        <v>0</v>
      </c>
    </row>
    <row r="40" spans="1:22" ht="18" customHeight="1" x14ac:dyDescent="0.35">
      <c r="A40" s="17" t="s">
        <v>35</v>
      </c>
      <c r="B40" s="22" t="s">
        <v>50</v>
      </c>
      <c r="C40" s="23" t="s">
        <v>16</v>
      </c>
      <c r="D40" s="24">
        <v>12</v>
      </c>
      <c r="E40" s="25">
        <v>0</v>
      </c>
      <c r="F40" s="26"/>
      <c r="G40" s="26"/>
      <c r="H40" s="27">
        <v>0</v>
      </c>
      <c r="I40" s="31">
        <f t="shared" ref="I40:I41" si="17">J40+SUM(K40:P40)</f>
        <v>0</v>
      </c>
      <c r="J40" s="24">
        <v>0</v>
      </c>
      <c r="K40" s="32"/>
      <c r="L40" s="24"/>
      <c r="M40" s="24"/>
      <c r="N40" s="33"/>
      <c r="O40" s="33"/>
      <c r="P40" s="33"/>
      <c r="Q40" s="24">
        <v>12</v>
      </c>
      <c r="R40" s="23" t="str">
        <f t="shared" ref="R40:R41" si="18">IF(S40&lt;=0,IF(S40+Q40&lt;=0,"正常","超时预警"),IF(Q40=0,"超时","已超时"))</f>
        <v>正常</v>
      </c>
      <c r="S40" s="24">
        <f t="shared" ref="S40:S41" si="19">I40-D40</f>
        <v>-12</v>
      </c>
      <c r="T40" s="6"/>
      <c r="U40" s="6"/>
      <c r="V40">
        <f t="shared" ref="V40:V41" si="20">IF(J40=0,D40*E40,(I40+Q40)*E40-J40)</f>
        <v>0</v>
      </c>
    </row>
    <row r="41" spans="1:22" ht="18" customHeight="1" x14ac:dyDescent="0.35">
      <c r="A41" s="17" t="s">
        <v>35</v>
      </c>
      <c r="B41" s="22" t="s">
        <v>51</v>
      </c>
      <c r="C41" s="23" t="s">
        <v>15</v>
      </c>
      <c r="D41" s="24">
        <v>8</v>
      </c>
      <c r="E41" s="25">
        <v>0.5</v>
      </c>
      <c r="F41" s="26"/>
      <c r="G41" s="26"/>
      <c r="H41" s="27">
        <v>0.5</v>
      </c>
      <c r="I41" s="31">
        <f t="shared" si="17"/>
        <v>2</v>
      </c>
      <c r="J41" s="24">
        <v>0</v>
      </c>
      <c r="K41" s="32">
        <v>2</v>
      </c>
      <c r="L41" s="24"/>
      <c r="M41" s="24"/>
      <c r="N41" s="33"/>
      <c r="O41" s="33"/>
      <c r="P41" s="33"/>
      <c r="Q41" s="24">
        <v>6</v>
      </c>
      <c r="R41" s="23" t="str">
        <f t="shared" si="18"/>
        <v>正常</v>
      </c>
      <c r="S41" s="24">
        <f t="shared" si="19"/>
        <v>-6</v>
      </c>
      <c r="T41" s="6"/>
      <c r="U41" s="6"/>
      <c r="V41">
        <f t="shared" si="20"/>
        <v>4</v>
      </c>
    </row>
    <row r="42" spans="1:22" ht="18" customHeight="1" x14ac:dyDescent="0.35">
      <c r="A42" s="17" t="s">
        <v>35</v>
      </c>
      <c r="B42" s="22" t="s">
        <v>52</v>
      </c>
      <c r="C42" s="23" t="s">
        <v>15</v>
      </c>
      <c r="D42" s="24">
        <v>12</v>
      </c>
      <c r="E42" s="25">
        <v>0.65</v>
      </c>
      <c r="F42" s="26"/>
      <c r="G42" s="26"/>
      <c r="H42" s="27">
        <v>0.65</v>
      </c>
      <c r="I42" s="31">
        <f t="shared" si="13"/>
        <v>8</v>
      </c>
      <c r="J42" s="24">
        <v>0</v>
      </c>
      <c r="K42" s="32"/>
      <c r="L42" s="24"/>
      <c r="M42" s="24"/>
      <c r="N42" s="33"/>
      <c r="O42" s="33">
        <v>8</v>
      </c>
      <c r="P42" s="33"/>
      <c r="Q42" s="24">
        <v>4</v>
      </c>
      <c r="R42" s="23" t="str">
        <f t="shared" si="14"/>
        <v>正常</v>
      </c>
      <c r="S42" s="24">
        <f t="shared" si="15"/>
        <v>-4</v>
      </c>
      <c r="T42" s="6"/>
      <c r="U42" s="6"/>
      <c r="V42">
        <f t="shared" si="16"/>
        <v>7.8000000000000007</v>
      </c>
    </row>
    <row r="43" spans="1:22" ht="18" customHeight="1" x14ac:dyDescent="0.35">
      <c r="A43" s="17" t="s">
        <v>35</v>
      </c>
      <c r="B43" s="22" t="s">
        <v>72</v>
      </c>
      <c r="C43" s="23" t="s">
        <v>58</v>
      </c>
      <c r="D43" s="24">
        <v>1</v>
      </c>
      <c r="E43" s="25">
        <v>1</v>
      </c>
      <c r="F43" s="26"/>
      <c r="G43" s="26"/>
      <c r="H43" s="27">
        <v>1</v>
      </c>
      <c r="I43" s="31">
        <f t="shared" si="13"/>
        <v>1</v>
      </c>
      <c r="J43" s="24">
        <v>0</v>
      </c>
      <c r="K43" s="32">
        <v>1</v>
      </c>
      <c r="L43" s="24"/>
      <c r="M43" s="24"/>
      <c r="N43" s="33"/>
      <c r="O43" s="33"/>
      <c r="P43" s="33"/>
      <c r="Q43" s="24">
        <v>0</v>
      </c>
      <c r="R43" s="23" t="str">
        <f t="shared" si="14"/>
        <v>正常</v>
      </c>
      <c r="S43" s="24">
        <f t="shared" si="15"/>
        <v>0</v>
      </c>
      <c r="T43" s="6"/>
      <c r="U43" s="6"/>
      <c r="V43">
        <f t="shared" si="16"/>
        <v>1</v>
      </c>
    </row>
    <row r="44" spans="1:22" ht="18" customHeight="1" x14ac:dyDescent="0.35">
      <c r="A44" s="17" t="s">
        <v>35</v>
      </c>
      <c r="B44" s="22" t="s">
        <v>71</v>
      </c>
      <c r="C44" s="23" t="s">
        <v>58</v>
      </c>
      <c r="D44" s="24">
        <v>1.5</v>
      </c>
      <c r="E44" s="25">
        <v>1</v>
      </c>
      <c r="F44" s="26"/>
      <c r="G44" s="26"/>
      <c r="H44" s="27">
        <v>1</v>
      </c>
      <c r="I44" s="31">
        <f t="shared" si="13"/>
        <v>1.5</v>
      </c>
      <c r="J44" s="24">
        <v>0</v>
      </c>
      <c r="K44" s="32">
        <v>1.5</v>
      </c>
      <c r="L44" s="24"/>
      <c r="M44" s="24"/>
      <c r="N44" s="33"/>
      <c r="O44" s="33"/>
      <c r="P44" s="33"/>
      <c r="Q44" s="24">
        <v>0</v>
      </c>
      <c r="R44" s="23" t="str">
        <f t="shared" si="14"/>
        <v>正常</v>
      </c>
      <c r="S44" s="24">
        <f t="shared" si="15"/>
        <v>0</v>
      </c>
      <c r="T44" s="6"/>
      <c r="U44" s="6"/>
      <c r="V44">
        <f t="shared" si="16"/>
        <v>1.5</v>
      </c>
    </row>
    <row r="45" spans="1:22" ht="18" customHeight="1" x14ac:dyDescent="0.35">
      <c r="A45" s="17" t="s">
        <v>35</v>
      </c>
      <c r="B45" s="22" t="s">
        <v>53</v>
      </c>
      <c r="C45" s="23" t="s">
        <v>19</v>
      </c>
      <c r="D45" s="24">
        <v>4</v>
      </c>
      <c r="E45" s="25">
        <v>1</v>
      </c>
      <c r="F45" s="26"/>
      <c r="G45" s="26"/>
      <c r="H45" s="27">
        <v>1</v>
      </c>
      <c r="I45" s="31">
        <f t="shared" si="13"/>
        <v>4</v>
      </c>
      <c r="J45" s="24">
        <v>0</v>
      </c>
      <c r="K45" s="32"/>
      <c r="L45" s="24"/>
      <c r="M45" s="24">
        <v>4</v>
      </c>
      <c r="N45" s="33"/>
      <c r="O45" s="33"/>
      <c r="P45" s="33"/>
      <c r="Q45" s="24">
        <v>0</v>
      </c>
      <c r="R45" s="23" t="str">
        <f t="shared" si="14"/>
        <v>正常</v>
      </c>
      <c r="S45" s="24">
        <f t="shared" si="15"/>
        <v>0</v>
      </c>
      <c r="T45" s="6"/>
      <c r="U45" s="6"/>
      <c r="V45">
        <f t="shared" si="16"/>
        <v>4</v>
      </c>
    </row>
    <row r="46" spans="1:22" ht="18" customHeight="1" x14ac:dyDescent="0.35">
      <c r="A46" s="17" t="s">
        <v>35</v>
      </c>
      <c r="B46" s="22" t="s">
        <v>54</v>
      </c>
      <c r="C46" s="23" t="s">
        <v>19</v>
      </c>
      <c r="D46" s="24">
        <v>8</v>
      </c>
      <c r="E46" s="25">
        <v>1</v>
      </c>
      <c r="F46" s="26"/>
      <c r="G46" s="26"/>
      <c r="H46" s="27">
        <v>1</v>
      </c>
      <c r="I46" s="31">
        <f t="shared" ref="I46" si="21">J46+SUM(K46:P46)</f>
        <v>13</v>
      </c>
      <c r="J46" s="24">
        <v>0</v>
      </c>
      <c r="K46" s="32"/>
      <c r="L46" s="24"/>
      <c r="M46" s="24">
        <v>3</v>
      </c>
      <c r="N46" s="33">
        <v>4</v>
      </c>
      <c r="O46" s="33">
        <v>6</v>
      </c>
      <c r="P46" s="33"/>
      <c r="Q46" s="24">
        <v>0</v>
      </c>
      <c r="R46" s="23" t="str">
        <f t="shared" ref="R46" si="22">IF(S46&lt;=0,IF(S46+Q46&lt;=0,"正常","超时预警"),IF(Q46=0,"超时","已超时"))</f>
        <v>超时</v>
      </c>
      <c r="S46" s="24">
        <f t="shared" ref="S46" si="23">I46-D46</f>
        <v>5</v>
      </c>
      <c r="T46" s="6"/>
      <c r="U46" s="6"/>
      <c r="V46">
        <f t="shared" ref="V46" si="24">IF(J46=0,D46*E46,(I46+Q46)*E46-J46)</f>
        <v>8</v>
      </c>
    </row>
    <row r="47" spans="1:22" ht="18" customHeight="1" x14ac:dyDescent="0.35">
      <c r="A47" s="17" t="s">
        <v>35</v>
      </c>
      <c r="B47" s="22" t="s">
        <v>55</v>
      </c>
      <c r="C47" s="23" t="s">
        <v>18</v>
      </c>
      <c r="D47" s="24">
        <v>0.5</v>
      </c>
      <c r="E47" s="25">
        <v>1</v>
      </c>
      <c r="F47" s="26"/>
      <c r="G47" s="26"/>
      <c r="H47" s="27">
        <v>1</v>
      </c>
      <c r="I47" s="31">
        <f t="shared" si="13"/>
        <v>0.5</v>
      </c>
      <c r="J47" s="24">
        <v>0</v>
      </c>
      <c r="K47" s="32"/>
      <c r="L47" s="24"/>
      <c r="M47" s="24">
        <v>0.5</v>
      </c>
      <c r="N47" s="33"/>
      <c r="O47" s="33"/>
      <c r="P47" s="33"/>
      <c r="Q47" s="24">
        <v>0</v>
      </c>
      <c r="R47" s="23" t="str">
        <f t="shared" si="14"/>
        <v>正常</v>
      </c>
      <c r="S47" s="24">
        <f t="shared" si="15"/>
        <v>0</v>
      </c>
      <c r="T47" s="6"/>
      <c r="U47" s="6"/>
      <c r="V47">
        <f t="shared" si="16"/>
        <v>0.5</v>
      </c>
    </row>
    <row r="48" spans="1:22" ht="18" customHeight="1" x14ac:dyDescent="0.35">
      <c r="A48" s="17" t="s">
        <v>56</v>
      </c>
      <c r="B48" s="22" t="s">
        <v>57</v>
      </c>
      <c r="C48" s="23" t="s">
        <v>17</v>
      </c>
      <c r="D48" s="24">
        <v>24</v>
      </c>
      <c r="E48" s="25">
        <v>0</v>
      </c>
      <c r="F48" s="26"/>
      <c r="G48" s="26"/>
      <c r="H48" s="27">
        <v>0</v>
      </c>
      <c r="I48" s="31">
        <f t="shared" si="13"/>
        <v>33</v>
      </c>
      <c r="J48" s="24">
        <v>0</v>
      </c>
      <c r="K48" s="32">
        <v>1</v>
      </c>
      <c r="L48" s="24">
        <v>8</v>
      </c>
      <c r="M48" s="24">
        <v>8</v>
      </c>
      <c r="N48" s="33">
        <v>8</v>
      </c>
      <c r="O48" s="33">
        <v>8</v>
      </c>
      <c r="P48" s="33"/>
      <c r="Q48" s="24">
        <v>8</v>
      </c>
      <c r="R48" s="23" t="str">
        <f t="shared" si="14"/>
        <v>已超时</v>
      </c>
      <c r="S48" s="24">
        <f t="shared" si="15"/>
        <v>9</v>
      </c>
      <c r="T48" s="6"/>
      <c r="U48" s="6"/>
      <c r="V48">
        <f t="shared" si="16"/>
        <v>0</v>
      </c>
    </row>
    <row r="49" spans="1:22" ht="16.5" x14ac:dyDescent="0.35">
      <c r="A49" s="17" t="s">
        <v>56</v>
      </c>
      <c r="B49" s="22" t="s">
        <v>83</v>
      </c>
      <c r="C49" s="23" t="s">
        <v>19</v>
      </c>
      <c r="D49" s="24">
        <v>100</v>
      </c>
      <c r="E49" s="25">
        <v>0</v>
      </c>
      <c r="F49" s="26"/>
      <c r="G49" s="26"/>
      <c r="H49" s="27">
        <v>0</v>
      </c>
      <c r="I49" s="31">
        <f t="shared" ref="I49" si="25">J49+SUM(K49:P49)</f>
        <v>4</v>
      </c>
      <c r="J49" s="24">
        <v>0</v>
      </c>
      <c r="K49" s="32"/>
      <c r="L49" s="24"/>
      <c r="M49" s="24"/>
      <c r="N49" s="33"/>
      <c r="O49" s="33">
        <v>4</v>
      </c>
      <c r="P49" s="33"/>
      <c r="Q49" s="24">
        <v>98</v>
      </c>
      <c r="R49" s="23" t="str">
        <f t="shared" ref="R49" si="26">IF(S49&lt;=0,IF(S49+Q49&lt;=0,"正常","超时预警"),IF(Q49=0,"超时","已超时"))</f>
        <v>超时预警</v>
      </c>
      <c r="S49" s="24">
        <f t="shared" ref="S49" si="27">I49-D49</f>
        <v>-96</v>
      </c>
      <c r="T49" s="6"/>
      <c r="U49" s="6"/>
      <c r="V49">
        <f t="shared" ref="V49" si="28">IF(J49=0,D49*E49,(I49+Q49)*E49-J49)</f>
        <v>0</v>
      </c>
    </row>
    <row r="50" spans="1:22" ht="16.5" x14ac:dyDescent="0.35">
      <c r="A50" s="17" t="s">
        <v>56</v>
      </c>
      <c r="B50" s="22" t="s">
        <v>84</v>
      </c>
      <c r="C50" s="23" t="s">
        <v>17</v>
      </c>
      <c r="D50" s="24">
        <v>40</v>
      </c>
      <c r="E50" s="25">
        <v>0</v>
      </c>
      <c r="F50" s="26"/>
      <c r="G50" s="26"/>
      <c r="H50" s="27">
        <v>0</v>
      </c>
      <c r="I50" s="31">
        <f t="shared" ref="I50:I52" si="29">J50+SUM(K50:P50)</f>
        <v>0</v>
      </c>
      <c r="J50" s="24">
        <v>0</v>
      </c>
      <c r="K50" s="32"/>
      <c r="L50" s="24"/>
      <c r="M50" s="24"/>
      <c r="N50" s="33"/>
      <c r="O50" s="33">
        <v>0</v>
      </c>
      <c r="P50" s="33"/>
      <c r="Q50" s="24">
        <v>40</v>
      </c>
      <c r="R50" s="23" t="str">
        <f t="shared" ref="R50:R52" si="30">IF(S50&lt;=0,IF(S50+Q50&lt;=0,"正常","超时预警"),IF(Q50=0,"超时","已超时"))</f>
        <v>正常</v>
      </c>
      <c r="S50" s="24">
        <f t="shared" ref="S50:S52" si="31">I50-D50</f>
        <v>-40</v>
      </c>
      <c r="T50" s="6"/>
      <c r="U50" s="6"/>
      <c r="V50">
        <f t="shared" ref="V50:V52" si="32">IF(J50=0,D50*E50,(I50+Q50)*E50-J50)</f>
        <v>0</v>
      </c>
    </row>
    <row r="51" spans="1:22" ht="16.5" x14ac:dyDescent="0.35">
      <c r="A51" s="17" t="s">
        <v>56</v>
      </c>
      <c r="B51" s="22" t="s">
        <v>85</v>
      </c>
      <c r="C51" s="23" t="s">
        <v>19</v>
      </c>
      <c r="D51" s="24">
        <v>120</v>
      </c>
      <c r="E51" s="25">
        <v>0</v>
      </c>
      <c r="F51" s="26"/>
      <c r="G51" s="26"/>
      <c r="H51" s="27">
        <v>0</v>
      </c>
      <c r="I51" s="31"/>
      <c r="J51" s="24">
        <v>0</v>
      </c>
      <c r="K51" s="32"/>
      <c r="L51" s="24"/>
      <c r="M51" s="24"/>
      <c r="N51" s="33"/>
      <c r="O51" s="33"/>
      <c r="P51" s="33"/>
      <c r="Q51" s="24">
        <v>120</v>
      </c>
      <c r="R51" s="23"/>
      <c r="S51" s="24"/>
      <c r="T51" s="6"/>
      <c r="U51" s="6"/>
    </row>
    <row r="52" spans="1:22" ht="16.5" x14ac:dyDescent="0.35">
      <c r="A52" s="17" t="s">
        <v>80</v>
      </c>
      <c r="B52" s="22" t="s">
        <v>86</v>
      </c>
      <c r="C52" s="23" t="s">
        <v>18</v>
      </c>
      <c r="D52" s="24">
        <v>2</v>
      </c>
      <c r="E52" s="25">
        <v>0</v>
      </c>
      <c r="F52" s="26"/>
      <c r="G52" s="26"/>
      <c r="H52" s="27">
        <v>0</v>
      </c>
      <c r="I52" s="31">
        <f t="shared" si="29"/>
        <v>2.5</v>
      </c>
      <c r="J52" s="24">
        <v>0</v>
      </c>
      <c r="K52" s="32"/>
      <c r="L52" s="24"/>
      <c r="M52" s="24"/>
      <c r="N52" s="33"/>
      <c r="O52" s="33">
        <v>2.5</v>
      </c>
      <c r="P52" s="33"/>
      <c r="Q52" s="24">
        <v>0</v>
      </c>
      <c r="R52" s="23" t="str">
        <f t="shared" si="30"/>
        <v>超时</v>
      </c>
      <c r="S52" s="24">
        <f t="shared" si="31"/>
        <v>0.5</v>
      </c>
      <c r="T52" s="6"/>
      <c r="U52" s="6"/>
      <c r="V52">
        <f t="shared" si="32"/>
        <v>0</v>
      </c>
    </row>
  </sheetData>
  <mergeCells count="1">
    <mergeCell ref="A23:U23"/>
  </mergeCells>
  <phoneticPr fontId="13" type="noConversion"/>
  <conditionalFormatting sqref="H25:H52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{D9A8DF5C-49C5-4E98-B41F-5BF8B9B9B08A}</x14:id>
        </ext>
      </extLst>
    </cfRule>
  </conditionalFormatting>
  <conditionalFormatting sqref="M16:M21">
    <cfRule type="cellIs" dxfId="6" priority="5" operator="equal">
      <formula>"进行中任务超时"</formula>
    </cfRule>
    <cfRule type="cellIs" dxfId="5" priority="7" operator="equal">
      <formula>"任务偏多"</formula>
    </cfRule>
    <cfRule type="cellIs" dxfId="4" priority="8" operator="equal">
      <formula>"任务偏少"</formula>
    </cfRule>
    <cfRule type="cellIs" dxfId="3" priority="9" operator="equal">
      <formula>"合适"</formula>
    </cfRule>
  </conditionalFormatting>
  <conditionalFormatting sqref="R25:R52">
    <cfRule type="cellIs" dxfId="2" priority="6" operator="equal">
      <formula>"超时"</formula>
    </cfRule>
    <cfRule type="cellIs" dxfId="1" priority="27" operator="equal">
      <formula>"超时预警"</formula>
    </cfRule>
    <cfRule type="cellIs" dxfId="0" priority="28" operator="equal">
      <formula>"已超时"</formula>
    </cfRule>
  </conditionalFormatting>
  <dataValidations count="1">
    <dataValidation type="list" allowBlank="1" showInputMessage="1" showErrorMessage="1" sqref="U25:U52" xr:uid="{00000000-0002-0000-0000-000000000000}">
      <formula1>$O$16:$O$22</formula1>
    </dataValidation>
  </dataValidations>
  <pageMargins left="0.7" right="0.7" top="0.75" bottom="0.75" header="0.3" footer="0.3"/>
  <pageSetup paperSize="16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8DF5C-49C5-4E98-B41F-5BF8B9B9B0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H25:H52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引用数据!$A$2:$A$8</xm:f>
          </x14:formula1>
          <xm:sqref>A16:A21</xm:sqref>
        </x14:dataValidation>
        <x14:dataValidation type="list" allowBlank="1" showInputMessage="1" showErrorMessage="1" xr:uid="{00000000-0002-0000-0000-000002000000}">
          <x14:formula1>
            <xm:f>引用数据!$B$24:$B$27</xm:f>
          </x14:formula1>
          <xm:sqref>E3 B3 A25:A51</xm:sqref>
        </x14:dataValidation>
        <x14:dataValidation type="list" allowBlank="1" showInputMessage="1" showErrorMessage="1" xr:uid="{00000000-0002-0000-0000-000003000000}">
          <x14:formula1>
            <xm:f>引用数据!$A$2:$A$15</xm:f>
          </x14:formula1>
          <xm:sqref>C25:C52</xm:sqref>
        </x14:dataValidation>
        <x14:dataValidation type="list" allowBlank="1" showInputMessage="1" showErrorMessage="1" xr:uid="{00000000-0002-0000-0000-000004000000}">
          <x14:formula1>
            <xm:f>引用数据!$B$24:$B$28</xm:f>
          </x14:formula1>
          <xm:sqref>A52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4" sqref="H24"/>
    </sheetView>
  </sheetViews>
  <sheetFormatPr defaultColWidth="9" defaultRowHeight="12.75" x14ac:dyDescent="0.2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8"/>
  <sheetViews>
    <sheetView workbookViewId="0">
      <selection activeCell="F18" sqref="F18"/>
    </sheetView>
  </sheetViews>
  <sheetFormatPr defaultColWidth="9" defaultRowHeight="12.75" x14ac:dyDescent="0.2"/>
  <cols>
    <col min="1" max="2" width="18.85546875" customWidth="1"/>
  </cols>
  <sheetData>
    <row r="2" spans="1:2" ht="14.25" x14ac:dyDescent="0.2">
      <c r="A2" t="s">
        <v>58</v>
      </c>
      <c r="B2" s="1"/>
    </row>
    <row r="3" spans="1:2" ht="14.25" x14ac:dyDescent="0.2">
      <c r="A3" t="s">
        <v>18</v>
      </c>
      <c r="B3" s="1"/>
    </row>
    <row r="4" spans="1:2" ht="14.25" x14ac:dyDescent="0.2">
      <c r="A4" t="s">
        <v>19</v>
      </c>
      <c r="B4" s="1"/>
    </row>
    <row r="5" spans="1:2" ht="14.25" x14ac:dyDescent="0.2">
      <c r="A5" t="s">
        <v>17</v>
      </c>
      <c r="B5" s="1"/>
    </row>
    <row r="6" spans="1:2" ht="14.25" x14ac:dyDescent="0.2">
      <c r="A6" t="s">
        <v>59</v>
      </c>
      <c r="B6" s="1"/>
    </row>
    <row r="7" spans="1:2" ht="14.25" x14ac:dyDescent="0.2">
      <c r="A7" t="s">
        <v>15</v>
      </c>
      <c r="B7" s="1"/>
    </row>
    <row r="8" spans="1:2" ht="14.25" x14ac:dyDescent="0.2">
      <c r="A8" t="s">
        <v>16</v>
      </c>
      <c r="B8" s="1"/>
    </row>
    <row r="9" spans="1:2" ht="15" x14ac:dyDescent="0.25">
      <c r="A9" t="s">
        <v>60</v>
      </c>
      <c r="B9" s="2"/>
    </row>
    <row r="10" spans="1:2" ht="15" x14ac:dyDescent="0.25">
      <c r="A10" t="s">
        <v>61</v>
      </c>
      <c r="B10" s="2"/>
    </row>
    <row r="11" spans="1:2" ht="14.25" x14ac:dyDescent="0.2">
      <c r="A11" t="s">
        <v>62</v>
      </c>
      <c r="B11" s="1"/>
    </row>
    <row r="12" spans="1:2" ht="14.25" x14ac:dyDescent="0.2">
      <c r="A12" t="s">
        <v>63</v>
      </c>
      <c r="B12" s="1"/>
    </row>
    <row r="13" spans="1:2" ht="14.25" x14ac:dyDescent="0.2">
      <c r="A13" t="s">
        <v>15</v>
      </c>
      <c r="B13" s="1"/>
    </row>
    <row r="14" spans="1:2" ht="14.25" x14ac:dyDescent="0.2">
      <c r="A14" t="s">
        <v>64</v>
      </c>
      <c r="B14" s="1"/>
    </row>
    <row r="15" spans="1:2" ht="14.25" x14ac:dyDescent="0.2">
      <c r="A15" s="3" t="s">
        <v>65</v>
      </c>
      <c r="B15" s="1"/>
    </row>
    <row r="16" spans="1:2" ht="14.25" x14ac:dyDescent="0.2">
      <c r="B16" s="1"/>
    </row>
    <row r="17" spans="2:2" ht="14.25" x14ac:dyDescent="0.2">
      <c r="B17" s="1"/>
    </row>
    <row r="18" spans="2:2" ht="14.25" x14ac:dyDescent="0.2">
      <c r="B18" s="1"/>
    </row>
    <row r="19" spans="2:2" ht="14.25" x14ac:dyDescent="0.2">
      <c r="B19" s="1"/>
    </row>
    <row r="20" spans="2:2" ht="14.25" x14ac:dyDescent="0.2">
      <c r="B20" s="1"/>
    </row>
    <row r="21" spans="2:2" ht="14.25" x14ac:dyDescent="0.2">
      <c r="B21" s="1"/>
    </row>
    <row r="22" spans="2:2" ht="14.25" x14ac:dyDescent="0.2">
      <c r="B22" s="1"/>
    </row>
    <row r="23" spans="2:2" ht="14.25" x14ac:dyDescent="0.2">
      <c r="B23" s="1"/>
    </row>
    <row r="24" spans="2:2" ht="16.5" x14ac:dyDescent="0.35">
      <c r="B24" t="s">
        <v>66</v>
      </c>
    </row>
    <row r="25" spans="2:2" x14ac:dyDescent="0.2">
      <c r="B25" t="s">
        <v>67</v>
      </c>
    </row>
    <row r="26" spans="2:2" x14ac:dyDescent="0.2">
      <c r="B26" t="s">
        <v>68</v>
      </c>
    </row>
    <row r="27" spans="2:2" x14ac:dyDescent="0.2">
      <c r="B27" t="s">
        <v>56</v>
      </c>
    </row>
    <row r="28" spans="2:2" x14ac:dyDescent="0.2">
      <c r="B28" s="35" t="s">
        <v>80</v>
      </c>
    </row>
  </sheetData>
  <phoneticPr fontId="13" type="noConversion"/>
  <pageMargins left="0.7" right="0.7" top="0.75" bottom="0.75" header="0.3" footer="0.3"/>
  <pageSetup paperSize="16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C Y 0 S V W Z 7 R k C l A A A A 9 g A A A B I A H A B D b 2 5 m a W c v U G F j a 2 F n Z S 5 4 b W w g o h g A K K A U A A A A A A A A A A A A A A A A A A A A A A A A A A A A h Y + x D o I w G I R f h X S n L X X Q k J 8 y s I o x M T G u T a n Q A M X Q Y o m v 5 u A j + Q p i F H V z v L v v k r v 7 9 Q b p 2 D b B W f V W d y Z B E a Y o U E Z 2 h T Z l g g Z 3 D F c o 5 b A V s h a l C i b Y 2 H i 0 O k G V c 6 e Y E O 8 9 9 g v c 9 S V h l E b k k K 9 3 s l K t C L W x T h i p 0 K d V / G 8 h D v v X G M 5 w R J e Y 0 W k T k N m E X J s v w K b s m f 6 Y k A 2 N G 3 r F L 1 W Y b Y D M E s j 7 A 3 8 A U E s D B B Q A A g A I A A m N E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j R J V J U S B T T 0 B A A C 6 A Q A A E w A c A E Z v c m 1 1 b G F z L 1 N l Y 3 R p b 2 4 x L m 0 g o h g A K K A U A A A A A A A A A A A A A A A A A A A A A A A A A A A A b Y 9 P S w J B G M b v C / s d h j 2 t M C 2 l E Z T s I d a k U x R 6 0 w 7 r + m Y D 8 y d m Z i U R T x U K E X o Q i o K o T p 2 E I I r q 8 + y a 3 6 I h 7 X 9 z m X m f 9 3 m f 9 z c K I k 0 E R 6 X p v Z C 3 L d t S u 6 G E O t K E A R U N 5 C M K 2 r a Q O e n z w J S B a n o F E c U M u H a L h I I X C K 5 N o V y n u F J N j h 6 S 0 U F 1 N u 5 F q u l k c K U A l D C i Q f o O d j A K B I 0 Z V / 4 i R m s 8 E n X C G / 5 y b g m j r V h o K O k W B f / r 6 W 0 I D t s Z P K P o D 5 K T 7 v j 8 M L 3 q T m 7 O D F E 5 r B n T p h T M T K x D W A e p X A O L U W U m r l J a i k I a S u V r G X / L u r h P h 0 8 m a 3 z 3 k l w e f 2 a V Z c j V j p B s C l p u 7 Y F J / L k Y t 9 v O e H i b 9 h 7 N h 7 R x I A 3 7 u o N R 2 5 m c j o z h j 5 y d z 2 b n c r k P n c e s B v K 9 k w x 6 r 6 P r X 4 1 O x r Y I / x c 0 / w Z Q S w E C L Q A U A A I A C A A J j R J V Z n t G Q K U A A A D 2 A A A A E g A A A A A A A A A A A A A A A A A A A A A A Q 2 9 u Z m l n L 1 B h Y 2 t h Z 2 U u e G 1 s U E s B A i 0 A F A A C A A g A C Y 0 S V Q / K 6 a u k A A A A 6 Q A A A B M A A A A A A A A A A A A A A A A A 8 Q A A A F t D b 2 5 0 Z W 5 0 X 1 R 5 c G V z X S 5 4 b W x Q S w E C L Q A U A A I A C A A J j R J V J U S B T T 0 B A A C 6 A Q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g A A A A A A A O Q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k 6 N D A 6 M T k u M D Y 0 M D M 5 N F o i I C 8 + P E V u d H J 5 I F R 5 c G U 9 I k Z p b G x D b 2 x 1 b W 5 U e X B l c y I g V m F s d W U 9 I n N C Z 1 l G Q l E 9 P S I g L z 4 8 R W 5 0 c n k g V H l w Z T 0 i R m l s b E N v b H V t b k 5 h b W V z I i B W Y W x 1 Z T 0 i c 1 s m c X V v d D v n l K j m i L c m c X V v d D s s J n F 1 b 3 Q 7 6 Z e u 6 a K Y J n F 1 b 3 Q 7 L C Z x d W 9 0 O z I w M j I t M z M m c X V v d D s s J n F 1 b 3 Q 7 5 Z C I 6 K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W x v Z y / m m 7 T m l L n n m o T n s b v l n o s u e + e U q O a I t y w w f S Z x d W 9 0 O y w m c X V v d D t T Z W N 0 a W 9 u M S 9 0 a W 1 l b G 9 n L + a b t O a U u e e a h O e x u + W e i y 5 7 6 Z e u 6 a K Y L D F 9 J n F 1 b 3 Q 7 L C Z x d W 9 0 O 1 N l Y 3 R p b 2 4 x L 3 R p b W V s b 2 c v 5 p u 0 5 p S 5 5 5 q E 5 7 G 7 5 Z 6 L L n s y M D I y L T M z L D J 9 J n F 1 b 3 Q 7 L C Z x d W 9 0 O 1 N l Y 3 R p b 2 4 x L 3 R p b W V s b 2 c v 5 p u 0 5 p S 5 5 5 q E 5 7 G 7 5 Z 6 L L n v l k I j o r q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l t Z W x v Z y / m m 7 T m l L n n m o T n s b v l n o s u e + e U q O a I t y w w f S Z x d W 9 0 O y w m c X V v d D t T Z W N 0 a W 9 u M S 9 0 a W 1 l b G 9 n L + a b t O a U u e e a h O e x u + W e i y 5 7 6 Z e u 6 a K Y L D F 9 J n F 1 b 3 Q 7 L C Z x d W 9 0 O 1 N l Y 3 R p b 2 4 x L 3 R p b W V s b 2 c v 5 p u 0 5 p S 5 5 5 q E 5 7 G 7 5 Z 6 L L n s y M D I y L T M z L D J 9 J n F 1 b 3 Q 7 L C Z x d W 9 0 O 1 N l Y 3 R p b 2 4 x L 3 R p b W V s b 2 c v 5 p u 0 5 p S 5 5 5 q E 5 7 G 7 5 Z 6 L L n v l k I j o r q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O E N 7 u d / t S 5 u r e v P P r k L u A A A A A A I A A A A A A A N m A A D A A A A A E A A A A H 3 K / M B m E M p j x B C / a i C A Q R k A A A A A B I A A A K A A A A A Q A A A A t M P 8 R E m b 6 l v 4 e v + 3 z 1 C B m V A A A A C s H 5 d 9 y M f 0 P F Y H / K 9 y P m h d i V z D S y K z 7 X v + g L s o V f p g J S 0 f J 3 n o b f A y P t b E k Q U B 5 P m v Z x v G o q 4 K u Y J 7 8 8 Q 9 0 2 W x g W / s v / f e H J U I u g n 5 N i q f e B Q A A A A m W 5 B n L S Q A g 8 P P 3 3 Q A r W b Z 0 S l D v w = = < / D a t a M a s h u p > 
</file>

<file path=customXml/itemProps1.xml><?xml version="1.0" encoding="utf-8"?>
<ds:datastoreItem xmlns:ds="http://schemas.openxmlformats.org/officeDocument/2006/customXml" ds:itemID="{3BA29F39-B3E7-4430-AB0F-83F8F11009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工作汇报</vt:lpstr>
      <vt:lpstr>Sheet1</vt:lpstr>
      <vt:lpstr>引用数据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Li</dc:creator>
  <cp:lastModifiedBy>鬲文娟</cp:lastModifiedBy>
  <cp:lastPrinted>2004-03-11T21:56:00Z</cp:lastPrinted>
  <dcterms:created xsi:type="dcterms:W3CDTF">2000-08-25T01:59:00Z</dcterms:created>
  <dcterms:modified xsi:type="dcterms:W3CDTF">2022-09-01T04:07:38Z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  <property fmtid="{D5CDD505-2E9C-101B-9397-08002B2CF9AE}" pid="3" name="KSOProductBuildVer">
    <vt:lpwstr>2052-11.1.0.11435</vt:lpwstr>
  </property>
  <property fmtid="{D5CDD505-2E9C-101B-9397-08002B2CF9AE}" pid="4" name="WorkbookGuid">
    <vt:lpwstr>6591eca4-cd09-4573-aaf4-fef22c7e89c9</vt:lpwstr>
  </property>
  <property fmtid="{D5CDD505-2E9C-101B-9397-08002B2CF9AE}" pid="5" name="ICV">
    <vt:lpwstr>9485CE45CD9743ACAA6D4DD8FF71F5C1</vt:lpwstr>
  </property>
</Properties>
</file>