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478"/>
  </bookViews>
  <sheets>
    <sheet name="工作汇报" sheetId="5" r:id="rId1"/>
    <sheet name="Sheet1" sheetId="6" r:id="rId2"/>
    <sheet name="引用数据" sheetId="4" r:id="rId3"/>
  </sheets>
  <calcPr calcId="144525"/>
</workbook>
</file>

<file path=xl/sharedStrings.xml><?xml version="1.0" encoding="utf-8"?>
<sst xmlns="http://schemas.openxmlformats.org/spreadsheetml/2006/main" count="231" uniqueCount="101">
  <si>
    <t>总投入时间(人时)</t>
  </si>
  <si>
    <t>本周投入</t>
  </si>
  <si>
    <t>第一阶段进度</t>
  </si>
  <si>
    <t>将Sanjel解决方案与Metashare官方解决方案分开</t>
  </si>
  <si>
    <t>导入导出进度</t>
  </si>
  <si>
    <t>Model Data version control</t>
  </si>
  <si>
    <t>项目管理</t>
  </si>
  <si>
    <t>Nullable类型支持进度</t>
  </si>
  <si>
    <t>Nullable类型支持</t>
  </si>
  <si>
    <t>优化Lambada表达式查询</t>
  </si>
  <si>
    <r>
      <rPr>
        <b/>
        <sz val="12"/>
        <rFont val="微软雅黑"/>
        <charset val="134"/>
      </rPr>
      <t>优化</t>
    </r>
    <r>
      <rPr>
        <b/>
        <sz val="12"/>
        <rFont val="Arial"/>
        <charset val="134"/>
      </rPr>
      <t>Lambada</t>
    </r>
    <r>
      <rPr>
        <b/>
        <sz val="12"/>
        <rFont val="微软雅黑"/>
        <charset val="134"/>
      </rPr>
      <t>表达式查询</t>
    </r>
  </si>
  <si>
    <t>Code Generated In Random Order</t>
  </si>
  <si>
    <t>预估完成时间</t>
  </si>
  <si>
    <t>距预估完成时间剩余时间</t>
  </si>
  <si>
    <t>本周前投入</t>
  </si>
  <si>
    <t>任务执行预估剩余时间（h）</t>
  </si>
  <si>
    <t>总投入</t>
  </si>
  <si>
    <t>计划预估剩余时间（h）</t>
  </si>
  <si>
    <t>任务超时（h）</t>
  </si>
  <si>
    <t>延时风险</t>
  </si>
  <si>
    <t>暂无</t>
  </si>
  <si>
    <t>有延时风险，预估剩余时间比发布时间多48h</t>
  </si>
  <si>
    <t>本周投入时间</t>
  </si>
  <si>
    <t>本周前投入时间</t>
  </si>
  <si>
    <t>总投入时间</t>
  </si>
  <si>
    <t>完成进度</t>
  </si>
  <si>
    <t>资源情况</t>
  </si>
  <si>
    <t>人员</t>
  </si>
  <si>
    <t>资源预估时间</t>
  </si>
  <si>
    <t>任务预估耗时</t>
  </si>
  <si>
    <t>任务时间合适度</t>
  </si>
  <si>
    <t>任务变更标志</t>
  </si>
  <si>
    <t>赵帅浩</t>
  </si>
  <si>
    <t>暂停</t>
  </si>
  <si>
    <t>宫洁</t>
  </si>
  <si>
    <t>降低优先级</t>
  </si>
  <si>
    <t>AnguianoMiguel</t>
  </si>
  <si>
    <t>提高优先级</t>
  </si>
  <si>
    <t>鬲文娟</t>
  </si>
  <si>
    <t>无效</t>
  </si>
  <si>
    <t>银幸元</t>
  </si>
  <si>
    <t>终止待拆分</t>
  </si>
  <si>
    <t>赵宝红</t>
  </si>
  <si>
    <t>更换责任人</t>
  </si>
  <si>
    <t>新增</t>
  </si>
  <si>
    <t>计划进展情况</t>
  </si>
  <si>
    <t>模块</t>
  </si>
  <si>
    <t>任务</t>
  </si>
  <si>
    <t>责任人</t>
  </si>
  <si>
    <t>预估时间（h）</t>
  </si>
  <si>
    <t>本周预估完成度</t>
  </si>
  <si>
    <t>最晚完成时间</t>
  </si>
  <si>
    <t>进度</t>
  </si>
  <si>
    <t>总投入时间（h）</t>
  </si>
  <si>
    <t>剩余预估时间（h）</t>
  </si>
  <si>
    <t>任务进行状态</t>
  </si>
  <si>
    <t>已超时</t>
  </si>
  <si>
    <t>备注</t>
  </si>
  <si>
    <t>任务变更</t>
  </si>
  <si>
    <t>耗时</t>
  </si>
  <si>
    <t>CommonCore优化Lambada表达式查询，不依赖与表名。</t>
  </si>
  <si>
    <t>调试Entities模块</t>
  </si>
  <si>
    <t>调试Web模块</t>
  </si>
  <si>
    <t>调试SqlServer</t>
  </si>
  <si>
    <t>编译部署</t>
  </si>
  <si>
    <t>.net6方案数据迁移  </t>
  </si>
  <si>
    <t>调试Dao模块</t>
  </si>
  <si>
    <t>数据约束文档</t>
  </si>
  <si>
    <t> SanjelData生代码“StackOverflow” Bug问题确定</t>
  </si>
  <si>
    <t>DaoRigester模板IsVersioned取不到值跟踪调试</t>
  </si>
  <si>
    <t>Tranformation performance 结对</t>
  </si>
  <si>
    <t>调试DaoInterfaces模块</t>
  </si>
  <si>
    <t>调试Services模块</t>
  </si>
  <si>
    <t>调试ServicesInterfaces模块</t>
  </si>
  <si>
    <t>调试WebApi模块</t>
  </si>
  <si>
    <t>一对多组合版本，历史数据详细信息不显示被组合的子数据</t>
  </si>
  <si>
    <t>Tranformation performance</t>
  </si>
  <si>
    <t>修改元模型，修改转换</t>
  </si>
  <si>
    <t>修改方案架构模板（Entity，Dao，Model，Sql）</t>
  </si>
  <si>
    <t>其他相关方案升级</t>
  </si>
  <si>
    <t>模板生成代码取值问题修改</t>
  </si>
  <si>
    <t>从元语言代码生成模型元素</t>
  </si>
  <si>
    <t>元语言枚举语句添加</t>
  </si>
  <si>
    <t>语法添加名称字段</t>
  </si>
  <si>
    <t>添加操作符定义，生成命名空间</t>
  </si>
  <si>
    <t>不使用操作符添加命名空间定义</t>
  </si>
  <si>
    <t>文档导出功能</t>
  </si>
  <si>
    <t>文档导入功能，</t>
  </si>
  <si>
    <t>生成代码保持一致顺序 实现分析讨论</t>
  </si>
  <si>
    <t>添加属性Sequence用于确定代码属性生成顺序</t>
  </si>
  <si>
    <t>柴志雄</t>
  </si>
  <si>
    <t>赵宝红 鬲文娟</t>
  </si>
  <si>
    <t>赵宝红 银幸元</t>
  </si>
  <si>
    <t>鬲文娟 银幸元</t>
  </si>
  <si>
    <t>赵宝红 鬲文娟 银幸元</t>
  </si>
  <si>
    <t>Miguel 赵帅浩</t>
  </si>
  <si>
    <t>赵帅浩 宫洁</t>
  </si>
  <si>
    <r>
      <rPr>
        <sz val="10"/>
        <rFont val="微软雅黑 Light"/>
        <charset val="134"/>
      </rPr>
      <t>将</t>
    </r>
    <r>
      <rPr>
        <sz val="10"/>
        <rFont val="Arial"/>
        <charset val="134"/>
      </rPr>
      <t>Sanjel</t>
    </r>
    <r>
      <rPr>
        <sz val="10"/>
        <rFont val="微软雅黑 Light"/>
        <charset val="134"/>
      </rPr>
      <t>解决方案与</t>
    </r>
    <r>
      <rPr>
        <sz val="10"/>
        <rFont val="Arial"/>
        <charset val="134"/>
      </rPr>
      <t>Metashare</t>
    </r>
    <r>
      <rPr>
        <sz val="10"/>
        <rFont val="微软雅黑 Light"/>
        <charset val="134"/>
      </rPr>
      <t>官方解决方案分开</t>
    </r>
  </si>
  <si>
    <r>
      <rPr>
        <sz val="10"/>
        <rFont val="Arial"/>
        <charset val="134"/>
      </rPr>
      <t>优化</t>
    </r>
    <r>
      <rPr>
        <sz val="10"/>
        <rFont val="Arial"/>
        <charset val="134"/>
      </rPr>
      <t>Lambada</t>
    </r>
    <r>
      <rPr>
        <sz val="10"/>
        <rFont val="宋体"/>
        <charset val="134"/>
      </rPr>
      <t>表达式查询</t>
    </r>
  </si>
  <si>
    <r>
      <rPr>
        <sz val="10"/>
        <rFont val="Arial"/>
        <charset val="134"/>
      </rPr>
      <t>Nullable</t>
    </r>
    <r>
      <rPr>
        <sz val="10"/>
        <rFont val="宋体"/>
        <charset val="134"/>
      </rPr>
      <t>类型支持</t>
    </r>
  </si>
  <si>
    <t>数据库生成更改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</si>
</sst>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_(&quot;$&quot;* #,##0.00_);_(&quot;$&quot;* \(#,##0.00\);_(&quot;$&quot;* &quot;-&quot;??_);_(@_)"/>
    <numFmt numFmtId="41" formatCode="_ * #,##0_ ;_ * \-#,##0_ ;_ * &quot;-&quot;_ ;_ @_ "/>
    <numFmt numFmtId="177" formatCode="yyyy/m/d;@"/>
  </numFmts>
  <fonts count="38">
    <font>
      <sz val="10"/>
      <name val="Arial"/>
      <charset val="134"/>
    </font>
    <font>
      <sz val="11"/>
      <color theme="1"/>
      <name val="宋体"/>
      <charset val="134"/>
    </font>
    <font>
      <sz val="11"/>
      <color theme="1"/>
      <name val="Calibri"/>
      <charset val="134"/>
    </font>
    <font>
      <sz val="10"/>
      <name val="宋体"/>
      <charset val="134"/>
    </font>
    <font>
      <b/>
      <sz val="14"/>
      <name val="Arial"/>
      <charset val="134"/>
    </font>
    <font>
      <b/>
      <sz val="12"/>
      <color rgb="FFFF0000"/>
      <name val="宋体"/>
      <charset val="134"/>
    </font>
    <font>
      <b/>
      <sz val="12"/>
      <name val="宋体"/>
      <charset val="134"/>
    </font>
    <font>
      <b/>
      <sz val="12"/>
      <color rgb="FFFF0000"/>
      <name val="Arial"/>
      <charset val="134"/>
    </font>
    <font>
      <b/>
      <sz val="12"/>
      <name val="Arial"/>
      <charset val="134"/>
    </font>
    <font>
      <b/>
      <sz val="12"/>
      <name val="微软雅黑"/>
      <charset val="134"/>
    </font>
    <font>
      <sz val="10"/>
      <color theme="1"/>
      <name val="宋体"/>
      <charset val="134"/>
    </font>
    <font>
      <b/>
      <sz val="10"/>
      <color rgb="FFFF0000"/>
      <name val="微软雅黑 Light"/>
      <charset val="134"/>
    </font>
    <font>
      <b/>
      <sz val="14"/>
      <color rgb="FFFF0000"/>
      <name val="微软雅黑 Light"/>
      <charset val="134"/>
    </font>
    <font>
      <sz val="10"/>
      <name val="微软雅黑 Light"/>
      <charset val="134"/>
    </font>
    <font>
      <b/>
      <sz val="10"/>
      <name val="微软雅黑 Light"/>
      <charset val="134"/>
    </font>
    <font>
      <sz val="10"/>
      <name val="微软雅黑"/>
      <charset val="134"/>
    </font>
    <font>
      <b/>
      <sz val="12"/>
      <color rgb="FFFF0000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70702230903"/>
        <bgColor indexed="64"/>
      </patternFill>
    </fill>
    <fill>
      <patternFill patternType="solid">
        <fgColor theme="3" tint="0.79973754081850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87">
    <xf numFmtId="0" fontId="0" fillId="0" borderId="0"/>
    <xf numFmtId="42" fontId="22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22" fillId="0" borderId="0"/>
    <xf numFmtId="0" fontId="19" fillId="19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0" fillId="0" borderId="0"/>
    <xf numFmtId="0" fontId="18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28" borderId="13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3" fontId="34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6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5" fillId="27" borderId="15" applyNumberFormat="0" applyAlignment="0" applyProtection="0">
      <alignment vertical="center"/>
    </xf>
    <xf numFmtId="0" fontId="29" fillId="27" borderId="9" applyNumberFormat="0" applyAlignment="0" applyProtection="0">
      <alignment vertical="center"/>
    </xf>
    <xf numFmtId="0" fontId="22" fillId="0" borderId="0">
      <alignment vertical="center"/>
    </xf>
    <xf numFmtId="0" fontId="28" fillId="26" borderId="12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4" fillId="0" borderId="0"/>
    <xf numFmtId="0" fontId="19" fillId="3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18" fillId="32" borderId="0" applyNumberFormat="0" applyBorder="0" applyAlignment="0" applyProtection="0">
      <alignment vertical="center"/>
    </xf>
    <xf numFmtId="0" fontId="0" fillId="0" borderId="0"/>
    <xf numFmtId="0" fontId="19" fillId="3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18" fillId="1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>
      <alignment vertical="center"/>
    </xf>
    <xf numFmtId="0" fontId="22" fillId="0" borderId="0">
      <alignment vertical="center"/>
    </xf>
    <xf numFmtId="0" fontId="3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0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0" fillId="0" borderId="0"/>
    <xf numFmtId="0" fontId="22" fillId="0" borderId="0"/>
    <xf numFmtId="0" fontId="34" fillId="0" borderId="0"/>
    <xf numFmtId="0" fontId="0" fillId="0" borderId="0"/>
    <xf numFmtId="43" fontId="34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10" fillId="4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10" fontId="6" fillId="2" borderId="1" xfId="0" applyNumberFormat="1" applyFont="1" applyFill="1" applyBorder="1" applyAlignment="1">
      <alignment horizontal="right"/>
    </xf>
    <xf numFmtId="9" fontId="6" fillId="2" borderId="1" xfId="0" applyNumberFormat="1" applyFont="1" applyFill="1" applyBorder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/>
    <xf numFmtId="0" fontId="14" fillId="6" borderId="2" xfId="0" applyFont="1" applyFill="1" applyBorder="1"/>
    <xf numFmtId="14" fontId="14" fillId="6" borderId="3" xfId="0" applyNumberFormat="1" applyFont="1" applyFill="1" applyBorder="1"/>
    <xf numFmtId="0" fontId="13" fillId="0" borderId="4" xfId="0" applyFont="1" applyBorder="1"/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1" fillId="7" borderId="6" xfId="0" applyFont="1" applyFill="1" applyBorder="1" applyAlignment="1">
      <alignment horizontal="center"/>
    </xf>
    <xf numFmtId="0" fontId="14" fillId="6" borderId="1" xfId="0" applyFont="1" applyFill="1" applyBorder="1"/>
    <xf numFmtId="0" fontId="15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9" fontId="13" fillId="0" borderId="4" xfId="0" applyNumberFormat="1" applyFont="1" applyBorder="1" applyAlignment="1">
      <alignment horizontal="center"/>
    </xf>
    <xf numFmtId="177" fontId="13" fillId="0" borderId="4" xfId="0" applyNumberFormat="1" applyFont="1" applyBorder="1" applyAlignment="1">
      <alignment horizontal="center"/>
    </xf>
    <xf numFmtId="9" fontId="13" fillId="0" borderId="4" xfId="0" applyNumberFormat="1" applyFont="1" applyBorder="1"/>
    <xf numFmtId="0" fontId="13" fillId="5" borderId="4" xfId="0" applyFont="1" applyFill="1" applyBorder="1"/>
    <xf numFmtId="0" fontId="15" fillId="0" borderId="0" xfId="0" applyFont="1"/>
    <xf numFmtId="0" fontId="16" fillId="0" borderId="1" xfId="0" applyFont="1" applyBorder="1"/>
    <xf numFmtId="14" fontId="14" fillId="6" borderId="7" xfId="0" applyNumberFormat="1" applyFont="1" applyFill="1" applyBorder="1"/>
    <xf numFmtId="14" fontId="13" fillId="0" borderId="0" xfId="0" applyNumberFormat="1" applyFont="1"/>
    <xf numFmtId="14" fontId="14" fillId="7" borderId="1" xfId="0" applyNumberFormat="1" applyFont="1" applyFill="1" applyBorder="1"/>
    <xf numFmtId="0" fontId="13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/>
    </xf>
    <xf numFmtId="14" fontId="14" fillId="6" borderId="1" xfId="0" applyNumberFormat="1" applyFont="1" applyFill="1" applyBorder="1"/>
  </cellXfs>
  <cellStyles count="8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7 2" xfId="6"/>
    <cellStyle name="40% - 强调文字颜色 3" xfId="7" builtinId="39"/>
    <cellStyle name="差" xfId="8" builtinId="27"/>
    <cellStyle name="千位分隔" xfId="9" builtinId="3"/>
    <cellStyle name="Normal 12" xfId="10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标题 4" xfId="16" builtinId="19"/>
    <cellStyle name="Comma 2" xfId="17"/>
    <cellStyle name="60% - 强调文字颜色 2" xfId="18" builtinId="36"/>
    <cellStyle name="警告文本" xfId="19" builtinId="11"/>
    <cellStyle name="标题" xfId="20" builtinId="15"/>
    <cellStyle name="解释性文本" xfId="21" builtinId="53"/>
    <cellStyle name="Normal 2 2 3" xfId="22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Normal 2 2" xfId="30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Normal 3 2" xfId="40"/>
    <cellStyle name="20% - 强调文字颜色 1" xfId="41" builtinId="30"/>
    <cellStyle name="40% - 强调文字颜色 1" xfId="42" builtinId="31"/>
    <cellStyle name="20% - 强调文字颜色 2" xfId="43" builtinId="34"/>
    <cellStyle name="Normal 2 2 2 2" xfId="4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Normal 2" xfId="49"/>
    <cellStyle name="40% - 强调文字颜色 4" xfId="50" builtinId="43"/>
    <cellStyle name="Heading 4 2" xfId="51"/>
    <cellStyle name="强调文字颜色 5" xfId="52" builtinId="45"/>
    <cellStyle name="Normal 3" xfId="53"/>
    <cellStyle name="40% - 强调文字颜色 5" xfId="54" builtinId="47"/>
    <cellStyle name="60% - 强调文字颜色 5" xfId="55" builtinId="48"/>
    <cellStyle name="Heading 4 3" xfId="56"/>
    <cellStyle name="强调文字颜色 6" xfId="57" builtinId="49"/>
    <cellStyle name="40% - 强调文字颜色 6" xfId="58" builtinId="51"/>
    <cellStyle name="60% - 强调文字颜色 6" xfId="59" builtinId="52"/>
    <cellStyle name="Currency 2" xfId="60"/>
    <cellStyle name="Heading 4 4" xfId="61"/>
    <cellStyle name="Normal 2 2 2" xfId="62"/>
    <cellStyle name="Normal 2 3" xfId="63"/>
    <cellStyle name="Normal 2 4" xfId="64"/>
    <cellStyle name="Normal 3 2 6" xfId="65"/>
    <cellStyle name="Normal 3 2 6 2" xfId="66"/>
    <cellStyle name="Normal 3 2 6 2 2" xfId="67"/>
    <cellStyle name="Normal 3 2 6 3" xfId="68"/>
    <cellStyle name="Normal 3 3" xfId="69"/>
    <cellStyle name="Normal 4" xfId="70"/>
    <cellStyle name="Normal 4 2" xfId="71"/>
    <cellStyle name="Normal 4 2 2" xfId="72"/>
    <cellStyle name="Normal 4 2 2 2" xfId="73"/>
    <cellStyle name="Normal 4 2 3" xfId="74"/>
    <cellStyle name="Normal 4 3" xfId="75"/>
    <cellStyle name="Normal 4 3 2" xfId="76"/>
    <cellStyle name="Normal 4 4" xfId="77"/>
    <cellStyle name="Normal 5" xfId="78"/>
    <cellStyle name="Normal 5 2" xfId="79"/>
    <cellStyle name="Normal 5 2 2" xfId="80"/>
    <cellStyle name="Normal 5 3" xfId="81"/>
    <cellStyle name="Normal 6" xfId="82"/>
    <cellStyle name="Normal 7" xfId="83"/>
    <cellStyle name="常规 2" xfId="84"/>
    <cellStyle name="常规 3" xfId="85"/>
    <cellStyle name="千位分隔 2" xfId="86"/>
  </cellStyles>
  <dxfs count="7"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BC7BED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6"/>
      <tableStyleElement type="headerRow" dxfId="5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EFCF2"/>
      <rgbColor rgb="00CCFFCC"/>
      <rgbColor rgb="00FFE7BD"/>
      <rgbColor rgb="00FCFAF2"/>
      <rgbColor rgb="00FF99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  <mruColors>
      <color rgb="00BC7BED"/>
      <color rgb="00CAF876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9"/>
  <sheetViews>
    <sheetView tabSelected="1" workbookViewId="0">
      <pane ySplit="25" topLeftCell="A53" activePane="bottomLeft" state="frozen"/>
      <selection/>
      <selection pane="bottomLeft" activeCell="G11" sqref="G11"/>
    </sheetView>
  </sheetViews>
  <sheetFormatPr defaultColWidth="9" defaultRowHeight="12.75"/>
  <cols>
    <col min="1" max="1" width="47.1428571428571" customWidth="1"/>
    <col min="2" max="2" width="56.2857142857143" customWidth="1"/>
    <col min="3" max="3" width="14" customWidth="1"/>
    <col min="4" max="4" width="23.1428571428571" customWidth="1"/>
    <col min="5" max="5" width="38.8571428571429" customWidth="1"/>
    <col min="6" max="6" width="12.8571428571429" customWidth="1"/>
    <col min="7" max="7" width="13.2857142857143" customWidth="1"/>
    <col min="8" max="8" width="6.71428571428571" customWidth="1"/>
    <col min="9" max="9" width="15" customWidth="1"/>
    <col min="10" max="10" width="23" customWidth="1"/>
    <col min="11" max="11" width="19.2857142857143" customWidth="1"/>
    <col min="12" max="12" width="12.8571428571429" customWidth="1"/>
    <col min="13" max="13" width="26.7142857142857" customWidth="1"/>
    <col min="14" max="14" width="27" customWidth="1"/>
    <col min="15" max="15" width="13.2857142857143" customWidth="1"/>
    <col min="16" max="16" width="38.4285714285714" customWidth="1"/>
    <col min="17" max="17" width="38.8571428571429" customWidth="1"/>
    <col min="18" max="18" width="13.2857142857143" customWidth="1"/>
    <col min="19" max="19" width="8.57142857142857" customWidth="1"/>
    <col min="20" max="20" width="6.42857142857143" customWidth="1"/>
    <col min="21" max="21" width="11.5714285714286" customWidth="1"/>
    <col min="22" max="22" width="6.42857142857143" customWidth="1"/>
  </cols>
  <sheetData>
    <row r="1" ht="18" spans="1:5">
      <c r="A1" s="4" t="s">
        <v>0</v>
      </c>
      <c r="B1" s="4">
        <f>B12+E12+H6+K12+N12+Q12</f>
        <v>620.5</v>
      </c>
      <c r="D1" s="3" t="s">
        <v>1</v>
      </c>
      <c r="E1">
        <f>B10+E10+K10+N10+Q10</f>
        <v>150</v>
      </c>
    </row>
    <row r="3" ht="18" spans="1:17">
      <c r="A3" s="5" t="s">
        <v>2</v>
      </c>
      <c r="B3" s="6" t="s">
        <v>3</v>
      </c>
      <c r="D3" s="7" t="s">
        <v>4</v>
      </c>
      <c r="E3" s="8" t="s">
        <v>5</v>
      </c>
      <c r="G3" s="9" t="s">
        <v>6</v>
      </c>
      <c r="H3" s="8"/>
      <c r="J3" s="42" t="s">
        <v>7</v>
      </c>
      <c r="K3" s="8" t="s">
        <v>8</v>
      </c>
      <c r="M3" s="42" t="s">
        <v>9</v>
      </c>
      <c r="N3" s="8" t="s">
        <v>10</v>
      </c>
      <c r="P3" s="42" t="s">
        <v>11</v>
      </c>
      <c r="Q3" s="8" t="s">
        <v>11</v>
      </c>
    </row>
    <row r="4" spans="1:17">
      <c r="A4" s="10" t="s">
        <v>12</v>
      </c>
      <c r="B4" s="11">
        <v>20220907</v>
      </c>
      <c r="D4" s="10" t="s">
        <v>12</v>
      </c>
      <c r="E4" s="11">
        <v>202209021</v>
      </c>
      <c r="G4" s="12" t="s">
        <v>1</v>
      </c>
      <c r="H4" s="11">
        <f>SUMIF(A26:A43,G3,K26:K43)+SUMIF(A26:A43,G3,L26:L43)+SUMIF(A26:A43,G3,M26:M43)++SUMIF(A26:A43,G3,N26:N43)+SUMIF(A26:A43,G3,O26:O43)</f>
        <v>4</v>
      </c>
      <c r="J4" s="10" t="s">
        <v>12</v>
      </c>
      <c r="K4" s="11">
        <v>202209030</v>
      </c>
      <c r="M4" s="10" t="s">
        <v>12</v>
      </c>
      <c r="N4" s="11">
        <v>202209016</v>
      </c>
      <c r="P4" s="10" t="s">
        <v>12</v>
      </c>
      <c r="Q4" s="11">
        <v>202209016</v>
      </c>
    </row>
    <row r="5" spans="1:17">
      <c r="A5" s="10" t="s">
        <v>13</v>
      </c>
      <c r="B5" s="12">
        <f>3*13</f>
        <v>39</v>
      </c>
      <c r="D5" s="10" t="s">
        <v>13</v>
      </c>
      <c r="E5" s="12">
        <f>12*16</f>
        <v>192</v>
      </c>
      <c r="G5" s="12" t="s">
        <v>14</v>
      </c>
      <c r="H5" s="11">
        <v>3.5</v>
      </c>
      <c r="J5" s="10" t="s">
        <v>13</v>
      </c>
      <c r="K5" s="12">
        <v>88</v>
      </c>
      <c r="M5" s="10" t="s">
        <v>13</v>
      </c>
      <c r="N5" s="12">
        <v>58.5</v>
      </c>
      <c r="P5" s="10" t="s">
        <v>13</v>
      </c>
      <c r="Q5" s="12">
        <v>39</v>
      </c>
    </row>
    <row r="6" spans="1:17">
      <c r="A6" s="10" t="s">
        <v>15</v>
      </c>
      <c r="B6" s="12">
        <f>SUMIF(A26:A80,B3,Q26:Q80)</f>
        <v>28</v>
      </c>
      <c r="D6" s="10" t="s">
        <v>15</v>
      </c>
      <c r="E6" s="12">
        <f>SUMIF(A26:A80,E3,Q26:Q80)</f>
        <v>240</v>
      </c>
      <c r="G6" s="12" t="s">
        <v>16</v>
      </c>
      <c r="H6" s="11">
        <f>SUM(H4:H5)</f>
        <v>7.5</v>
      </c>
      <c r="J6" s="10" t="s">
        <v>15</v>
      </c>
      <c r="K6" s="12">
        <f ca="1">SUMIF(A26:A86,K3,Q26:Q58)</f>
        <v>88</v>
      </c>
      <c r="M6" s="10" t="s">
        <v>15</v>
      </c>
      <c r="N6" s="12">
        <f ca="1">SUMIF(A26:A86,N3,Q26:Q58)</f>
        <v>58.5</v>
      </c>
      <c r="P6" s="10" t="s">
        <v>15</v>
      </c>
      <c r="Q6" s="12">
        <f ca="1">SUMIF(A26:A86,Q3,Q26:Q58)</f>
        <v>39</v>
      </c>
    </row>
    <row r="7" spans="1:17">
      <c r="A7" s="10" t="s">
        <v>17</v>
      </c>
      <c r="B7" s="12">
        <f>268-B12</f>
        <v>-159.5</v>
      </c>
      <c r="D7" s="10" t="s">
        <v>17</v>
      </c>
      <c r="E7" s="12">
        <f>284-E12</f>
        <v>129</v>
      </c>
      <c r="J7" s="10" t="s">
        <v>17</v>
      </c>
      <c r="K7" s="12">
        <f>112-K12</f>
        <v>88</v>
      </c>
      <c r="M7" s="10" t="s">
        <v>17</v>
      </c>
      <c r="N7" s="12">
        <f>64-N12</f>
        <v>58.5</v>
      </c>
      <c r="P7" s="10" t="s">
        <v>17</v>
      </c>
      <c r="Q7" s="12">
        <f>40-Q12</f>
        <v>39</v>
      </c>
    </row>
    <row r="8" spans="1:17">
      <c r="A8" s="10" t="s">
        <v>18</v>
      </c>
      <c r="B8" s="12">
        <f>B6-B7</f>
        <v>187.5</v>
      </c>
      <c r="D8" s="10" t="s">
        <v>18</v>
      </c>
      <c r="E8" s="12">
        <f>E7-E6</f>
        <v>-111</v>
      </c>
      <c r="J8" s="10" t="s">
        <v>18</v>
      </c>
      <c r="K8" s="12">
        <f ca="1">K7-K6</f>
        <v>0</v>
      </c>
      <c r="M8" s="10" t="s">
        <v>18</v>
      </c>
      <c r="N8" s="12">
        <f ca="1">N7-N6</f>
        <v>0</v>
      </c>
      <c r="P8" s="10" t="s">
        <v>18</v>
      </c>
      <c r="Q8" s="12">
        <f ca="1">Q7-Q6</f>
        <v>0</v>
      </c>
    </row>
    <row r="9" spans="1:17">
      <c r="A9" s="13" t="s">
        <v>19</v>
      </c>
      <c r="B9" s="14" t="s">
        <v>20</v>
      </c>
      <c r="D9" s="15" t="s">
        <v>19</v>
      </c>
      <c r="E9" s="16" t="s">
        <v>21</v>
      </c>
      <c r="J9" s="13" t="s">
        <v>19</v>
      </c>
      <c r="K9" s="14" t="s">
        <v>20</v>
      </c>
      <c r="M9" s="13" t="s">
        <v>19</v>
      </c>
      <c r="N9" s="14" t="s">
        <v>20</v>
      </c>
      <c r="P9" s="13" t="s">
        <v>19</v>
      </c>
      <c r="Q9" s="14" t="s">
        <v>20</v>
      </c>
    </row>
    <row r="10" spans="1:17">
      <c r="A10" s="10" t="s">
        <v>22</v>
      </c>
      <c r="B10" s="17">
        <f>SUMIF(A26:A80,B3,K26:K80)+SUMIF(A26:A80,B3,L26:L80)+SUMIF(A26:A80,B3,M26:M80)++SUMIF(A26:A80,B3,N26:N80)+SUMIF(A26:A80,B3,O26:O80)</f>
        <v>84.5</v>
      </c>
      <c r="D10" s="10" t="s">
        <v>22</v>
      </c>
      <c r="E10" s="17">
        <f>SUMIF(A26:A80,E3,K26:K80)+SUMIF(A26:A80,E3,L26:L80)+SUMIF(A26:A80,E3,M26:M80)++SUMIF(A26:A80,E3,N26:N80)+SUMIF(A26:A80,E3,O26:O80)</f>
        <v>35</v>
      </c>
      <c r="J10" s="10" t="s">
        <v>22</v>
      </c>
      <c r="K10" s="17">
        <f>SUMIF(A26:A80,K3,K26:K80)+SUMIF(A26:A80,K3,L26:L80)+SUMIF(A26:A80,K3,M26:M80)++SUMIF(A26:A80,K3,N26:N80)+SUMIF(A26:A80,K3,O26:O80)</f>
        <v>24</v>
      </c>
      <c r="M10" s="10" t="s">
        <v>22</v>
      </c>
      <c r="N10" s="17">
        <f>SUMIF(A26:A80,N3,K26:K80)+SUMIF(A26:A80,N3,L26:L80)+SUMIF(A26:A80,N3,M26:M80)++SUMIF(A26:A80,N3,N26:N80)+SUMIF(A26:A80,N3,O26:O80)</f>
        <v>5.5</v>
      </c>
      <c r="P10" s="10" t="s">
        <v>22</v>
      </c>
      <c r="Q10" s="17">
        <f>SUMIF(A26:A80,Q3,K26:K80)+SUMIF(A26:A80,Q3,L26:L80)+SUMIF(A26:A80,Q3,M26:M80)++SUMIF(A26:A80,Q3,N26:N80)+SUMIF(A26:A80,Q3,O26:O80)</f>
        <v>1</v>
      </c>
    </row>
    <row r="11" spans="1:17">
      <c r="A11" s="10" t="s">
        <v>23</v>
      </c>
      <c r="B11" s="17">
        <v>343</v>
      </c>
      <c r="D11" s="10" t="s">
        <v>23</v>
      </c>
      <c r="E11" s="17">
        <v>120</v>
      </c>
      <c r="J11" s="10" t="s">
        <v>23</v>
      </c>
      <c r="K11" s="17">
        <v>0</v>
      </c>
      <c r="M11" s="10" t="s">
        <v>23</v>
      </c>
      <c r="N11" s="17">
        <v>0</v>
      </c>
      <c r="P11" s="10" t="s">
        <v>23</v>
      </c>
      <c r="Q11" s="17">
        <v>0</v>
      </c>
    </row>
    <row r="12" spans="1:17">
      <c r="A12" s="18" t="s">
        <v>24</v>
      </c>
      <c r="B12" s="19">
        <f>B10+B11</f>
        <v>427.5</v>
      </c>
      <c r="D12" s="18" t="s">
        <v>24</v>
      </c>
      <c r="E12" s="19">
        <f>E10+E11</f>
        <v>155</v>
      </c>
      <c r="J12" s="18" t="s">
        <v>24</v>
      </c>
      <c r="K12" s="19">
        <f>K10+K11</f>
        <v>24</v>
      </c>
      <c r="M12" s="18" t="s">
        <v>24</v>
      </c>
      <c r="N12" s="19">
        <f>N10+N11</f>
        <v>5.5</v>
      </c>
      <c r="P12" s="18" t="s">
        <v>24</v>
      </c>
      <c r="Q12" s="19">
        <f>Q10+Q11</f>
        <v>1</v>
      </c>
    </row>
    <row r="13" ht="14.25" spans="1:17">
      <c r="A13" s="20" t="s">
        <v>25</v>
      </c>
      <c r="B13" s="21">
        <f>B12/(B6+B12)</f>
        <v>0.938529088913282</v>
      </c>
      <c r="D13" s="20" t="s">
        <v>25</v>
      </c>
      <c r="E13" s="22">
        <f>E12/(E6+E12)</f>
        <v>0.392405063291139</v>
      </c>
      <c r="J13" s="20" t="s">
        <v>25</v>
      </c>
      <c r="K13" s="22">
        <f ca="1">K12/(K6+K12)</f>
        <v>0.214285714285714</v>
      </c>
      <c r="M13" s="20" t="s">
        <v>25</v>
      </c>
      <c r="N13" s="22">
        <f ca="1">N12/(N6+N12)</f>
        <v>0.0859375</v>
      </c>
      <c r="P13" s="20" t="s">
        <v>25</v>
      </c>
      <c r="Q13" s="22">
        <f ca="1">Q12/(Q6+Q12)</f>
        <v>0.025</v>
      </c>
    </row>
    <row r="14" ht="21" spans="1:19">
      <c r="A14" s="23" t="s">
        <v>26</v>
      </c>
      <c r="B14" s="24"/>
      <c r="C14" s="24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</row>
    <row r="15" ht="17.25" spans="1:18">
      <c r="A15" s="26" t="s">
        <v>27</v>
      </c>
      <c r="B15" s="27">
        <v>44802</v>
      </c>
      <c r="C15" s="27">
        <v>44803</v>
      </c>
      <c r="D15" s="27">
        <v>44804</v>
      </c>
      <c r="E15" s="27">
        <v>44805</v>
      </c>
      <c r="F15" s="27">
        <v>44806</v>
      </c>
      <c r="G15" s="27">
        <v>44807</v>
      </c>
      <c r="H15" s="27"/>
      <c r="I15" s="43"/>
      <c r="J15" s="44"/>
      <c r="K15" s="43" t="s">
        <v>28</v>
      </c>
      <c r="L15" s="43" t="s">
        <v>29</v>
      </c>
      <c r="M15" s="43" t="s">
        <v>30</v>
      </c>
      <c r="O15" s="43" t="s">
        <v>31</v>
      </c>
      <c r="Q15" s="25"/>
      <c r="R15" s="25"/>
    </row>
    <row r="16" ht="16.5" spans="1:18">
      <c r="A16" s="28" t="s">
        <v>32</v>
      </c>
      <c r="B16" s="29">
        <v>4</v>
      </c>
      <c r="C16" s="29">
        <v>8</v>
      </c>
      <c r="D16" s="29">
        <v>8</v>
      </c>
      <c r="E16" s="29">
        <v>8</v>
      </c>
      <c r="F16" s="29">
        <v>8</v>
      </c>
      <c r="G16" s="29"/>
      <c r="H16" s="30"/>
      <c r="I16" s="36"/>
      <c r="J16" s="31"/>
      <c r="K16" s="35">
        <f t="shared" ref="K16:K21" si="0">SUM(B16:I16)</f>
        <v>36</v>
      </c>
      <c r="L16" s="35">
        <f>SUMIF(C26:C105,A16,V26:V105)</f>
        <v>39.2</v>
      </c>
      <c r="M16" s="35" t="str">
        <f ca="1">IF(L16&lt;K16-1*COUNT(B16:F16),"任务偏少",(IF(L16&gt;K16,(IF(SUMIF(C26:C53,A16,K26:P51)=0,"任务偏多",(IF(COUNTIFS(C26:C53,A16,U26:U53,O17),"任务偏多","进行中任务超时")))),"合适")))</f>
        <v>进行中任务超时</v>
      </c>
      <c r="O16" s="35" t="s">
        <v>33</v>
      </c>
      <c r="Q16" s="25"/>
      <c r="R16" s="25"/>
    </row>
    <row r="17" ht="16.5" spans="1:18">
      <c r="A17" s="28" t="s">
        <v>34</v>
      </c>
      <c r="B17" s="29">
        <v>8</v>
      </c>
      <c r="C17" s="29">
        <v>8</v>
      </c>
      <c r="D17" s="29">
        <v>8</v>
      </c>
      <c r="E17" s="29">
        <v>8</v>
      </c>
      <c r="F17" s="29">
        <v>8</v>
      </c>
      <c r="G17" s="29"/>
      <c r="H17" s="30"/>
      <c r="I17" s="36"/>
      <c r="J17" s="31"/>
      <c r="K17" s="35">
        <f t="shared" si="0"/>
        <v>40</v>
      </c>
      <c r="L17" s="35">
        <f>SUMIF(C26:C105,A17,V26:V105)</f>
        <v>40.8</v>
      </c>
      <c r="M17" s="35" t="str">
        <f>IF(L17&lt;K17-1*COUNT(B17:F17),"任务偏少",(IF(L17&gt;K17,(IF(SUMIF(C26:C54,A17,K26:P54)=0,"任务偏多",(IF(COUNTIFS(C26:C53,A17,U26:U53,#REF!),"任务偏多","进行中任务超时")))),"合适")))</f>
        <v>进行中任务超时</v>
      </c>
      <c r="O17" s="35" t="s">
        <v>35</v>
      </c>
      <c r="Q17" s="25"/>
      <c r="R17" s="25"/>
    </row>
    <row r="18" ht="16.5" spans="1:18">
      <c r="A18" s="28" t="s">
        <v>36</v>
      </c>
      <c r="B18" s="29">
        <v>8</v>
      </c>
      <c r="C18" s="29">
        <v>8</v>
      </c>
      <c r="D18" s="29">
        <v>8</v>
      </c>
      <c r="E18" s="29">
        <v>8</v>
      </c>
      <c r="F18" s="29">
        <v>8</v>
      </c>
      <c r="G18" s="29"/>
      <c r="H18" s="30"/>
      <c r="I18" s="36"/>
      <c r="J18" s="31"/>
      <c r="K18" s="35">
        <f t="shared" si="0"/>
        <v>40</v>
      </c>
      <c r="L18" s="35">
        <f>SUMIF(C25:C104,A18,V25:V104)</f>
        <v>49.6</v>
      </c>
      <c r="M18" s="35" t="str">
        <f ca="1">IF(L18&lt;K18-1*COUNT(B18:F18),"任务偏少",(IF(L18&gt;K18,(IF(SUMIF(C26:C54,A18,K26:P51)=0,"任务偏多",(IF(COUNTIFS(C26:C53,A18,U26:U53,#REF!),"任务偏多","进行中任务超时")))),"合适")))</f>
        <v>进行中任务超时</v>
      </c>
      <c r="O18" s="35" t="s">
        <v>37</v>
      </c>
      <c r="Q18" s="25"/>
      <c r="R18" s="25"/>
    </row>
    <row r="19" ht="16.5" spans="1:18">
      <c r="A19" s="28" t="s">
        <v>38</v>
      </c>
      <c r="B19" s="29">
        <v>0</v>
      </c>
      <c r="C19" s="29">
        <v>0</v>
      </c>
      <c r="D19" s="29">
        <v>0</v>
      </c>
      <c r="E19" s="29">
        <v>0</v>
      </c>
      <c r="F19" s="29">
        <v>0</v>
      </c>
      <c r="G19" s="29"/>
      <c r="H19" s="30"/>
      <c r="I19" s="36"/>
      <c r="J19" s="31"/>
      <c r="K19" s="35">
        <f t="shared" si="0"/>
        <v>0</v>
      </c>
      <c r="L19" s="35">
        <f>SUMIF(C26:C105,A19,V26:V105)</f>
        <v>-3.5</v>
      </c>
      <c r="M19" s="35" t="str">
        <f ca="1">IF(L19&lt;K19-1*COUNT(B19:F19),"任务偏少",(IF(L19&gt;K19,(IF(SUMIF(C27:C55,A19,K27:P53)=0,"任务偏多",(IF(COUNTIFS(C27:C54,A19,U27:U54,#REF!),"任务偏多","进行中任务超时")))),"合适")))</f>
        <v>合适</v>
      </c>
      <c r="O19" s="35" t="s">
        <v>39</v>
      </c>
      <c r="Q19" s="25"/>
      <c r="R19" s="25"/>
    </row>
    <row r="20" ht="16.5" spans="1:17">
      <c r="A20" s="28" t="s">
        <v>40</v>
      </c>
      <c r="B20" s="29">
        <v>0</v>
      </c>
      <c r="C20" s="29">
        <v>4</v>
      </c>
      <c r="D20" s="29">
        <v>8</v>
      </c>
      <c r="E20" s="29">
        <v>8</v>
      </c>
      <c r="F20" s="29">
        <v>8</v>
      </c>
      <c r="G20" s="29"/>
      <c r="H20" s="30"/>
      <c r="I20" s="36"/>
      <c r="J20" s="31"/>
      <c r="K20" s="35">
        <f t="shared" ref="K20" si="1">SUM(B20:I20)</f>
        <v>28</v>
      </c>
      <c r="L20" s="35">
        <f>SUMIF(C25:C104,A20,V25:V104)</f>
        <v>40</v>
      </c>
      <c r="M20" s="35" t="str">
        <f ca="1">IF(L20&lt;K20-1*COUNT(B20:F20),"任务偏少",(IF(L20&gt;K20,(IF(SUMIF(C28:C56,A20,K28:P54)=0,"任务偏多",(IF(COUNTIFS(C28:C55,A20,U28:U55,#REF!),"任务偏多","进行中任务超时")))),"合适")))</f>
        <v>任务偏多</v>
      </c>
      <c r="O20" s="35" t="s">
        <v>41</v>
      </c>
      <c r="P20" s="25"/>
      <c r="Q20" s="25"/>
    </row>
    <row r="21" ht="16.5" spans="1:18">
      <c r="A21" s="28" t="s">
        <v>42</v>
      </c>
      <c r="B21" s="29">
        <v>1.5</v>
      </c>
      <c r="C21" s="29">
        <v>2</v>
      </c>
      <c r="D21" s="29">
        <v>1</v>
      </c>
      <c r="E21" s="29">
        <v>0.5</v>
      </c>
      <c r="F21" s="29">
        <v>0</v>
      </c>
      <c r="G21" s="29"/>
      <c r="H21" s="30"/>
      <c r="I21" s="36"/>
      <c r="J21" s="31"/>
      <c r="K21" s="35">
        <f t="shared" si="0"/>
        <v>5</v>
      </c>
      <c r="L21" s="35">
        <f>SUMIF(C26:C105,A21,V26:V105)</f>
        <v>6.7</v>
      </c>
      <c r="M21" s="35" t="str">
        <f ca="1">IF(L21&lt;K21-1*COUNT(B21:F21),"任务偏少",(IF(L21&gt;K21,(IF(SUMIF(C29:C57,A21,K29:P55)=0,"任务偏多",(IF(COUNTIFS(C29:C56,A21,U29:U56,#REF!),"任务偏多","进行中任务超时")))),"合适")))</f>
        <v>进行中任务超时</v>
      </c>
      <c r="O21" s="35" t="s">
        <v>43</v>
      </c>
      <c r="Q21" s="25"/>
      <c r="R21" s="25"/>
    </row>
    <row r="22" ht="16.5" spans="1:18">
      <c r="A22" s="25"/>
      <c r="B22" s="31"/>
      <c r="C22" s="31"/>
      <c r="D22" s="31"/>
      <c r="E22" s="31"/>
      <c r="F22" s="31"/>
      <c r="G22" s="31"/>
      <c r="H22" s="31"/>
      <c r="I22" s="31"/>
      <c r="J22" s="31"/>
      <c r="K22" s="25"/>
      <c r="L22" s="25"/>
      <c r="M22" s="25"/>
      <c r="O22" s="35" t="s">
        <v>44</v>
      </c>
      <c r="Q22" s="25"/>
      <c r="R22" s="25"/>
    </row>
    <row r="23" ht="16.5" spans="1:18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P23" s="25"/>
      <c r="Q23" s="25"/>
      <c r="R23" s="25"/>
    </row>
    <row r="24" ht="16.5" spans="1:21">
      <c r="A24" s="32" t="s">
        <v>45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</row>
    <row r="25" ht="16.5" spans="1:22">
      <c r="A25" s="33" t="s">
        <v>46</v>
      </c>
      <c r="B25" s="33" t="s">
        <v>47</v>
      </c>
      <c r="C25" s="33" t="s">
        <v>48</v>
      </c>
      <c r="D25" s="33" t="s">
        <v>49</v>
      </c>
      <c r="E25" s="33" t="s">
        <v>50</v>
      </c>
      <c r="F25" s="33" t="s">
        <v>12</v>
      </c>
      <c r="G25" s="33" t="s">
        <v>51</v>
      </c>
      <c r="H25" s="33" t="s">
        <v>52</v>
      </c>
      <c r="I25" s="33" t="s">
        <v>53</v>
      </c>
      <c r="J25" s="33" t="s">
        <v>23</v>
      </c>
      <c r="K25" s="45">
        <v>44802</v>
      </c>
      <c r="L25" s="45">
        <v>44803</v>
      </c>
      <c r="M25" s="45">
        <v>44804</v>
      </c>
      <c r="N25" s="45">
        <v>44805</v>
      </c>
      <c r="O25" s="45">
        <v>44806</v>
      </c>
      <c r="P25" s="45">
        <v>44807</v>
      </c>
      <c r="Q25" s="33" t="s">
        <v>54</v>
      </c>
      <c r="R25" s="33" t="s">
        <v>55</v>
      </c>
      <c r="S25" s="49" t="s">
        <v>56</v>
      </c>
      <c r="T25" s="49" t="s">
        <v>57</v>
      </c>
      <c r="U25" s="49" t="s">
        <v>58</v>
      </c>
      <c r="V25" s="3" t="s">
        <v>59</v>
      </c>
    </row>
    <row r="26" ht="16.5" spans="1:22">
      <c r="A26" s="28" t="s">
        <v>9</v>
      </c>
      <c r="B26" s="34" t="s">
        <v>60</v>
      </c>
      <c r="C26" s="35" t="s">
        <v>32</v>
      </c>
      <c r="D26" s="36">
        <v>62</v>
      </c>
      <c r="E26" s="37">
        <v>0.1</v>
      </c>
      <c r="F26" s="38"/>
      <c r="G26" s="38"/>
      <c r="H26" s="39">
        <v>0.1</v>
      </c>
      <c r="I26" s="46">
        <f t="shared" ref="I26:I59" si="2">J26+SUM(K26:P26)</f>
        <v>5</v>
      </c>
      <c r="J26" s="36">
        <v>0</v>
      </c>
      <c r="K26" s="47"/>
      <c r="L26" s="36"/>
      <c r="M26" s="36"/>
      <c r="N26" s="48">
        <v>5</v>
      </c>
      <c r="O26" s="48"/>
      <c r="P26" s="48"/>
      <c r="Q26" s="36">
        <v>57</v>
      </c>
      <c r="R26" s="35" t="str">
        <f t="shared" ref="R26:R59" si="3">IF(S26&lt;=0,IF(S26+Q26&lt;=0,"正常","超时预警"),IF(Q26=0,"超时","已超时"))</f>
        <v>正常</v>
      </c>
      <c r="S26" s="36">
        <f t="shared" ref="S26:S59" si="4">I26-D26</f>
        <v>-57</v>
      </c>
      <c r="T26" s="11"/>
      <c r="U26" s="11"/>
      <c r="V26">
        <f t="shared" ref="V26:V59" si="5">IF(J26=0,D26*E26,(I26+Q26)*E26-J26)</f>
        <v>6.2</v>
      </c>
    </row>
    <row r="27" ht="16.5" spans="1:22">
      <c r="A27" s="28" t="s">
        <v>9</v>
      </c>
      <c r="B27" s="34" t="s">
        <v>60</v>
      </c>
      <c r="C27" s="35" t="s">
        <v>42</v>
      </c>
      <c r="D27" s="36">
        <v>2</v>
      </c>
      <c r="E27" s="37">
        <v>0.5</v>
      </c>
      <c r="F27" s="38"/>
      <c r="G27" s="38"/>
      <c r="H27" s="39">
        <v>0.5</v>
      </c>
      <c r="I27" s="46">
        <f t="shared" si="2"/>
        <v>0.5</v>
      </c>
      <c r="J27" s="36">
        <v>0</v>
      </c>
      <c r="K27" s="47"/>
      <c r="L27" s="36"/>
      <c r="M27" s="36"/>
      <c r="N27" s="48">
        <v>0.5</v>
      </c>
      <c r="O27" s="48"/>
      <c r="P27" s="48"/>
      <c r="Q27" s="36">
        <v>1.5</v>
      </c>
      <c r="R27" s="35" t="str">
        <f t="shared" si="3"/>
        <v>正常</v>
      </c>
      <c r="S27" s="36">
        <f t="shared" si="4"/>
        <v>-1.5</v>
      </c>
      <c r="T27" s="11"/>
      <c r="U27" s="11"/>
      <c r="V27">
        <f t="shared" si="5"/>
        <v>1</v>
      </c>
    </row>
    <row r="28" ht="16.5" spans="1:22">
      <c r="A28" s="28" t="s">
        <v>6</v>
      </c>
      <c r="B28" s="34" t="s">
        <v>6</v>
      </c>
      <c r="C28" s="35" t="s">
        <v>38</v>
      </c>
      <c r="D28" s="36">
        <v>20</v>
      </c>
      <c r="E28" s="37">
        <v>0</v>
      </c>
      <c r="F28" s="38"/>
      <c r="G28" s="38"/>
      <c r="H28" s="39">
        <v>0</v>
      </c>
      <c r="I28" s="46">
        <f t="shared" si="2"/>
        <v>7.5</v>
      </c>
      <c r="J28" s="36">
        <v>3.5</v>
      </c>
      <c r="K28" s="47"/>
      <c r="L28" s="36"/>
      <c r="M28" s="36"/>
      <c r="N28" s="48"/>
      <c r="O28" s="48">
        <v>4</v>
      </c>
      <c r="P28" s="48"/>
      <c r="Q28" s="36">
        <v>16.5</v>
      </c>
      <c r="R28" s="35" t="str">
        <f t="shared" si="3"/>
        <v>超时预警</v>
      </c>
      <c r="S28" s="36">
        <f t="shared" si="4"/>
        <v>-12.5</v>
      </c>
      <c r="T28" s="11"/>
      <c r="U28" s="11"/>
      <c r="V28">
        <f t="shared" si="5"/>
        <v>-3.5</v>
      </c>
    </row>
    <row r="29" ht="16.5" spans="1:22">
      <c r="A29" s="28" t="s">
        <v>3</v>
      </c>
      <c r="B29" s="34" t="s">
        <v>61</v>
      </c>
      <c r="C29" s="35" t="s">
        <v>32</v>
      </c>
      <c r="D29" s="36">
        <v>8</v>
      </c>
      <c r="E29" s="37">
        <v>1</v>
      </c>
      <c r="F29" s="38"/>
      <c r="G29" s="38"/>
      <c r="H29" s="39">
        <v>1</v>
      </c>
      <c r="I29" s="46">
        <f t="shared" si="2"/>
        <v>3</v>
      </c>
      <c r="J29" s="36">
        <v>3</v>
      </c>
      <c r="K29" s="47"/>
      <c r="L29" s="36"/>
      <c r="M29" s="36"/>
      <c r="N29" s="48"/>
      <c r="O29" s="48"/>
      <c r="P29" s="48"/>
      <c r="Q29" s="36"/>
      <c r="R29" s="35" t="str">
        <f t="shared" si="3"/>
        <v>正常</v>
      </c>
      <c r="S29" s="36">
        <f t="shared" si="4"/>
        <v>-5</v>
      </c>
      <c r="T29" s="11"/>
      <c r="U29" s="11"/>
      <c r="V29">
        <f t="shared" si="5"/>
        <v>0</v>
      </c>
    </row>
    <row r="30" ht="16.5" spans="1:22">
      <c r="A30" s="28" t="s">
        <v>3</v>
      </c>
      <c r="B30" s="34" t="s">
        <v>62</v>
      </c>
      <c r="C30" s="35" t="s">
        <v>32</v>
      </c>
      <c r="D30" s="36">
        <v>16</v>
      </c>
      <c r="E30" s="37">
        <v>1</v>
      </c>
      <c r="F30" s="38"/>
      <c r="G30" s="38"/>
      <c r="H30" s="39">
        <v>1</v>
      </c>
      <c r="I30" s="46">
        <f t="shared" si="2"/>
        <v>24</v>
      </c>
      <c r="J30" s="36">
        <v>12</v>
      </c>
      <c r="K30" s="47"/>
      <c r="L30" s="36">
        <v>4</v>
      </c>
      <c r="M30" s="36">
        <v>8</v>
      </c>
      <c r="N30" s="48"/>
      <c r="O30" s="48"/>
      <c r="P30" s="48"/>
      <c r="Q30" s="36"/>
      <c r="R30" s="35" t="str">
        <f t="shared" si="3"/>
        <v>超时</v>
      </c>
      <c r="S30" s="36">
        <f t="shared" si="4"/>
        <v>8</v>
      </c>
      <c r="T30" s="11"/>
      <c r="U30" s="11"/>
      <c r="V30">
        <f t="shared" si="5"/>
        <v>12</v>
      </c>
    </row>
    <row r="31" ht="16.5" spans="1:22">
      <c r="A31" s="28" t="s">
        <v>3</v>
      </c>
      <c r="B31" s="34" t="s">
        <v>63</v>
      </c>
      <c r="C31" s="35" t="s">
        <v>32</v>
      </c>
      <c r="D31" s="36">
        <v>8</v>
      </c>
      <c r="E31" s="37">
        <v>1</v>
      </c>
      <c r="F31" s="38"/>
      <c r="G31" s="38"/>
      <c r="H31" s="39">
        <v>1</v>
      </c>
      <c r="I31" s="46">
        <f t="shared" si="2"/>
        <v>7</v>
      </c>
      <c r="J31" s="36">
        <v>3</v>
      </c>
      <c r="K31" s="47"/>
      <c r="L31" s="36">
        <v>4</v>
      </c>
      <c r="M31" s="36"/>
      <c r="N31" s="48"/>
      <c r="O31" s="48"/>
      <c r="P31" s="48"/>
      <c r="Q31" s="36"/>
      <c r="R31" s="35" t="str">
        <f t="shared" si="3"/>
        <v>正常</v>
      </c>
      <c r="S31" s="36">
        <f t="shared" si="4"/>
        <v>-1</v>
      </c>
      <c r="T31" s="11"/>
      <c r="U31" s="11"/>
      <c r="V31">
        <f t="shared" si="5"/>
        <v>4</v>
      </c>
    </row>
    <row r="32" ht="16.5" spans="1:22">
      <c r="A32" s="28" t="s">
        <v>3</v>
      </c>
      <c r="B32" s="34" t="s">
        <v>64</v>
      </c>
      <c r="C32" s="35" t="s">
        <v>32</v>
      </c>
      <c r="D32" s="36">
        <v>12</v>
      </c>
      <c r="E32" s="37">
        <v>1</v>
      </c>
      <c r="F32" s="38"/>
      <c r="G32" s="38"/>
      <c r="H32" s="39">
        <v>1</v>
      </c>
      <c r="I32" s="46">
        <f t="shared" si="2"/>
        <v>8</v>
      </c>
      <c r="J32" s="36">
        <v>8</v>
      </c>
      <c r="K32" s="47"/>
      <c r="L32" s="36"/>
      <c r="M32" s="36"/>
      <c r="N32" s="48"/>
      <c r="O32" s="48"/>
      <c r="P32" s="48"/>
      <c r="Q32" s="36"/>
      <c r="R32" s="35" t="str">
        <f t="shared" si="3"/>
        <v>正常</v>
      </c>
      <c r="S32" s="36">
        <f t="shared" si="4"/>
        <v>-4</v>
      </c>
      <c r="T32" s="11"/>
      <c r="U32" s="11"/>
      <c r="V32">
        <f t="shared" si="5"/>
        <v>0</v>
      </c>
    </row>
    <row r="33" ht="16.5" spans="1:22">
      <c r="A33" s="28" t="s">
        <v>3</v>
      </c>
      <c r="B33" s="11" t="s">
        <v>65</v>
      </c>
      <c r="C33" s="35" t="s">
        <v>32</v>
      </c>
      <c r="D33" s="36">
        <v>6</v>
      </c>
      <c r="E33" s="37">
        <v>1</v>
      </c>
      <c r="F33" s="38"/>
      <c r="G33" s="38"/>
      <c r="H33" s="39">
        <v>1</v>
      </c>
      <c r="I33" s="46">
        <f t="shared" si="2"/>
        <v>8</v>
      </c>
      <c r="J33" s="36">
        <v>4</v>
      </c>
      <c r="K33" s="47">
        <v>4</v>
      </c>
      <c r="L33" s="36"/>
      <c r="M33" s="36"/>
      <c r="N33" s="48"/>
      <c r="O33" s="48"/>
      <c r="P33" s="48"/>
      <c r="Q33" s="36"/>
      <c r="R33" s="35" t="str">
        <f t="shared" si="3"/>
        <v>超时</v>
      </c>
      <c r="S33" s="36">
        <f t="shared" si="4"/>
        <v>2</v>
      </c>
      <c r="T33" s="11"/>
      <c r="U33" s="11"/>
      <c r="V33">
        <f t="shared" si="5"/>
        <v>4</v>
      </c>
    </row>
    <row r="34" ht="16.5" spans="1:22">
      <c r="A34" s="28" t="s">
        <v>3</v>
      </c>
      <c r="B34" s="34" t="s">
        <v>66</v>
      </c>
      <c r="C34" s="35" t="s">
        <v>32</v>
      </c>
      <c r="D34" s="36">
        <v>1</v>
      </c>
      <c r="E34" s="37">
        <v>1</v>
      </c>
      <c r="F34" s="38"/>
      <c r="G34" s="38"/>
      <c r="H34" s="39">
        <v>1</v>
      </c>
      <c r="I34" s="46">
        <f t="shared" si="2"/>
        <v>1</v>
      </c>
      <c r="J34" s="36">
        <v>0</v>
      </c>
      <c r="K34" s="47"/>
      <c r="L34" s="36"/>
      <c r="M34" s="36"/>
      <c r="N34" s="48">
        <v>1</v>
      </c>
      <c r="O34" s="48"/>
      <c r="P34" s="48"/>
      <c r="Q34" s="36"/>
      <c r="R34" s="35" t="str">
        <f t="shared" si="3"/>
        <v>正常</v>
      </c>
      <c r="S34" s="36">
        <f t="shared" si="4"/>
        <v>0</v>
      </c>
      <c r="T34" s="11"/>
      <c r="U34" s="11"/>
      <c r="V34">
        <f t="shared" si="5"/>
        <v>1</v>
      </c>
    </row>
    <row r="35" ht="16.5" spans="1:22">
      <c r="A35" s="40" t="s">
        <v>3</v>
      </c>
      <c r="B35" s="41" t="s">
        <v>67</v>
      </c>
      <c r="C35" s="35" t="s">
        <v>32</v>
      </c>
      <c r="D35" s="36">
        <v>8</v>
      </c>
      <c r="E35" s="37">
        <v>1</v>
      </c>
      <c r="F35" s="38"/>
      <c r="G35" s="38"/>
      <c r="H35" s="39">
        <v>1</v>
      </c>
      <c r="I35" s="46">
        <f t="shared" si="2"/>
        <v>6</v>
      </c>
      <c r="J35" s="36">
        <v>0</v>
      </c>
      <c r="K35" s="47"/>
      <c r="L35" s="36"/>
      <c r="M35" s="36"/>
      <c r="N35" s="48">
        <v>2</v>
      </c>
      <c r="O35" s="48">
        <v>4</v>
      </c>
      <c r="P35" s="48"/>
      <c r="Q35" s="36"/>
      <c r="R35" s="35" t="str">
        <f t="shared" si="3"/>
        <v>正常</v>
      </c>
      <c r="S35" s="36">
        <f t="shared" si="4"/>
        <v>-2</v>
      </c>
      <c r="T35" s="11"/>
      <c r="U35" s="11"/>
      <c r="V35">
        <f t="shared" si="5"/>
        <v>8</v>
      </c>
    </row>
    <row r="36" ht="16.5" spans="1:22">
      <c r="A36" s="28" t="s">
        <v>3</v>
      </c>
      <c r="B36" s="34" t="s">
        <v>68</v>
      </c>
      <c r="C36" s="35" t="s">
        <v>42</v>
      </c>
      <c r="D36" s="36">
        <v>2</v>
      </c>
      <c r="E36" s="37">
        <v>1</v>
      </c>
      <c r="F36" s="38"/>
      <c r="G36" s="38"/>
      <c r="H36" s="39">
        <v>1</v>
      </c>
      <c r="I36" s="46">
        <f t="shared" si="2"/>
        <v>4</v>
      </c>
      <c r="J36" s="36">
        <v>4</v>
      </c>
      <c r="K36" s="47"/>
      <c r="L36" s="36"/>
      <c r="M36" s="36"/>
      <c r="N36" s="48"/>
      <c r="O36" s="48"/>
      <c r="P36" s="48"/>
      <c r="Q36" s="36"/>
      <c r="R36" s="35" t="str">
        <f t="shared" si="3"/>
        <v>超时</v>
      </c>
      <c r="S36" s="36">
        <f t="shared" si="4"/>
        <v>2</v>
      </c>
      <c r="T36" s="11"/>
      <c r="U36" s="11" t="s">
        <v>43</v>
      </c>
      <c r="V36">
        <f t="shared" si="5"/>
        <v>0</v>
      </c>
    </row>
    <row r="37" ht="16.5" spans="1:22">
      <c r="A37" s="28" t="s">
        <v>3</v>
      </c>
      <c r="B37" s="34" t="s">
        <v>69</v>
      </c>
      <c r="C37" s="35" t="s">
        <v>42</v>
      </c>
      <c r="D37" s="36">
        <v>0.5</v>
      </c>
      <c r="E37" s="37">
        <v>1</v>
      </c>
      <c r="F37" s="38"/>
      <c r="G37" s="38"/>
      <c r="H37" s="39">
        <v>1</v>
      </c>
      <c r="I37" s="46">
        <f t="shared" si="2"/>
        <v>0.5</v>
      </c>
      <c r="J37" s="36">
        <v>0</v>
      </c>
      <c r="K37" s="47"/>
      <c r="L37" s="36"/>
      <c r="M37" s="36">
        <v>0.5</v>
      </c>
      <c r="N37" s="48"/>
      <c r="O37" s="48"/>
      <c r="P37" s="48"/>
      <c r="Q37" s="36"/>
      <c r="R37" s="35" t="str">
        <f t="shared" si="3"/>
        <v>正常</v>
      </c>
      <c r="S37" s="36">
        <f t="shared" si="4"/>
        <v>0</v>
      </c>
      <c r="T37" s="11"/>
      <c r="U37" s="11"/>
      <c r="V37">
        <f t="shared" si="5"/>
        <v>0.5</v>
      </c>
    </row>
    <row r="38" ht="16.5" spans="1:22">
      <c r="A38" s="28" t="s">
        <v>3</v>
      </c>
      <c r="B38" s="34" t="s">
        <v>70</v>
      </c>
      <c r="C38" s="35" t="s">
        <v>42</v>
      </c>
      <c r="D38" s="36">
        <v>4</v>
      </c>
      <c r="E38" s="37">
        <v>0.8</v>
      </c>
      <c r="F38" s="38"/>
      <c r="G38" s="38"/>
      <c r="H38" s="39">
        <v>0.8</v>
      </c>
      <c r="I38" s="46">
        <f t="shared" si="2"/>
        <v>3</v>
      </c>
      <c r="J38" s="36">
        <v>0</v>
      </c>
      <c r="K38" s="47">
        <v>1.5</v>
      </c>
      <c r="L38" s="36">
        <v>1.5</v>
      </c>
      <c r="M38" s="36"/>
      <c r="N38" s="48"/>
      <c r="O38" s="48"/>
      <c r="P38" s="48"/>
      <c r="Q38" s="36">
        <v>1</v>
      </c>
      <c r="R38" s="35" t="str">
        <f t="shared" si="3"/>
        <v>正常</v>
      </c>
      <c r="S38" s="36">
        <f t="shared" si="4"/>
        <v>-1</v>
      </c>
      <c r="T38" s="11"/>
      <c r="U38" s="11"/>
      <c r="V38">
        <f t="shared" si="5"/>
        <v>3.2</v>
      </c>
    </row>
    <row r="39" ht="16.5" spans="1:22">
      <c r="A39" s="28" t="s">
        <v>3</v>
      </c>
      <c r="B39" s="34" t="s">
        <v>66</v>
      </c>
      <c r="C39" s="35" t="s">
        <v>34</v>
      </c>
      <c r="D39" s="36">
        <v>4</v>
      </c>
      <c r="E39" s="37">
        <v>1</v>
      </c>
      <c r="F39" s="38"/>
      <c r="G39" s="38"/>
      <c r="H39" s="39">
        <v>1</v>
      </c>
      <c r="I39" s="46">
        <f t="shared" si="2"/>
        <v>7</v>
      </c>
      <c r="J39" s="36">
        <v>3</v>
      </c>
      <c r="K39" s="47">
        <v>1</v>
      </c>
      <c r="L39" s="36">
        <v>3</v>
      </c>
      <c r="M39" s="36"/>
      <c r="N39" s="48"/>
      <c r="O39" s="48"/>
      <c r="P39" s="48"/>
      <c r="Q39" s="36"/>
      <c r="R39" s="35" t="str">
        <f t="shared" si="3"/>
        <v>超时</v>
      </c>
      <c r="S39" s="36">
        <f t="shared" si="4"/>
        <v>3</v>
      </c>
      <c r="T39" s="11"/>
      <c r="U39" s="11"/>
      <c r="V39">
        <f t="shared" si="5"/>
        <v>4</v>
      </c>
    </row>
    <row r="40" ht="16.5" spans="1:22">
      <c r="A40" s="28" t="s">
        <v>3</v>
      </c>
      <c r="B40" s="34" t="s">
        <v>71</v>
      </c>
      <c r="C40" s="35" t="s">
        <v>34</v>
      </c>
      <c r="D40" s="36">
        <v>4</v>
      </c>
      <c r="E40" s="37">
        <v>1</v>
      </c>
      <c r="F40" s="38"/>
      <c r="G40" s="38"/>
      <c r="H40" s="39">
        <v>1</v>
      </c>
      <c r="I40" s="46">
        <f t="shared" si="2"/>
        <v>4</v>
      </c>
      <c r="J40" s="36">
        <v>3</v>
      </c>
      <c r="K40" s="47">
        <v>1</v>
      </c>
      <c r="L40" s="36"/>
      <c r="M40" s="36"/>
      <c r="N40" s="48"/>
      <c r="O40" s="48"/>
      <c r="P40" s="48"/>
      <c r="Q40" s="36"/>
      <c r="R40" s="35" t="str">
        <f t="shared" si="3"/>
        <v>正常</v>
      </c>
      <c r="S40" s="36">
        <f t="shared" si="4"/>
        <v>0</v>
      </c>
      <c r="T40" s="11"/>
      <c r="U40" s="11"/>
      <c r="V40">
        <f t="shared" si="5"/>
        <v>1</v>
      </c>
    </row>
    <row r="41" ht="16.5" spans="1:22">
      <c r="A41" s="28" t="s">
        <v>3</v>
      </c>
      <c r="B41" s="34" t="s">
        <v>72</v>
      </c>
      <c r="C41" s="35" t="s">
        <v>34</v>
      </c>
      <c r="D41" s="36">
        <v>8</v>
      </c>
      <c r="E41" s="37">
        <v>1</v>
      </c>
      <c r="F41" s="38"/>
      <c r="G41" s="38"/>
      <c r="H41" s="39">
        <v>1</v>
      </c>
      <c r="I41" s="46">
        <f t="shared" si="2"/>
        <v>8</v>
      </c>
      <c r="J41" s="36">
        <v>7</v>
      </c>
      <c r="K41" s="47">
        <v>1</v>
      </c>
      <c r="L41" s="36"/>
      <c r="M41" s="36"/>
      <c r="N41" s="48"/>
      <c r="O41" s="48"/>
      <c r="P41" s="48"/>
      <c r="Q41" s="36"/>
      <c r="R41" s="35" t="str">
        <f t="shared" si="3"/>
        <v>正常</v>
      </c>
      <c r="S41" s="36">
        <f t="shared" si="4"/>
        <v>0</v>
      </c>
      <c r="T41" s="11"/>
      <c r="U41" s="11"/>
      <c r="V41">
        <f t="shared" si="5"/>
        <v>1</v>
      </c>
    </row>
    <row r="42" ht="16.5" spans="1:22">
      <c r="A42" s="28" t="s">
        <v>3</v>
      </c>
      <c r="B42" s="34" t="s">
        <v>73</v>
      </c>
      <c r="C42" s="35" t="s">
        <v>34</v>
      </c>
      <c r="D42" s="36">
        <v>8</v>
      </c>
      <c r="E42" s="37">
        <v>1</v>
      </c>
      <c r="F42" s="38"/>
      <c r="G42" s="38"/>
      <c r="H42" s="39">
        <v>1</v>
      </c>
      <c r="I42" s="46">
        <f t="shared" si="2"/>
        <v>8</v>
      </c>
      <c r="J42" s="36">
        <v>7</v>
      </c>
      <c r="K42" s="47">
        <v>1</v>
      </c>
      <c r="L42" s="36"/>
      <c r="M42" s="36"/>
      <c r="N42" s="48"/>
      <c r="O42" s="48"/>
      <c r="P42" s="48"/>
      <c r="Q42" s="36"/>
      <c r="R42" s="35" t="str">
        <f t="shared" si="3"/>
        <v>正常</v>
      </c>
      <c r="S42" s="36">
        <f t="shared" si="4"/>
        <v>0</v>
      </c>
      <c r="T42" s="11"/>
      <c r="U42" s="11"/>
      <c r="V42">
        <f t="shared" si="5"/>
        <v>1</v>
      </c>
    </row>
    <row r="43" ht="16.5" spans="1:22">
      <c r="A43" s="28" t="s">
        <v>3</v>
      </c>
      <c r="B43" s="34" t="s">
        <v>74</v>
      </c>
      <c r="C43" s="35" t="s">
        <v>34</v>
      </c>
      <c r="D43" s="36">
        <v>12</v>
      </c>
      <c r="E43" s="37">
        <v>1</v>
      </c>
      <c r="F43" s="38"/>
      <c r="G43" s="38"/>
      <c r="H43" s="39">
        <v>1</v>
      </c>
      <c r="I43" s="46">
        <f t="shared" si="2"/>
        <v>17</v>
      </c>
      <c r="J43" s="36">
        <v>8</v>
      </c>
      <c r="K43" s="47">
        <v>4</v>
      </c>
      <c r="L43" s="36">
        <v>5</v>
      </c>
      <c r="M43" s="36"/>
      <c r="N43" s="48"/>
      <c r="O43" s="48"/>
      <c r="P43" s="48"/>
      <c r="Q43" s="36"/>
      <c r="R43" s="35" t="str">
        <f t="shared" si="3"/>
        <v>超时</v>
      </c>
      <c r="S43" s="36">
        <f t="shared" si="4"/>
        <v>5</v>
      </c>
      <c r="T43" s="11"/>
      <c r="U43" s="11"/>
      <c r="V43">
        <f t="shared" si="5"/>
        <v>9</v>
      </c>
    </row>
    <row r="44" ht="16.5" spans="1:22">
      <c r="A44" s="28" t="s">
        <v>3</v>
      </c>
      <c r="B44" s="34" t="s">
        <v>68</v>
      </c>
      <c r="C44" s="35" t="s">
        <v>36</v>
      </c>
      <c r="D44" s="36">
        <v>16</v>
      </c>
      <c r="E44" s="37">
        <v>1</v>
      </c>
      <c r="F44" s="38"/>
      <c r="G44" s="38"/>
      <c r="H44" s="39">
        <v>1</v>
      </c>
      <c r="I44" s="46">
        <f t="shared" si="2"/>
        <v>10</v>
      </c>
      <c r="J44" s="36">
        <v>10</v>
      </c>
      <c r="K44" s="47"/>
      <c r="L44" s="36"/>
      <c r="M44" s="36"/>
      <c r="N44" s="48"/>
      <c r="O44" s="48"/>
      <c r="P44" s="48"/>
      <c r="Q44" s="36"/>
      <c r="R44" s="35" t="str">
        <f t="shared" si="3"/>
        <v>正常</v>
      </c>
      <c r="S44" s="36">
        <f t="shared" si="4"/>
        <v>-6</v>
      </c>
      <c r="T44" s="11"/>
      <c r="U44" s="11"/>
      <c r="V44">
        <f t="shared" si="5"/>
        <v>0</v>
      </c>
    </row>
    <row r="45" ht="16.5" spans="1:22">
      <c r="A45" s="28" t="s">
        <v>3</v>
      </c>
      <c r="B45" s="34" t="s">
        <v>75</v>
      </c>
      <c r="C45" s="35" t="s">
        <v>32</v>
      </c>
      <c r="D45" s="36">
        <v>8</v>
      </c>
      <c r="E45" s="37">
        <v>0.5</v>
      </c>
      <c r="F45" s="38"/>
      <c r="G45" s="38"/>
      <c r="H45" s="39">
        <v>0.5</v>
      </c>
      <c r="I45" s="46">
        <f t="shared" si="2"/>
        <v>4</v>
      </c>
      <c r="J45" s="36">
        <v>0</v>
      </c>
      <c r="K45" s="47"/>
      <c r="L45" s="36"/>
      <c r="M45" s="36"/>
      <c r="N45" s="48"/>
      <c r="O45" s="48">
        <v>4</v>
      </c>
      <c r="P45" s="48"/>
      <c r="Q45" s="36">
        <v>4</v>
      </c>
      <c r="R45" s="35" t="str">
        <f t="shared" si="3"/>
        <v>正常</v>
      </c>
      <c r="S45" s="36">
        <f t="shared" si="4"/>
        <v>-4</v>
      </c>
      <c r="T45" s="11"/>
      <c r="U45" s="11"/>
      <c r="V45">
        <f t="shared" si="5"/>
        <v>4</v>
      </c>
    </row>
    <row r="46" ht="16.5" spans="1:22">
      <c r="A46" s="28" t="s">
        <v>3</v>
      </c>
      <c r="B46" s="34" t="s">
        <v>76</v>
      </c>
      <c r="C46" s="35" t="s">
        <v>36</v>
      </c>
      <c r="D46" s="36">
        <v>24</v>
      </c>
      <c r="E46" s="37">
        <v>0.9</v>
      </c>
      <c r="F46" s="38"/>
      <c r="G46" s="38"/>
      <c r="H46" s="39">
        <v>0.9</v>
      </c>
      <c r="I46" s="46">
        <f t="shared" si="2"/>
        <v>34</v>
      </c>
      <c r="J46" s="36">
        <v>0</v>
      </c>
      <c r="K46" s="47">
        <v>8</v>
      </c>
      <c r="L46" s="36">
        <v>8</v>
      </c>
      <c r="M46" s="36">
        <v>8</v>
      </c>
      <c r="N46" s="48">
        <v>4</v>
      </c>
      <c r="O46" s="48">
        <v>6</v>
      </c>
      <c r="P46" s="48"/>
      <c r="Q46" s="36">
        <v>23</v>
      </c>
      <c r="R46" s="35" t="str">
        <f t="shared" si="3"/>
        <v>已超时</v>
      </c>
      <c r="S46" s="36">
        <f t="shared" si="4"/>
        <v>10</v>
      </c>
      <c r="T46" s="11"/>
      <c r="U46" s="11"/>
      <c r="V46">
        <f t="shared" si="5"/>
        <v>21.6</v>
      </c>
    </row>
    <row r="47" ht="16.5" spans="1:22">
      <c r="A47" s="28" t="s">
        <v>8</v>
      </c>
      <c r="B47" s="34" t="s">
        <v>77</v>
      </c>
      <c r="C47" s="35" t="s">
        <v>34</v>
      </c>
      <c r="D47" s="36">
        <v>16</v>
      </c>
      <c r="E47" s="37">
        <v>0.5</v>
      </c>
      <c r="F47" s="38"/>
      <c r="G47" s="38"/>
      <c r="H47" s="39">
        <v>0.5</v>
      </c>
      <c r="I47" s="46">
        <f t="shared" si="2"/>
        <v>8</v>
      </c>
      <c r="J47" s="36">
        <v>0</v>
      </c>
      <c r="K47" s="47"/>
      <c r="L47" s="36"/>
      <c r="M47" s="36">
        <v>4</v>
      </c>
      <c r="N47" s="48">
        <v>4</v>
      </c>
      <c r="O47" s="48"/>
      <c r="P47" s="48"/>
      <c r="Q47" s="36">
        <v>8</v>
      </c>
      <c r="R47" s="35" t="str">
        <f t="shared" si="3"/>
        <v>正常</v>
      </c>
      <c r="S47" s="36">
        <f t="shared" si="4"/>
        <v>-8</v>
      </c>
      <c r="T47" s="11"/>
      <c r="U47" s="11"/>
      <c r="V47">
        <f t="shared" si="5"/>
        <v>8</v>
      </c>
    </row>
    <row r="48" ht="16.5" spans="1:22">
      <c r="A48" s="28" t="s">
        <v>8</v>
      </c>
      <c r="B48" s="34" t="s">
        <v>78</v>
      </c>
      <c r="C48" s="35" t="s">
        <v>34</v>
      </c>
      <c r="D48" s="36">
        <v>24</v>
      </c>
      <c r="E48" s="37">
        <v>0.4</v>
      </c>
      <c r="F48" s="38"/>
      <c r="G48" s="38"/>
      <c r="H48" s="39">
        <v>0.4</v>
      </c>
      <c r="I48" s="46">
        <f t="shared" si="2"/>
        <v>8</v>
      </c>
      <c r="J48" s="36">
        <v>0</v>
      </c>
      <c r="K48" s="47"/>
      <c r="L48" s="36"/>
      <c r="M48" s="36">
        <v>4</v>
      </c>
      <c r="N48" s="48">
        <v>4</v>
      </c>
      <c r="O48" s="48"/>
      <c r="P48" s="48"/>
      <c r="Q48" s="36">
        <v>16</v>
      </c>
      <c r="R48" s="35" t="str">
        <f t="shared" si="3"/>
        <v>正常</v>
      </c>
      <c r="S48" s="36">
        <f t="shared" si="4"/>
        <v>-16</v>
      </c>
      <c r="T48" s="11"/>
      <c r="U48" s="11"/>
      <c r="V48">
        <f t="shared" si="5"/>
        <v>9.6</v>
      </c>
    </row>
    <row r="49" ht="16.5" spans="1:22">
      <c r="A49" s="28" t="s">
        <v>8</v>
      </c>
      <c r="B49" s="34" t="s">
        <v>79</v>
      </c>
      <c r="C49" s="35" t="s">
        <v>34</v>
      </c>
      <c r="D49" s="36">
        <v>72</v>
      </c>
      <c r="E49" s="37">
        <v>0.1</v>
      </c>
      <c r="F49" s="38"/>
      <c r="G49" s="38"/>
      <c r="H49" s="39">
        <v>0.1</v>
      </c>
      <c r="I49" s="46">
        <f t="shared" si="2"/>
        <v>8</v>
      </c>
      <c r="J49" s="36">
        <v>0</v>
      </c>
      <c r="K49" s="47"/>
      <c r="L49" s="36"/>
      <c r="M49" s="36"/>
      <c r="N49" s="48"/>
      <c r="O49" s="48">
        <v>8</v>
      </c>
      <c r="P49" s="48"/>
      <c r="Q49" s="36">
        <v>64</v>
      </c>
      <c r="R49" s="35" t="str">
        <f t="shared" si="3"/>
        <v>正常</v>
      </c>
      <c r="S49" s="36">
        <f t="shared" si="4"/>
        <v>-64</v>
      </c>
      <c r="T49" s="11"/>
      <c r="U49" s="11"/>
      <c r="V49">
        <f t="shared" si="5"/>
        <v>7.2</v>
      </c>
    </row>
    <row r="50" ht="16.5" spans="1:22">
      <c r="A50" s="28" t="s">
        <v>5</v>
      </c>
      <c r="B50" s="34" t="s">
        <v>80</v>
      </c>
      <c r="C50" s="35" t="s">
        <v>40</v>
      </c>
      <c r="D50" s="36">
        <v>4</v>
      </c>
      <c r="E50" s="37">
        <v>1</v>
      </c>
      <c r="F50" s="38"/>
      <c r="G50" s="38"/>
      <c r="H50" s="39">
        <v>1</v>
      </c>
      <c r="I50" s="46">
        <f t="shared" si="2"/>
        <v>3</v>
      </c>
      <c r="J50" s="36">
        <v>0</v>
      </c>
      <c r="K50" s="47"/>
      <c r="L50" s="36"/>
      <c r="M50" s="36">
        <v>1</v>
      </c>
      <c r="N50" s="48">
        <v>2</v>
      </c>
      <c r="O50" s="48"/>
      <c r="P50" s="48"/>
      <c r="Q50" s="36"/>
      <c r="R50" s="35" t="str">
        <f t="shared" si="3"/>
        <v>正常</v>
      </c>
      <c r="S50" s="36">
        <f t="shared" si="4"/>
        <v>-1</v>
      </c>
      <c r="T50" s="11"/>
      <c r="U50" s="11"/>
      <c r="V50">
        <f t="shared" si="5"/>
        <v>4</v>
      </c>
    </row>
    <row r="51" ht="16.5" spans="1:22">
      <c r="A51" s="28" t="s">
        <v>5</v>
      </c>
      <c r="B51" s="34" t="s">
        <v>81</v>
      </c>
      <c r="C51" s="35" t="s">
        <v>40</v>
      </c>
      <c r="D51" s="36">
        <v>60</v>
      </c>
      <c r="E51" s="37">
        <v>0.6</v>
      </c>
      <c r="F51" s="38"/>
      <c r="G51" s="38"/>
      <c r="H51" s="39">
        <v>0.6</v>
      </c>
      <c r="I51" s="46">
        <f t="shared" si="2"/>
        <v>37</v>
      </c>
      <c r="J51" s="36">
        <v>37</v>
      </c>
      <c r="K51" s="47"/>
      <c r="L51" s="36"/>
      <c r="M51" s="36"/>
      <c r="N51" s="48"/>
      <c r="O51" s="48"/>
      <c r="P51" s="48"/>
      <c r="Q51" s="36">
        <v>40</v>
      </c>
      <c r="R51" s="35" t="str">
        <f t="shared" si="3"/>
        <v>超时预警</v>
      </c>
      <c r="S51" s="36">
        <f t="shared" si="4"/>
        <v>-23</v>
      </c>
      <c r="T51" s="11"/>
      <c r="U51" s="11"/>
      <c r="V51">
        <f t="shared" si="5"/>
        <v>9.2</v>
      </c>
    </row>
    <row r="52" ht="16.5" spans="1:22">
      <c r="A52" s="28" t="s">
        <v>5</v>
      </c>
      <c r="B52" s="34" t="s">
        <v>82</v>
      </c>
      <c r="C52" s="35" t="s">
        <v>40</v>
      </c>
      <c r="D52" s="36">
        <v>16</v>
      </c>
      <c r="E52" s="37">
        <v>0.5</v>
      </c>
      <c r="F52" s="38"/>
      <c r="G52" s="38"/>
      <c r="H52" s="39">
        <v>0.5</v>
      </c>
      <c r="I52" s="46">
        <f t="shared" si="2"/>
        <v>8</v>
      </c>
      <c r="J52" s="36">
        <v>0</v>
      </c>
      <c r="K52" s="47"/>
      <c r="L52" s="36">
        <v>4</v>
      </c>
      <c r="M52" s="36">
        <v>4</v>
      </c>
      <c r="N52" s="48"/>
      <c r="O52" s="48"/>
      <c r="P52" s="48"/>
      <c r="Q52" s="36">
        <v>8</v>
      </c>
      <c r="R52" s="35" t="str">
        <f t="shared" si="3"/>
        <v>正常</v>
      </c>
      <c r="S52" s="36">
        <f t="shared" si="4"/>
        <v>-8</v>
      </c>
      <c r="T52" s="11"/>
      <c r="U52" s="11"/>
      <c r="V52">
        <f t="shared" si="5"/>
        <v>8</v>
      </c>
    </row>
    <row r="53" ht="16.5" spans="1:22">
      <c r="A53" s="28" t="s">
        <v>5</v>
      </c>
      <c r="B53" s="34" t="s">
        <v>83</v>
      </c>
      <c r="C53" s="35" t="s">
        <v>40</v>
      </c>
      <c r="D53" s="36">
        <v>8</v>
      </c>
      <c r="E53" s="37">
        <v>1</v>
      </c>
      <c r="F53" s="38"/>
      <c r="G53" s="38"/>
      <c r="H53" s="39">
        <v>1</v>
      </c>
      <c r="I53" s="46">
        <f t="shared" si="2"/>
        <v>6</v>
      </c>
      <c r="J53" s="36">
        <v>0</v>
      </c>
      <c r="K53" s="47"/>
      <c r="L53" s="36"/>
      <c r="M53" s="36">
        <v>4</v>
      </c>
      <c r="N53" s="48">
        <v>2</v>
      </c>
      <c r="O53" s="48"/>
      <c r="P53" s="48"/>
      <c r="Q53" s="36"/>
      <c r="R53" s="35" t="str">
        <f t="shared" si="3"/>
        <v>正常</v>
      </c>
      <c r="S53" s="36">
        <f t="shared" si="4"/>
        <v>-2</v>
      </c>
      <c r="T53" s="11"/>
      <c r="U53" s="11"/>
      <c r="V53">
        <f t="shared" si="5"/>
        <v>8</v>
      </c>
    </row>
    <row r="54" ht="16.5" spans="1:22">
      <c r="A54" s="28" t="s">
        <v>5</v>
      </c>
      <c r="B54" s="34" t="s">
        <v>84</v>
      </c>
      <c r="C54" s="35" t="s">
        <v>40</v>
      </c>
      <c r="D54" s="36">
        <v>24</v>
      </c>
      <c r="E54" s="37">
        <v>0.2</v>
      </c>
      <c r="F54" s="38"/>
      <c r="G54" s="38"/>
      <c r="H54" s="39">
        <v>0.2</v>
      </c>
      <c r="I54" s="46">
        <f t="shared" si="2"/>
        <v>6</v>
      </c>
      <c r="J54" s="36">
        <v>6</v>
      </c>
      <c r="K54" s="47"/>
      <c r="L54" s="36"/>
      <c r="M54" s="36"/>
      <c r="N54" s="48"/>
      <c r="O54" s="48"/>
      <c r="P54" s="48"/>
      <c r="Q54" s="36">
        <v>18</v>
      </c>
      <c r="R54" s="35" t="str">
        <f t="shared" si="3"/>
        <v>正常</v>
      </c>
      <c r="S54" s="36">
        <f t="shared" si="4"/>
        <v>-18</v>
      </c>
      <c r="T54" s="11"/>
      <c r="U54" s="11"/>
      <c r="V54">
        <f t="shared" si="5"/>
        <v>-1.2</v>
      </c>
    </row>
    <row r="55" ht="16.5" spans="1:22">
      <c r="A55" s="28" t="s">
        <v>5</v>
      </c>
      <c r="B55" s="34" t="s">
        <v>85</v>
      </c>
      <c r="C55" s="35" t="s">
        <v>40</v>
      </c>
      <c r="D55" s="36">
        <v>20</v>
      </c>
      <c r="E55" s="37">
        <v>0.6</v>
      </c>
      <c r="F55" s="38"/>
      <c r="G55" s="38"/>
      <c r="H55" s="39">
        <v>0.6</v>
      </c>
      <c r="I55" s="46">
        <f t="shared" si="2"/>
        <v>12</v>
      </c>
      <c r="J55" s="36">
        <v>0</v>
      </c>
      <c r="K55" s="47"/>
      <c r="L55" s="36"/>
      <c r="M55" s="36"/>
      <c r="N55" s="48">
        <v>4</v>
      </c>
      <c r="O55" s="48">
        <v>8</v>
      </c>
      <c r="P55" s="48"/>
      <c r="Q55" s="36">
        <v>8</v>
      </c>
      <c r="R55" s="35" t="str">
        <f t="shared" si="3"/>
        <v>正常</v>
      </c>
      <c r="S55" s="36">
        <f t="shared" si="4"/>
        <v>-8</v>
      </c>
      <c r="T55" s="11"/>
      <c r="U55" s="11"/>
      <c r="V55">
        <f t="shared" si="5"/>
        <v>12</v>
      </c>
    </row>
    <row r="56" ht="16.5" spans="1:22">
      <c r="A56" s="28" t="s">
        <v>5</v>
      </c>
      <c r="B56" s="34" t="s">
        <v>86</v>
      </c>
      <c r="C56" s="35" t="s">
        <v>36</v>
      </c>
      <c r="D56" s="36">
        <v>24</v>
      </c>
      <c r="E56" s="37">
        <v>1</v>
      </c>
      <c r="F56" s="38"/>
      <c r="G56" s="38"/>
      <c r="H56" s="39">
        <v>1</v>
      </c>
      <c r="I56" s="46">
        <f t="shared" si="2"/>
        <v>51</v>
      </c>
      <c r="J56" s="36">
        <v>45</v>
      </c>
      <c r="K56" s="47"/>
      <c r="L56" s="36"/>
      <c r="M56" s="36"/>
      <c r="N56" s="48">
        <v>4</v>
      </c>
      <c r="O56" s="48">
        <v>2</v>
      </c>
      <c r="P56" s="48"/>
      <c r="Q56" s="36">
        <v>24</v>
      </c>
      <c r="R56" s="35" t="str">
        <f t="shared" si="3"/>
        <v>已超时</v>
      </c>
      <c r="S56" s="36">
        <f t="shared" si="4"/>
        <v>27</v>
      </c>
      <c r="T56" s="11"/>
      <c r="U56" s="11"/>
      <c r="V56">
        <f t="shared" si="5"/>
        <v>30</v>
      </c>
    </row>
    <row r="57" ht="16.5" spans="1:22">
      <c r="A57" s="28" t="s">
        <v>5</v>
      </c>
      <c r="B57" s="34" t="s">
        <v>87</v>
      </c>
      <c r="C57" s="35" t="s">
        <v>36</v>
      </c>
      <c r="D57" s="36">
        <v>160</v>
      </c>
      <c r="E57" s="37">
        <v>0.1</v>
      </c>
      <c r="F57" s="38"/>
      <c r="G57" s="38"/>
      <c r="H57" s="39">
        <v>0.1</v>
      </c>
      <c r="I57" s="46">
        <f t="shared" si="2"/>
        <v>18</v>
      </c>
      <c r="J57" s="36">
        <v>18</v>
      </c>
      <c r="K57" s="47"/>
      <c r="L57" s="36"/>
      <c r="M57" s="36"/>
      <c r="N57" s="48"/>
      <c r="O57" s="48"/>
      <c r="P57" s="48"/>
      <c r="Q57" s="36">
        <v>142</v>
      </c>
      <c r="R57" s="35" t="str">
        <f t="shared" si="3"/>
        <v>正常</v>
      </c>
      <c r="S57" s="36">
        <f t="shared" si="4"/>
        <v>-142</v>
      </c>
      <c r="T57" s="11"/>
      <c r="U57" s="11"/>
      <c r="V57">
        <f t="shared" si="5"/>
        <v>-2</v>
      </c>
    </row>
    <row r="58" ht="16.5" spans="1:22">
      <c r="A58" s="28" t="s">
        <v>11</v>
      </c>
      <c r="B58" s="34" t="s">
        <v>88</v>
      </c>
      <c r="C58" s="35" t="s">
        <v>42</v>
      </c>
      <c r="D58" s="36">
        <v>4</v>
      </c>
      <c r="E58" s="37">
        <v>0.5</v>
      </c>
      <c r="F58" s="38"/>
      <c r="G58" s="38"/>
      <c r="H58" s="39">
        <v>0.5</v>
      </c>
      <c r="I58" s="46">
        <f t="shared" si="2"/>
        <v>1</v>
      </c>
      <c r="J58" s="36">
        <v>0</v>
      </c>
      <c r="K58" s="47"/>
      <c r="L58" s="36">
        <v>0.5</v>
      </c>
      <c r="M58" s="36">
        <v>0.5</v>
      </c>
      <c r="N58" s="48"/>
      <c r="O58" s="48"/>
      <c r="P58" s="48"/>
      <c r="Q58" s="36">
        <v>3</v>
      </c>
      <c r="R58" s="35" t="str">
        <f t="shared" si="3"/>
        <v>正常</v>
      </c>
      <c r="S58" s="36">
        <f t="shared" si="4"/>
        <v>-3</v>
      </c>
      <c r="T58" s="11"/>
      <c r="U58" s="11"/>
      <c r="V58">
        <f t="shared" si="5"/>
        <v>2</v>
      </c>
    </row>
    <row r="59" ht="16.5" spans="1:22">
      <c r="A59" s="28" t="s">
        <v>11</v>
      </c>
      <c r="B59" s="34" t="s">
        <v>89</v>
      </c>
      <c r="C59" s="35" t="s">
        <v>32</v>
      </c>
      <c r="D59" s="36">
        <v>36</v>
      </c>
      <c r="E59" s="37">
        <v>0</v>
      </c>
      <c r="F59" s="38"/>
      <c r="G59" s="38"/>
      <c r="H59" s="39">
        <v>0</v>
      </c>
      <c r="I59" s="46">
        <f t="shared" si="2"/>
        <v>0</v>
      </c>
      <c r="J59" s="36">
        <v>0</v>
      </c>
      <c r="K59" s="47"/>
      <c r="L59" s="36"/>
      <c r="M59" s="36"/>
      <c r="N59" s="48"/>
      <c r="O59" s="48"/>
      <c r="P59" s="48"/>
      <c r="Q59" s="36">
        <v>36</v>
      </c>
      <c r="R59" s="35" t="str">
        <f t="shared" si="3"/>
        <v>正常</v>
      </c>
      <c r="S59" s="36">
        <f t="shared" si="4"/>
        <v>-36</v>
      </c>
      <c r="T59" s="11"/>
      <c r="U59" s="11"/>
      <c r="V59">
        <f t="shared" si="5"/>
        <v>0</v>
      </c>
    </row>
  </sheetData>
  <sortState ref="A26:V58">
    <sortCondition ref="A26:A58" descending="1"/>
  </sortState>
  <mergeCells count="1">
    <mergeCell ref="A24:U24"/>
  </mergeCells>
  <conditionalFormatting sqref="H26:H59">
    <cfRule type="dataBar" priority="2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{d2a04d4b-44cd-43b8-8957-0a2f35d72d04}</x14:id>
        </ext>
      </extLst>
    </cfRule>
  </conditionalFormatting>
  <conditionalFormatting sqref="M16:M22">
    <cfRule type="cellIs" dxfId="0" priority="5" operator="equal">
      <formula>"进行中任务超时"</formula>
    </cfRule>
    <cfRule type="cellIs" dxfId="1" priority="7" operator="equal">
      <formula>"任务偏多"</formula>
    </cfRule>
    <cfRule type="cellIs" dxfId="2" priority="8" operator="equal">
      <formula>"任务偏少"</formula>
    </cfRule>
    <cfRule type="cellIs" dxfId="3" priority="9" operator="equal">
      <formula>"合适"</formula>
    </cfRule>
  </conditionalFormatting>
  <conditionalFormatting sqref="R26:R59">
    <cfRule type="cellIs" dxfId="4" priority="6" operator="equal">
      <formula>"超时"</formula>
    </cfRule>
    <cfRule type="cellIs" dxfId="2" priority="27" operator="equal">
      <formula>"超时预警"</formula>
    </cfRule>
    <cfRule type="cellIs" dxfId="1" priority="28" operator="equal">
      <formula>"已超时"</formula>
    </cfRule>
  </conditionalFormatting>
  <dataValidations count="5">
    <dataValidation type="list" allowBlank="1" showInputMessage="1" showErrorMessage="1" sqref="B3 E3">
      <formula1>引用数据!$B$24:$B$27</formula1>
    </dataValidation>
    <dataValidation type="list" allowBlank="1" showInputMessage="1" showErrorMessage="1" sqref="A16:A22">
      <formula1>引用数据!$A$2:$A$8</formula1>
    </dataValidation>
    <dataValidation type="list" allowBlank="1" showInputMessage="1" showErrorMessage="1" sqref="K3 N3 Q3 A26:A59">
      <formula1>引用数据!$B$24:$B$29</formula1>
    </dataValidation>
    <dataValidation type="list" allowBlank="1" showInputMessage="1" showErrorMessage="1" sqref="C26:C59">
      <formula1>引用数据!$A$2:$A$15</formula1>
    </dataValidation>
    <dataValidation type="list" allowBlank="1" showInputMessage="1" showErrorMessage="1" sqref="U26:U59">
      <formula1>$O$16:$O$22</formula1>
    </dataValidation>
  </dataValidations>
  <pageMargins left="0.7" right="0.7" top="0.75" bottom="0.75" header="0.3" footer="0.3"/>
  <pageSetup paperSize="164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2a04d4b-44cd-43b8-8957-0a2f35d72d0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H26:H59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2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0"/>
  <sheetViews>
    <sheetView workbookViewId="0">
      <selection activeCell="G21" sqref="G21"/>
    </sheetView>
  </sheetViews>
  <sheetFormatPr defaultColWidth="9" defaultRowHeight="12.75" outlineLevelCol="1"/>
  <cols>
    <col min="1" max="2" width="18.8571428571429" customWidth="1"/>
  </cols>
  <sheetData>
    <row r="2" ht="13.5" spans="1:2">
      <c r="A2" t="s">
        <v>42</v>
      </c>
      <c r="B2" s="1"/>
    </row>
    <row r="3" ht="13.5" spans="1:2">
      <c r="A3" t="s">
        <v>38</v>
      </c>
      <c r="B3" s="1"/>
    </row>
    <row r="4" ht="13.5" spans="1:2">
      <c r="A4" t="s">
        <v>40</v>
      </c>
      <c r="B4" s="1"/>
    </row>
    <row r="5" ht="13.5" spans="1:2">
      <c r="A5" t="s">
        <v>36</v>
      </c>
      <c r="B5" s="1"/>
    </row>
    <row r="6" ht="13.5" spans="1:2">
      <c r="A6" t="s">
        <v>90</v>
      </c>
      <c r="B6" s="1"/>
    </row>
    <row r="7" ht="13.5" spans="1:2">
      <c r="A7" t="s">
        <v>32</v>
      </c>
      <c r="B7" s="1"/>
    </row>
    <row r="8" ht="13.5" spans="1:2">
      <c r="A8" t="s">
        <v>34</v>
      </c>
      <c r="B8" s="1"/>
    </row>
    <row r="9" ht="15" spans="1:2">
      <c r="A9" t="s">
        <v>91</v>
      </c>
      <c r="B9" s="2"/>
    </row>
    <row r="10" ht="15" spans="1:2">
      <c r="A10" t="s">
        <v>92</v>
      </c>
      <c r="B10" s="2"/>
    </row>
    <row r="11" ht="13.5" spans="1:2">
      <c r="A11" t="s">
        <v>93</v>
      </c>
      <c r="B11" s="1"/>
    </row>
    <row r="12" ht="13.5" spans="1:2">
      <c r="A12" t="s">
        <v>94</v>
      </c>
      <c r="B12" s="1"/>
    </row>
    <row r="13" ht="13.5" spans="1:2">
      <c r="A13" t="s">
        <v>32</v>
      </c>
      <c r="B13" s="1"/>
    </row>
    <row r="14" ht="13.5" spans="1:2">
      <c r="A14" t="s">
        <v>95</v>
      </c>
      <c r="B14" s="1"/>
    </row>
    <row r="15" ht="13.5" spans="1:2">
      <c r="A15" s="3" t="s">
        <v>96</v>
      </c>
      <c r="B15" s="1"/>
    </row>
    <row r="16" ht="13.5" spans="2:2">
      <c r="B16" s="1"/>
    </row>
    <row r="17" ht="13.5" spans="2:2">
      <c r="B17" s="1"/>
    </row>
    <row r="18" ht="13.5" spans="2:2">
      <c r="B18" s="1"/>
    </row>
    <row r="19" ht="13.5" spans="2:2">
      <c r="B19" s="1"/>
    </row>
    <row r="20" ht="13.5" spans="2:2">
      <c r="B20" s="1"/>
    </row>
    <row r="21" ht="13.5" spans="2:2">
      <c r="B21" s="1"/>
    </row>
    <row r="22" ht="13.5" spans="2:2">
      <c r="B22" s="1"/>
    </row>
    <row r="23" ht="13.5" spans="2:2">
      <c r="B23" s="1"/>
    </row>
    <row r="24" ht="16.5" spans="2:2">
      <c r="B24" t="s">
        <v>97</v>
      </c>
    </row>
    <row r="25" spans="2:2">
      <c r="B25" t="s">
        <v>11</v>
      </c>
    </row>
    <row r="26" spans="2:2">
      <c r="B26" t="s">
        <v>98</v>
      </c>
    </row>
    <row r="27" spans="2:2">
      <c r="B27" t="s">
        <v>5</v>
      </c>
    </row>
    <row r="28" spans="2:2">
      <c r="B28" t="s">
        <v>6</v>
      </c>
    </row>
    <row r="29" spans="2:2">
      <c r="B29" t="s">
        <v>99</v>
      </c>
    </row>
    <row r="30" spans="2:2">
      <c r="B30" s="3" t="s">
        <v>100</v>
      </c>
    </row>
  </sheetData>
  <pageMargins left="0.7" right="0.7" top="0.75" bottom="0.75" header="0.3" footer="0.3"/>
  <pageSetup paperSize="164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A29F39-B3E7-4430-AB0F-83F8F110091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工作汇报</vt:lpstr>
      <vt:lpstr>Sheet1</vt:lpstr>
      <vt:lpstr>引用数据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Li</dc:creator>
  <cp:lastModifiedBy>log</cp:lastModifiedBy>
  <dcterms:created xsi:type="dcterms:W3CDTF">2000-08-25T01:59:00Z</dcterms:created>
  <cp:lastPrinted>2004-03-11T21:56:00Z</cp:lastPrinted>
  <dcterms:modified xsi:type="dcterms:W3CDTF">2022-09-02T15:59:42Z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TC060888881033</vt:lpwstr>
  </property>
  <property fmtid="{D5CDD505-2E9C-101B-9397-08002B2CF9AE}" pid="3" name="KSOProductBuildVer">
    <vt:lpwstr>2052-11.1.0.11435</vt:lpwstr>
  </property>
  <property fmtid="{D5CDD505-2E9C-101B-9397-08002B2CF9AE}" pid="4" name="WorkbookGuid">
    <vt:lpwstr>6591eca4-cd09-4573-aaf4-fef22c7e89c9</vt:lpwstr>
  </property>
  <property fmtid="{D5CDD505-2E9C-101B-9397-08002B2CF9AE}" pid="5" name="ICV">
    <vt:lpwstr>9485CE45CD9743ACAA6D4DD8FF71F5C1</vt:lpwstr>
  </property>
</Properties>
</file>