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printerSettings/printerSettings5.bin" ContentType="application/vnd.openxmlformats-officedocument.spreadsheetml.printerSettings"/>
  <Override PartName="/xl/printerSettings/printerSettings6.bin" ContentType="application/vnd.openxmlformats-officedocument.spreadsheetml.printerSettings"/>
  <Override PartName="/xl/drawings/drawing5.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printerSettings/printerSettings7.bin" ContentType="application/vnd.openxmlformats-officedocument.spreadsheetml.printerSettings"/>
  <Override PartName="/xl/drawings/drawing6.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G:\SanjelDocuments\trunk\Requirements\Phase 49 - Management of Change\Test\"/>
    </mc:Choice>
  </mc:AlternateContent>
  <xr:revisionPtr revIDLastSave="0" documentId="13_ncr:1_{018B2ED2-A595-41A9-B98D-59F4BEBEE476}" xr6:coauthVersionLast="47" xr6:coauthVersionMax="47" xr10:uidLastSave="{00000000-0000-0000-0000-000000000000}"/>
  <bookViews>
    <workbookView xWindow="28680" yWindow="-1230" windowWidth="29040" windowHeight="15840" tabRatio="959" activeTab="8" xr2:uid="{00000000-000D-0000-FFFF-FFFF00000000}"/>
  </bookViews>
  <sheets>
    <sheet name="Snapshot" sheetId="5" r:id="rId1"/>
    <sheet name="Trend" sheetId="32538" r:id="rId2"/>
    <sheet name="Use Cases" sheetId="32578" r:id="rId3"/>
    <sheet name="Add change request" sheetId="32580" r:id="rId4"/>
    <sheet name="UC001 Test Cases" sheetId="32581" r:id="rId5"/>
    <sheet name="Edit change request" sheetId="32599" r:id="rId6"/>
    <sheet name="UC002 Test Cases" sheetId="32600" r:id="rId7"/>
    <sheet name="Delete change request" sheetId="32601" r:id="rId8"/>
    <sheet name="UC005 Test Cases" sheetId="32602" r:id="rId9"/>
    <sheet name="20 - X" sheetId="32557" r:id="rId10"/>
    <sheet name="Test Data" sheetId="32559" r:id="rId11"/>
  </sheets>
  <calcPr calcId="181029"/>
</workbook>
</file>

<file path=xl/calcChain.xml><?xml version="1.0" encoding="utf-8"?>
<calcChain xmlns="http://schemas.openxmlformats.org/spreadsheetml/2006/main">
  <c r="A1" i="32600" l="1"/>
  <c r="C3" i="32602"/>
  <c r="C2" i="32602"/>
  <c r="A14" i="32601"/>
  <c r="A13" i="32601"/>
  <c r="G10" i="32601"/>
  <c r="E10" i="32601"/>
  <c r="G8" i="32601"/>
  <c r="E8" i="32601"/>
  <c r="G7" i="32601"/>
  <c r="E7" i="32601"/>
  <c r="G6" i="32601"/>
  <c r="E6" i="32601"/>
  <c r="G5" i="32601"/>
  <c r="E5" i="32601"/>
  <c r="G4" i="32601"/>
  <c r="E4" i="32601"/>
  <c r="A1" i="32601"/>
  <c r="C22" i="32600"/>
  <c r="C21" i="32600"/>
  <c r="G9" i="32601" l="1"/>
  <c r="E9" i="32601"/>
  <c r="F9" i="32601" s="1"/>
  <c r="A15" i="32601"/>
  <c r="C3" i="32600"/>
  <c r="C2" i="32600"/>
  <c r="G2" i="32600"/>
  <c r="A14" i="32599"/>
  <c r="G10" i="32599"/>
  <c r="E10" i="32599"/>
  <c r="G8" i="32599"/>
  <c r="E8" i="32599"/>
  <c r="G7" i="32599"/>
  <c r="E7" i="32599"/>
  <c r="G6" i="32599"/>
  <c r="E6" i="32599"/>
  <c r="G5" i="32599"/>
  <c r="E5" i="32599"/>
  <c r="G4" i="32599"/>
  <c r="E4" i="32599"/>
  <c r="A1" i="32599"/>
  <c r="C16" i="32581"/>
  <c r="C15" i="32581"/>
  <c r="G2" i="32581"/>
  <c r="A13" i="32580"/>
  <c r="C2" i="32581"/>
  <c r="D28" i="5"/>
  <c r="D27" i="5"/>
  <c r="D26" i="5"/>
  <c r="D25" i="5"/>
  <c r="D24" i="5"/>
  <c r="D23" i="5"/>
  <c r="D22" i="5"/>
  <c r="A23" i="5"/>
  <c r="A24" i="5"/>
  <c r="A25" i="5"/>
  <c r="A26" i="5"/>
  <c r="A27" i="5"/>
  <c r="A28" i="5"/>
  <c r="A21" i="5"/>
  <c r="A22" i="5"/>
  <c r="A14" i="32557"/>
  <c r="G10" i="32557"/>
  <c r="E10" i="32557"/>
  <c r="G8" i="32557"/>
  <c r="E8" i="32557"/>
  <c r="G7" i="32557"/>
  <c r="F7" i="32557"/>
  <c r="E7" i="32557"/>
  <c r="G6" i="32557"/>
  <c r="E6" i="32557"/>
  <c r="G5" i="32557"/>
  <c r="E5" i="32557"/>
  <c r="G4" i="32557"/>
  <c r="G9" i="32557" s="1"/>
  <c r="E38" i="5" s="1"/>
  <c r="E4" i="32557"/>
  <c r="E9" i="32557" s="1"/>
  <c r="A1" i="32557"/>
  <c r="L44" i="5"/>
  <c r="J44" i="5"/>
  <c r="L40" i="5"/>
  <c r="J40" i="5"/>
  <c r="L39" i="5"/>
  <c r="J39" i="5"/>
  <c r="L38" i="5"/>
  <c r="J38" i="5"/>
  <c r="L37" i="5"/>
  <c r="J37" i="5"/>
  <c r="J36" i="5"/>
  <c r="J42" i="5" s="1"/>
  <c r="K42" i="5" s="1"/>
  <c r="A14" i="32580"/>
  <c r="G10" i="32580"/>
  <c r="E10" i="32580"/>
  <c r="G8" i="32580"/>
  <c r="E8" i="32580"/>
  <c r="G7" i="32580"/>
  <c r="E7" i="32580"/>
  <c r="G6" i="32580"/>
  <c r="E6" i="32580"/>
  <c r="G5" i="32580"/>
  <c r="E5" i="32580"/>
  <c r="G4" i="32580"/>
  <c r="E4" i="32580"/>
  <c r="A1" i="32580"/>
  <c r="A37" i="32538"/>
  <c r="A38" i="32538" s="1"/>
  <c r="A39" i="32538" s="1"/>
  <c r="A40" i="32538" s="1"/>
  <c r="A41" i="32538" s="1"/>
  <c r="A42" i="32538" s="1"/>
  <c r="A34" i="32538"/>
  <c r="A35" i="32538" s="1"/>
  <c r="A36" i="32538" s="1"/>
  <c r="F3" i="32538"/>
  <c r="F2" i="32538"/>
  <c r="D38" i="5"/>
  <c r="A38" i="5"/>
  <c r="E37" i="5"/>
  <c r="D37" i="5"/>
  <c r="A37" i="5"/>
  <c r="E36" i="5"/>
  <c r="D36" i="5"/>
  <c r="A36" i="5"/>
  <c r="E35" i="5"/>
  <c r="D35" i="5"/>
  <c r="A35" i="5"/>
  <c r="E34" i="5"/>
  <c r="D34" i="5"/>
  <c r="A34" i="5"/>
  <c r="E33" i="5"/>
  <c r="D33" i="5"/>
  <c r="A33" i="5"/>
  <c r="E32" i="5"/>
  <c r="D32" i="5"/>
  <c r="A32" i="5"/>
  <c r="E31" i="5"/>
  <c r="D31" i="5"/>
  <c r="A31" i="5"/>
  <c r="E30" i="5"/>
  <c r="D30" i="5"/>
  <c r="A30" i="5"/>
  <c r="E29" i="5"/>
  <c r="D29" i="5"/>
  <c r="E28" i="5"/>
  <c r="E27" i="5"/>
  <c r="E26" i="5"/>
  <c r="E25" i="5"/>
  <c r="E24" i="5"/>
  <c r="E23" i="5"/>
  <c r="E22" i="5"/>
  <c r="F3" i="5"/>
  <c r="F2" i="5"/>
  <c r="F7" i="32601" l="1"/>
  <c r="F6" i="32601"/>
  <c r="F4" i="32601"/>
  <c r="F5" i="32601"/>
  <c r="F8" i="32601"/>
  <c r="E9" i="32599"/>
  <c r="F6" i="32599" s="1"/>
  <c r="G9" i="32599"/>
  <c r="A16" i="32601"/>
  <c r="A15" i="32599"/>
  <c r="A20" i="32600" s="1"/>
  <c r="A16" i="32599"/>
  <c r="A15" i="32580"/>
  <c r="A14" i="32581"/>
  <c r="G15" i="32581"/>
  <c r="K36" i="5"/>
  <c r="K39" i="5"/>
  <c r="E21" i="5"/>
  <c r="E40" i="5" s="1"/>
  <c r="E9" i="32580"/>
  <c r="F8" i="32580" s="1"/>
  <c r="G9" i="32580"/>
  <c r="L36" i="5"/>
  <c r="L42" i="5" s="1"/>
  <c r="K37" i="5"/>
  <c r="K38" i="5"/>
  <c r="K40" i="5"/>
  <c r="F8" i="32557"/>
  <c r="F4" i="32557"/>
  <c r="F9" i="32557"/>
  <c r="F5" i="32557"/>
  <c r="F6" i="32557"/>
  <c r="A15" i="32557"/>
  <c r="A16" i="32580" l="1"/>
  <c r="A17" i="32580" s="1"/>
  <c r="A18" i="32580" s="1"/>
  <c r="A19" i="32580" s="1"/>
  <c r="A20" i="32580" s="1"/>
  <c r="A21" i="32580" s="1"/>
  <c r="A22" i="32580" s="1"/>
  <c r="G21" i="32600"/>
  <c r="F7" i="32599"/>
  <c r="F5" i="32599"/>
  <c r="F4" i="32599"/>
  <c r="F9" i="32599"/>
  <c r="F8" i="32599"/>
  <c r="A17" i="32601"/>
  <c r="A17" i="32599"/>
  <c r="A18" i="32599" s="1"/>
  <c r="F6" i="32580"/>
  <c r="F9" i="32580"/>
  <c r="F7" i="32580"/>
  <c r="F5" i="32580"/>
  <c r="F4" i="32580"/>
  <c r="D21" i="5"/>
  <c r="D40" i="5" s="1"/>
  <c r="A16" i="32557"/>
  <c r="A18" i="32601" l="1"/>
  <c r="A19" i="32599"/>
  <c r="A17" i="32557"/>
  <c r="A19" i="32601" l="1"/>
  <c r="A20" i="32601" s="1"/>
  <c r="A20" i="32599"/>
  <c r="A21" i="32599" s="1"/>
  <c r="A22" i="32599" s="1"/>
  <c r="A23" i="32599" s="1"/>
  <c r="A24" i="32599" s="1"/>
  <c r="A25" i="32599" s="1"/>
  <c r="A19" i="32557"/>
  <c r="A18" i="32557"/>
  <c r="A21" i="32601" l="1"/>
  <c r="A22" i="32601"/>
  <c r="A20" i="32557"/>
  <c r="A23" i="32601" l="1"/>
  <c r="A24" i="32601" s="1"/>
  <c r="A25" i="32601" s="1"/>
  <c r="A21" i="32557"/>
  <c r="A22" i="32557" l="1"/>
  <c r="A23" i="32580" l="1"/>
  <c r="A24" i="32580" s="1"/>
  <c r="A25" i="32580" s="1"/>
  <c r="A23" i="32557"/>
  <c r="A24" i="32557" s="1"/>
  <c r="A25" i="32557" s="1"/>
  <c r="A26" i="32557" s="1"/>
  <c r="A27" i="32557" s="1"/>
  <c r="A28" i="32557" s="1"/>
  <c r="A29" i="32557" s="1"/>
  <c r="A30" i="32557" s="1"/>
  <c r="A31" i="32557" s="1"/>
  <c r="A32" i="32557" s="1"/>
  <c r="A33" i="32557" s="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59" i="32557" s="1"/>
  <c r="A60" i="32557" s="1"/>
  <c r="A61" i="32557" s="1"/>
  <c r="A62" i="32557" s="1"/>
  <c r="A63" i="3255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3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3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3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3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3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3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3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3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3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3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3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3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3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3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F3F0B9F0-031F-4DD0-BD28-DED6C5E3655F}">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5118E83E-0D2E-40CD-823F-942D63A4083B}">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98F07935-412A-4A5E-9D91-A97FB58ACCFF}">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A6971EC6-3CDE-4AF4-A716-EBFFB0C0EB23}">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6F4B3263-B4CE-4BEB-9D99-034AB717385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9147C06C-EE54-4B40-BD02-54D7EC160224}">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DFE1CED7-744D-417F-9FB3-515CF2903C8E}">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E976B5ED-BB07-40B4-83BB-498BC3FB3DB5}">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AC529A7A-4F38-4291-8EA0-6C366E9C7937}">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EAED39CD-4307-4E2C-8EA4-6B4374C15D62}">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48CA8EE8-97A3-4EE4-ABB1-666A189478FA}">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51206923-8149-4F1C-8801-821BA41CAB99}">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8C7DE67-B90D-4996-9BEE-0DF3C0906358}">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6FCEBBFA-4F79-4AA9-8E8D-9DF9D6B95F25}">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6EA1BEA2-C397-4F16-8B46-202DAB6061A8}">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1C65E25E-9B13-4343-95F2-347C5B08B93D}">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25DD16FA-7465-4A0D-AB74-918E1CF8393D}">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1BE56D09-7CBB-49A8-89F4-9F14EB801B45}">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943C77CD-4E29-4CD2-8445-4C1AD1B10865}">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7A07E448-FEF0-4860-8CFA-F297B9F711BF}">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DA7F9D46-D889-4425-85CF-C2D3CBA192DC}">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F94B42FB-CECC-4838-A64F-7EE805091CE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F99BAFF7-77C2-4427-93E0-8611FC2343AB}">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98CD9082-7B10-43A5-A421-574A742D6419}">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C4B33003-902C-42C4-999B-CF4663AF80E9}">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9592ADC7-13A4-4D7A-9BBA-DA91CEE7B12E}">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FED13324-CDA7-47CF-B3AE-BE9AC83CD4CE}">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2C498871-C5D5-43E6-9B1A-59BDA31D1EE4}">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B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B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B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B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B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B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B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B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B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B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B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B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B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B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<sst xmlns="http://schemas.openxmlformats.org/spreadsheetml/2006/main" count="702" uniqueCount="383">
  <si>
    <t>当前Test周期</t>
  </si>
  <si>
    <t>公司信息</t>
  </si>
  <si>
    <t>Test周期信息</t>
  </si>
  <si>
    <t>属性</t>
  </si>
  <si>
    <t>值</t>
  </si>
  <si>
    <t>公司</t>
  </si>
  <si>
    <t>MetaShare Inc.</t>
  </si>
  <si>
    <t>周期名称</t>
  </si>
  <si>
    <t>Release 1.1</t>
  </si>
  <si>
    <t>部门</t>
  </si>
  <si>
    <t>开发部</t>
  </si>
  <si>
    <t>Test周期类型</t>
  </si>
  <si>
    <t>街道地址</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</si>
  <si>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</si>
  <si>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</si>
  <si>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</si>
  <si>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</si>
  <si>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</si>
  <si>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</si>
  <si>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</si>
  <si>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</si>
  <si>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</si>
  <si>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</si>
  <si>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</si>
  <si>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</si>
  <si>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</si>
  <si>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</si>
  <si>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</si>
  <si>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</si>
  <si>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</si>
  <si>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</si>
  <si>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</si>
  <si>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</si>
  <si>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</si>
  <si>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</si>
  <si>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</si>
  <si>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</si>
  <si>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</si>
  <si>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</si>
  <si>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</si>
  <si>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</si>
  <si>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</si>
  <si>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</si>
  <si>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</si>
  <si>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</si>
  <si>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</si>
  <si>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</si>
  <si>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</si>
  <si>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</si>
  <si>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</si>
  <si>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</si>
  <si>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</si>
  <si>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</si>
  <si>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</si>
  <si>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</si>
  <si>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</si>
  <si>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</si>
  <si>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</si>
  <si>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</si>
  <si>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</si>
  <si>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</si>
  <si>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</si>
  <si>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</si>
  <si>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</si>
  <si>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</si>
  <si>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UC003</t>
  </si>
  <si>
    <t>UC004</t>
  </si>
  <si>
    <t>UC005</t>
  </si>
  <si>
    <t>UC006</t>
  </si>
  <si>
    <t>UC007</t>
  </si>
  <si>
    <t>UC008</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</si>
  <si>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</si>
  <si>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</si>
  <si>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</si>
  <si>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</si>
  <si>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</si>
  <si>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</si>
  <si>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</si>
  <si>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</si>
  <si>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</si>
  <si>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</si>
  <si>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</si>
  <si>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</si>
  <si>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</si>
  <si>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</si>
  <si>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</si>
  <si>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Testing Requirements:</t>
  </si>
  <si>
    <t>Tester:</t>
  </si>
  <si>
    <t>Date:</t>
  </si>
  <si>
    <t xml:space="preserve">Version: </t>
  </si>
  <si>
    <t>1.0</t>
  </si>
  <si>
    <t>Time:</t>
  </si>
  <si>
    <t>Step</t>
  </si>
  <si>
    <t>Description</t>
  </si>
  <si>
    <t>Value</t>
  </si>
  <si>
    <t>Expected Results</t>
  </si>
  <si>
    <t>Result</t>
  </si>
  <si>
    <t>Defect/Comments</t>
  </si>
  <si>
    <t>End of Test Case</t>
  </si>
  <si>
    <t xml:space="preserve">
Test Script</t>
  </si>
  <si>
    <t xml:space="preserve">User Story - </t>
  </si>
  <si>
    <t>TD #</t>
  </si>
  <si>
    <t>Entity</t>
  </si>
  <si>
    <t>Module</t>
  </si>
  <si>
    <t>Field</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</si>
  <si>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</si>
  <si>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</si>
  <si>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</si>
  <si>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</si>
  <si>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</si>
  <si>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</si>
  <si>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</si>
  <si>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</si>
  <si>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</si>
  <si>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</si>
  <si>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</si>
  <si>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</si>
  <si>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</si>
  <si>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</si>
  <si>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</si>
  <si>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</si>
  <si>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</si>
  <si>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</si>
  <si>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</si>
  <si>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</si>
  <si>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</si>
  <si>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</si>
  <si>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</si>
  <si>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</si>
  <si>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</si>
  <si>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</si>
  <si>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</si>
  <si>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</si>
  <si>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</si>
  <si>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</si>
  <si>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</si>
  <si>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</si>
  <si>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</si>
  <si>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</si>
  <si>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</si>
  <si>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</si>
  <si>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</si>
  <si>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</si>
  <si>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</si>
  <si>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</si>
  <si>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</si>
  <si>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</si>
  <si>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</si>
  <si>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</si>
  <si>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</si>
  <si>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</si>
  <si>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</si>
  <si>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</si>
  <si>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</si>
  <si>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</si>
  <si>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</si>
  <si>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</si>
  <si>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</si>
  <si>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</si>
  <si>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</si>
  <si>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</si>
  <si>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</si>
  <si>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</si>
  <si>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</si>
  <si>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</si>
  <si>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</si>
  <si>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</si>
  <si>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</si>
  <si>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</si>
  <si>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</si>
  <si>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</si>
  <si>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</si>
  <si>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</si>
  <si>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</si>
  <si>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</si>
  <si>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</si>
  <si>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</si>
  <si>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</si>
  <si>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</si>
  <si>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</si>
  <si>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</si>
  <si>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</si>
  <si>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</si>
  <si>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</si>
  <si>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出生Date</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</si>
  <si>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</si>
  <si>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</si>
  <si>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</si>
  <si>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</si>
  <si>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</si>
  <si>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</si>
  <si>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</si>
  <si>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</si>
  <si>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</si>
  <si>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</si>
  <si>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</si>
  <si>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</si>
  <si>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</si>
  <si>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</si>
  <si>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</si>
  <si>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</si>
  <si>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</si>
  <si>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</si>
  <si>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</si>
  <si>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</si>
  <si>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</si>
  <si>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</si>
  <si>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</si>
  <si>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</si>
  <si>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</si>
  <si>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</si>
  <si>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参加此活动Time</t>
  </si>
  <si>
    <t>每年参加此活动共多少周</t>
  </si>
  <si>
    <t>活动的主要作用</t>
  </si>
  <si>
    <t>献爱心</t>
  </si>
  <si>
    <t>活动中担任的职位，得到的荣誉与奖项</t>
  </si>
  <si>
    <t>志愿者</t>
  </si>
  <si>
    <t>UC007-TD-08</t>
  </si>
  <si>
    <t>旅行信息</t>
  </si>
  <si>
    <t>美国</t>
  </si>
  <si>
    <t>入境Time</t>
  </si>
  <si>
    <t>出境Time</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</si>
  <si>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</si>
  <si>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</si>
  <si>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</si>
  <si>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</si>
  <si>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</si>
  <si>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</si>
  <si>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</si>
  <si>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</si>
  <si>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</si>
  <si>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</si>
  <si>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</si>
  <si>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</si>
  <si>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</si>
  <si>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</si>
  <si>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</si>
  <si>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考试Time</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</si>
  <si>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</si>
  <si>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</si>
  <si>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</si>
  <si>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</si>
  <si>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</si>
  <si>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</si>
  <si>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</si>
  <si>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</si>
  <si>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</si>
  <si>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</si>
  <si>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</si>
  <si>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</si>
  <si>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</si>
  <si>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</si>
  <si>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</si>
  <si>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</si>
  <si>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</si>
  <si>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性格Test Result</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</si>
  <si>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</si>
  <si>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</si>
  <si>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</si>
  <si>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</si>
  <si>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</si>
  <si>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</si>
  <si>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</si>
  <si>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</si>
  <si>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</si>
  <si>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</si>
  <si>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</si>
  <si>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</si>
  <si>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</si>
  <si>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</si>
  <si>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</si>
  <si>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添加Time</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</si>
  <si>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</si>
  <si>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</si>
  <si>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</si>
  <si>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</si>
  <si>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</si>
  <si>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</si>
  <si>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</si>
  <si>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</si>
  <si>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</si>
  <si>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</si>
  <si>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</si>
  <si>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</si>
  <si>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</si>
  <si>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</si>
  <si>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</si>
  <si>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</si>
  <si>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</si>
  <si>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</si>
  <si>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</si>
  <si>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</si>
  <si>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</si>
  <si>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</si>
  <si>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</si>
  <si>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</si>
  <si>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</si>
  <si>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</si>
  <si>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</si>
  <si>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</si>
  <si>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</si>
  <si>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申请截止Date</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</si>
  <si>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</si>
  <si>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</si>
  <si>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</si>
  <si>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</si>
  <si>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</si>
  <si>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</si>
  <si>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</si>
  <si>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</si>
  <si>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</si>
  <si>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</si>
  <si>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</si>
  <si>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</si>
  <si>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</si>
  <si>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</si>
  <si>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</si>
  <si>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</si>
  <si>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</si>
  <si>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</si>
  <si>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</si>
  <si>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</si>
  <si>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</si>
  <si>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</si>
  <si>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</si>
  <si>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</si>
  <si>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</si>
  <si>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</si>
  <si>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</si>
  <si>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r>
      <t>Se</t>
    </r>
    <r>
      <rPr>
        <sz val="10"/>
        <rFont val="Arial"/>
        <family val="2"/>
      </rPr>
      <t>rena.li</t>
    </r>
    <phoneticPr fontId="7" type="noConversion"/>
  </si>
  <si>
    <t xml:space="preserve">
Test Scripts</t>
    <phoneticPr fontId="7" type="noConversion"/>
  </si>
  <si>
    <t>Target Test Case:</t>
    <phoneticPr fontId="7" type="noConversion"/>
  </si>
  <si>
    <t>Scenario/Purpose</t>
    <phoneticPr fontId="7" type="noConversion"/>
  </si>
  <si>
    <t>Prerequisite:</t>
    <phoneticPr fontId="7" type="noConversion"/>
  </si>
  <si>
    <t>Serena.li</t>
    <phoneticPr fontId="7" type="noConversion"/>
  </si>
  <si>
    <t xml:space="preserve">UPDATE [dbo].[ProductHaul]   SET       [ProductHaulLifeStatus] = 2    WHERE   [id] = 31583 and version = 1
</t>
    <phoneticPr fontId="7" type="noConversion"/>
  </si>
  <si>
    <t>UC001</t>
    <phoneticPr fontId="7" type="noConversion"/>
  </si>
  <si>
    <t>UC002</t>
    <phoneticPr fontId="7" type="noConversion"/>
  </si>
  <si>
    <t>UC009</t>
  </si>
  <si>
    <t>UC005-1</t>
    <phoneticPr fontId="7" type="noConversion"/>
  </si>
  <si>
    <t>Add changerequest</t>
    <phoneticPr fontId="7" type="noConversion"/>
  </si>
  <si>
    <t>Edit  change request</t>
    <phoneticPr fontId="7" type="noConversion"/>
  </si>
  <si>
    <t>delete change request</t>
    <phoneticPr fontId="7" type="noConversion"/>
  </si>
  <si>
    <t>Control style consistency verification</t>
    <phoneticPr fontId="7" type="noConversion"/>
  </si>
  <si>
    <t>UC001.001Control style consistency verification</t>
    <phoneticPr fontId="7" type="noConversion"/>
  </si>
  <si>
    <t>The title is written correctly and the control style is correct</t>
    <phoneticPr fontId="7" type="noConversion"/>
  </si>
  <si>
    <t>\Phase 49 - Management of Change</t>
    <phoneticPr fontId="7" type="noConversion"/>
  </si>
  <si>
    <t>open data list,title display:
Type
Reason
Status
Approval Required?
Approed By
OSR Signature Required?
OSR
Risk Pre-MOC
Risk Post-MOC</t>
    <phoneticPr fontId="7" type="noConversion"/>
  </si>
  <si>
    <t>显示列表标题不一致，缺少OSR Signature Required?
标题未换行</t>
    <phoneticPr fontId="7" type="noConversion"/>
  </si>
  <si>
    <t>add page layout verification</t>
    <phoneticPr fontId="7" type="noConversion"/>
  </si>
  <si>
    <t>add function verification</t>
    <phoneticPr fontId="7" type="noConversion"/>
  </si>
  <si>
    <t>click "Change request"，data list header check</t>
    <phoneticPr fontId="7" type="noConversion"/>
  </si>
  <si>
    <t>Operation button check</t>
    <phoneticPr fontId="7" type="noConversion"/>
  </si>
  <si>
    <t>缺少update 和print</t>
    <phoneticPr fontId="7" type="noConversion"/>
  </si>
  <si>
    <t>F</t>
    <phoneticPr fontId="7" type="noConversion"/>
  </si>
  <si>
    <t>Add
Edit
delete
update 
cancel
print</t>
    <phoneticPr fontId="7" type="noConversion"/>
  </si>
  <si>
    <r>
      <t>o</t>
    </r>
    <r>
      <rPr>
        <sz val="10"/>
        <rFont val="宋体"/>
        <family val="3"/>
        <charset val="134"/>
      </rPr>
      <t>pen data list</t>
    </r>
    <phoneticPr fontId="7" type="noConversion"/>
  </si>
  <si>
    <t>click "Change request"</t>
    <phoneticPr fontId="7" type="noConversion"/>
  </si>
  <si>
    <t>click "+" button</t>
    <phoneticPr fontId="7" type="noConversion"/>
  </si>
  <si>
    <t>open add page</t>
    <phoneticPr fontId="7" type="noConversion"/>
  </si>
  <si>
    <t>add page layout check</t>
    <phoneticPr fontId="7" type="noConversion"/>
  </si>
  <si>
    <t>lable is bold
The drop-down box is the same width</t>
    <phoneticPr fontId="7" type="noConversion"/>
  </si>
  <si>
    <t>The label is not bold
The width of the drop-down box is different
Incorrect label"Reason"</t>
    <phoneticPr fontId="7" type="noConversion"/>
  </si>
  <si>
    <t>UC002 Edit change request</t>
    <phoneticPr fontId="7" type="noConversion"/>
  </si>
  <si>
    <t>double click data open update page</t>
    <phoneticPr fontId="7" type="noConversion"/>
  </si>
  <si>
    <t>The data is displayed correctly</t>
    <phoneticPr fontId="7" type="noConversion"/>
  </si>
  <si>
    <t>click change request</t>
    <phoneticPr fontId="7" type="noConversion"/>
  </si>
  <si>
    <t>访问eServiceExpress -&gt;Current Job-&gt;Change Request</t>
    <phoneticPr fontId="7" type="noConversion"/>
  </si>
  <si>
    <t>Select the data row and click the  edit button</t>
    <phoneticPr fontId="7" type="noConversion"/>
  </si>
  <si>
    <t xml:space="preserve">OSR Signed By:test data </t>
    <phoneticPr fontId="7" type="noConversion"/>
  </si>
  <si>
    <t>edit data and click update button</t>
    <phoneticPr fontId="7" type="noConversion"/>
  </si>
  <si>
    <t>updata successful
The list data is displayed as the modified information</t>
    <phoneticPr fontId="7" type="noConversion"/>
  </si>
  <si>
    <t>OSR Signed By:lucy</t>
    <phoneticPr fontId="7" type="noConversion"/>
  </si>
  <si>
    <t>edit data and click save button</t>
    <phoneticPr fontId="7" type="noConversion"/>
  </si>
  <si>
    <t>close update page</t>
    <phoneticPr fontId="7" type="noConversion"/>
  </si>
  <si>
    <t>update change request data</t>
    <phoneticPr fontId="7" type="noConversion"/>
  </si>
  <si>
    <t>delete data</t>
    <phoneticPr fontId="7" type="noConversion"/>
  </si>
  <si>
    <t>delete data,data grid update</t>
    <phoneticPr fontId="7" type="noConversion"/>
  </si>
  <si>
    <t>Click change request</t>
    <phoneticPr fontId="7" type="noConversion"/>
  </si>
  <si>
    <t>delete button disable</t>
    <phoneticPr fontId="7" type="noConversion"/>
  </si>
  <si>
    <t>Select the first row of data by clicking the button</t>
    <phoneticPr fontId="7" type="noConversion"/>
  </si>
  <si>
    <t>Select the first row of data by clicking the delete button</t>
    <phoneticPr fontId="7" type="noConversion"/>
  </si>
  <si>
    <t>UC005.001 delete data</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</si>
</sst>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h"/>
    <numFmt numFmtId="177" formatCode="#,##0.0\ \h"/>
    <numFmt numFmtId="178" formatCode="0\ \m"/>
    <numFmt numFmtId="179" formatCode="d\-mmm\-yyyy"/>
    <numFmt numFmtId="180" formatCode="0\ "/>
    <numFmt numFmtId="181" formatCode="mmmm\ d\,\ yyyy"/>
  </numFmts>
  <fonts count="45"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sz val="9"/>
      <name val="Tahoma"/>
      <family val="2"/>
    </font>
    <font>
      <b/>
      <sz val="9"/>
      <name val="Tahoma"/>
      <family val="2"/>
    </font>
    <font>
      <u/>
      <sz val="9"/>
      <name val="Tahoma"/>
      <family val="2"/>
    </font>
    <font>
      <b/>
      <u/>
      <sz val="10"/>
      <name val="Tahoma"/>
      <family val="2"/>
    </font>
    <font>
      <b/>
      <u/>
      <sz val="9"/>
      <name val="Tahoma"/>
      <family val="2"/>
    </font>
    <font>
      <sz val="10"/>
      <name val="Tahoma"/>
      <family val="2"/>
    </font>
    <font>
      <sz val="10"/>
      <name val="Arial"/>
      <family val="2"/>
    </font>
    <font>
      <u/>
      <sz val="9"/>
      <color indexed="12"/>
      <name val="宋体"/>
      <family val="3"/>
      <charset val="134"/>
    </font>
    <font>
      <u/>
      <sz val="9"/>
      <color indexed="12"/>
      <name val="Arial"/>
      <family val="3"/>
      <charset val="134"/>
    </font>
    <font>
      <sz val="10"/>
      <name val="宋体"/>
      <family val="3"/>
      <charset val="134"/>
    </font>
    <font>
      <sz val="10"/>
      <name val="Calibri"/>
      <family val="3"/>
      <charset val="134"/>
    </font>
    <font>
      <sz val="10"/>
      <name val="Arial"/>
      <family val="3"/>
      <charset val="134"/>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66">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bottom style="medium">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s>
  <cellStyleXfs count="6">
    <xf numFmtId="0" fontId="0" fillId="0" borderId="0"/>
    <xf numFmtId="0" fontId="1" fillId="0" borderId="0" applyNumberFormat="0" applyFill="0" applyBorder="0" applyAlignment="0" applyProtection="0">
      <alignment vertical="top"/>
      <protection locked="0"/>
    </xf>
    <xf numFmtId="9" fontId="39" fillId="0" borderId="0" applyFont="0" applyFill="0" applyBorder="0" applyAlignment="0" applyProtection="0"/>
    <xf numFmtId="0" fontId="1" fillId="0" borderId="0" applyNumberFormat="0" applyFill="0" applyBorder="0" applyAlignment="0" applyProtection="0">
      <alignment vertical="top"/>
      <protection locked="0"/>
    </xf>
    <xf numFmtId="0" fontId="39" fillId="0" borderId="0"/>
    <xf numFmtId="9" fontId="39" fillId="0" borderId="0" applyFont="0" applyFill="0" applyBorder="0" applyAlignment="0" applyProtection="0"/>
  </cellStyleXfs>
  <cellXfs count="366">
    <xf numFmtId="0" fontId="0" fillId="0" borderId="0" xfId="0"/>
    <xf numFmtId="0" fontId="39" fillId="0" borderId="1" xfId="4" applyBorder="1" applyAlignment="1">
      <alignment horizontal="left" vertical="top"/>
    </xf>
    <xf numFmtId="0" fontId="39" fillId="0" borderId="2" xfId="4" applyBorder="1" applyAlignment="1">
      <alignment horizontal="left" vertical="top" wrapText="1"/>
    </xf>
    <xf numFmtId="0" fontId="39" fillId="0" borderId="3" xfId="4" applyBorder="1" applyAlignment="1">
      <alignment horizontal="left" vertical="top"/>
    </xf>
    <xf numFmtId="0" fontId="39" fillId="0" borderId="5" xfId="4" applyBorder="1" applyAlignment="1">
      <alignment horizontal="left" vertical="top" wrapText="1"/>
    </xf>
    <xf numFmtId="0" fontId="39" fillId="0" borderId="6" xfId="4" applyBorder="1" applyAlignment="1">
      <alignment horizontal="left" vertical="top"/>
    </xf>
    <xf numFmtId="0" fontId="39" fillId="0" borderId="8" xfId="4" applyBorder="1" applyAlignment="1">
      <alignment horizontal="left" vertical="top" wrapText="1"/>
    </xf>
    <xf numFmtId="0" fontId="39" fillId="0" borderId="9" xfId="4" applyBorder="1" applyAlignment="1">
      <alignment horizontal="left" vertical="top"/>
    </xf>
    <xf numFmtId="0" fontId="39"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39" fillId="0" borderId="11" xfId="4" applyBorder="1" applyAlignment="1">
      <alignment horizontal="left" vertical="top" wrapText="1"/>
    </xf>
    <xf numFmtId="0" fontId="39" fillId="0" borderId="12" xfId="4" applyBorder="1" applyAlignment="1">
      <alignment horizontal="left" vertical="top" wrapText="1"/>
    </xf>
    <xf numFmtId="0" fontId="39" fillId="0" borderId="8" xfId="4" applyBorder="1" applyAlignment="1">
      <alignment horizontal="left"/>
    </xf>
    <xf numFmtId="0" fontId="39" fillId="0" borderId="15" xfId="4" applyBorder="1" applyAlignment="1">
      <alignment horizontal="left" vertical="top" wrapText="1"/>
    </xf>
    <xf numFmtId="0" fontId="39" fillId="0" borderId="16" xfId="4" applyBorder="1" applyAlignment="1">
      <alignment horizontal="left" vertical="top" wrapText="1"/>
    </xf>
    <xf numFmtId="0" fontId="39" fillId="0" borderId="17" xfId="4" applyBorder="1" applyAlignment="1">
      <alignment horizontal="left" vertical="top"/>
    </xf>
    <xf numFmtId="0" fontId="39" fillId="0" borderId="17" xfId="4" applyBorder="1" applyAlignment="1">
      <alignment horizontal="left" vertical="top" wrapText="1"/>
    </xf>
    <xf numFmtId="0" fontId="0" fillId="0" borderId="8" xfId="0" applyBorder="1" applyAlignment="1">
      <alignment horizontal="left" vertical="top"/>
    </xf>
    <xf numFmtId="0" fontId="39" fillId="0" borderId="8" xfId="4"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Border="1"/>
    <xf numFmtId="14" fontId="0" fillId="0" borderId="8" xfId="0" applyNumberForma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2" fillId="2" borderId="0" xfId="0" applyFont="1" applyFill="1"/>
    <xf numFmtId="0" fontId="0" fillId="2" borderId="0" xfId="0"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9" fontId="6" fillId="2" borderId="22" xfId="2"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Font="1" applyFill="1" applyBorder="1" applyAlignment="1">
      <alignment horizontal="center" vertical="center" wrapText="1"/>
    </xf>
    <xf numFmtId="9" fontId="6" fillId="5" borderId="25" xfId="2"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Font="1" applyFill="1" applyBorder="1" applyAlignment="1">
      <alignment horizontal="center" vertical="center" wrapText="1"/>
    </xf>
    <xf numFmtId="9" fontId="6" fillId="2" borderId="19" xfId="2"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ill="1" applyBorder="1" applyAlignment="1">
      <alignment horizontal="left" vertical="top" wrapText="1"/>
    </xf>
    <xf numFmtId="0" fontId="0" fillId="4" borderId="16" xfId="0" applyFill="1" applyBorder="1" applyAlignment="1">
      <alignment vertical="top" wrapText="1"/>
    </xf>
    <xf numFmtId="0" fontId="0" fillId="4" borderId="16" xfId="0" applyFill="1" applyBorder="1" applyAlignment="1">
      <alignment horizontal="left" vertical="top" wrapText="1"/>
    </xf>
    <xf numFmtId="0" fontId="8" fillId="4" borderId="21" xfId="0" applyFont="1" applyFill="1" applyBorder="1" applyAlignment="1">
      <alignment horizontal="center" vertical="top" wrapText="1"/>
    </xf>
    <xf numFmtId="14" fontId="0" fillId="4" borderId="16" xfId="0" applyNumberFormat="1" applyFill="1" applyBorder="1" applyAlignment="1">
      <alignment horizontal="center" vertical="top" wrapText="1"/>
    </xf>
    <xf numFmtId="0" fontId="0" fillId="4" borderId="16" xfId="0" applyFill="1" applyBorder="1" applyAlignment="1">
      <alignment horizontal="center" vertical="top" wrapText="1"/>
    </xf>
    <xf numFmtId="178" fontId="0" fillId="4" borderId="16" xfId="0" applyNumberFormat="1" applyFill="1" applyBorder="1" applyAlignment="1">
      <alignment horizontal="center" vertical="top" wrapText="1"/>
    </xf>
    <xf numFmtId="178" fontId="0" fillId="4" borderId="30" xfId="0" applyNumberFormat="1" applyFill="1" applyBorder="1" applyAlignment="1">
      <alignment horizontal="left" vertical="top" wrapText="1"/>
    </xf>
    <xf numFmtId="0" fontId="0" fillId="2" borderId="19" xfId="0" applyFill="1" applyBorder="1" applyAlignment="1">
      <alignment horizontal="left" vertical="top" wrapText="1"/>
    </xf>
    <xf numFmtId="0" fontId="0" fillId="4" borderId="8" xfId="0" applyFill="1" applyBorder="1" applyAlignment="1">
      <alignment vertical="top" wrapText="1"/>
    </xf>
    <xf numFmtId="0" fontId="0" fillId="4" borderId="8" xfId="0" applyFill="1" applyBorder="1" applyAlignment="1">
      <alignment horizontal="left" vertical="top" wrapText="1"/>
    </xf>
    <xf numFmtId="14" fontId="0" fillId="4" borderId="8" xfId="0" applyNumberFormat="1" applyFill="1" applyBorder="1" applyAlignment="1">
      <alignment horizontal="center" vertical="top" wrapText="1"/>
    </xf>
    <xf numFmtId="0" fontId="0" fillId="4" borderId="8" xfId="0" applyFill="1" applyBorder="1" applyAlignment="1">
      <alignment horizontal="center" vertical="top" wrapText="1"/>
    </xf>
    <xf numFmtId="178" fontId="0" fillId="4" borderId="19" xfId="0" applyNumberFormat="1" applyFill="1" applyBorder="1" applyAlignment="1">
      <alignment horizontal="left" vertical="top" wrapText="1"/>
    </xf>
    <xf numFmtId="0" fontId="2" fillId="4" borderId="0" xfId="0" applyFont="1" applyFill="1" applyAlignment="1">
      <alignment horizontal="center"/>
    </xf>
    <xf numFmtId="0" fontId="0" fillId="4" borderId="0" xfId="0" applyFill="1" applyAlignment="1">
      <alignment horizontal="center"/>
    </xf>
    <xf numFmtId="0" fontId="5" fillId="5" borderId="8" xfId="0" applyFont="1" applyFill="1" applyBorder="1" applyAlignment="1">
      <alignment horizontal="center"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3" fillId="2" borderId="25" xfId="0" applyFont="1" applyFill="1" applyBorder="1" applyAlignment="1">
      <alignment horizontal="righ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2" fillId="2" borderId="36" xfId="0" applyFont="1" applyFill="1" applyBorder="1" applyAlignment="1">
      <alignment horizontal="center"/>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3" fillId="2" borderId="39" xfId="0" applyFont="1" applyFill="1" applyBorder="1" applyAlignment="1">
      <alignment horizontal="center"/>
    </xf>
    <xf numFmtId="0" fontId="13" fillId="2" borderId="40" xfId="0" applyFont="1" applyFill="1" applyBorder="1" applyAlignment="1">
      <alignment horizontal="right"/>
    </xf>
    <xf numFmtId="0" fontId="13" fillId="2" borderId="42" xfId="0" applyFont="1" applyFill="1" applyBorder="1" applyAlignment="1">
      <alignment horizontal="center"/>
    </xf>
    <xf numFmtId="179" fontId="12" fillId="0" borderId="42" xfId="0" applyNumberFormat="1" applyFont="1" applyBorder="1" applyAlignment="1">
      <alignment horizontal="center" wrapText="1"/>
    </xf>
    <xf numFmtId="0" fontId="13" fillId="2" borderId="37" xfId="0" applyFont="1" applyFill="1" applyBorder="1" applyAlignment="1">
      <alignment horizontal="center"/>
    </xf>
    <xf numFmtId="0" fontId="13" fillId="2" borderId="43" xfId="0" applyFont="1" applyFill="1" applyBorder="1" applyAlignment="1">
      <alignment horizontal="right"/>
    </xf>
    <xf numFmtId="0" fontId="13" fillId="2" borderId="45"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6" xfId="0" applyFont="1" applyFill="1" applyBorder="1"/>
    <xf numFmtId="0" fontId="12" fillId="0" borderId="18" xfId="0" applyFont="1" applyBorder="1" applyAlignment="1">
      <alignment horizontal="center"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4" borderId="21" xfId="0" applyFont="1" applyFill="1" applyBorder="1" applyAlignment="1">
      <alignment horizontal="left" vertical="top" wrapText="1"/>
    </xf>
    <xf numFmtId="0" fontId="12" fillId="0" borderId="42" xfId="0" applyFont="1" applyBorder="1" applyAlignment="1">
      <alignment vertical="top" wrapText="1"/>
    </xf>
    <xf numFmtId="0" fontId="14" fillId="4" borderId="21" xfId="0" applyFont="1" applyFill="1" applyBorder="1" applyAlignment="1">
      <alignment vertical="top" wrapText="1"/>
    </xf>
    <xf numFmtId="0" fontId="12" fillId="0" borderId="23" xfId="0" applyFont="1" applyBorder="1" applyAlignment="1">
      <alignment vertical="top" wrapText="1"/>
    </xf>
    <xf numFmtId="0" fontId="12" fillId="0" borderId="16" xfId="0" applyFont="1" applyBorder="1" applyAlignment="1">
      <alignment vertical="top" wrapText="1"/>
    </xf>
    <xf numFmtId="0" fontId="12" fillId="2" borderId="47"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45" xfId="0" applyFont="1" applyFill="1" applyBorder="1" applyAlignment="1">
      <alignment wrapText="1"/>
    </xf>
    <xf numFmtId="0" fontId="14" fillId="4" borderId="8" xfId="0" applyFont="1" applyFill="1" applyBorder="1" applyAlignment="1">
      <alignment vertical="top" wrapText="1"/>
    </xf>
    <xf numFmtId="0" fontId="12" fillId="0" borderId="25" xfId="0" applyFont="1" applyBorder="1" applyAlignment="1">
      <alignment vertical="top" wrapText="1"/>
    </xf>
    <xf numFmtId="0" fontId="8" fillId="4" borderId="43" xfId="0" applyFont="1" applyFill="1" applyBorder="1" applyAlignment="1">
      <alignment horizontal="center" vertical="top" wrapText="1"/>
    </xf>
    <xf numFmtId="0" fontId="15" fillId="3" borderId="19" xfId="0" applyFont="1" applyFill="1" applyBorder="1" applyAlignment="1">
      <alignment vertical="center"/>
    </xf>
    <xf numFmtId="0" fontId="16" fillId="3" borderId="21" xfId="0" applyFont="1" applyFill="1" applyBorder="1" applyAlignment="1">
      <alignment vertical="center"/>
    </xf>
    <xf numFmtId="0" fontId="5" fillId="8" borderId="8" xfId="0" applyFont="1" applyFill="1" applyBorder="1" applyAlignment="1">
      <alignment vertical="center"/>
    </xf>
    <xf numFmtId="0" fontId="1" fillId="8" borderId="8" xfId="1" applyFill="1" applyBorder="1" applyAlignment="1" applyProtection="1">
      <alignment vertical="center"/>
    </xf>
    <xf numFmtId="0" fontId="8" fillId="4" borderId="8" xfId="0" applyFont="1" applyFill="1" applyBorder="1" applyAlignment="1" applyProtection="1">
      <alignment vertical="center"/>
      <protection locked="0"/>
    </xf>
    <xf numFmtId="0" fontId="17" fillId="2" borderId="0" xfId="0" applyFont="1" applyFill="1" applyAlignment="1">
      <alignment horizontal="center"/>
    </xf>
    <xf numFmtId="0" fontId="8" fillId="2" borderId="0" xfId="0" applyFont="1" applyFill="1" applyAlignment="1">
      <alignment horizontal="center"/>
    </xf>
    <xf numFmtId="0" fontId="18" fillId="3" borderId="55" xfId="0" applyFont="1" applyFill="1" applyBorder="1" applyAlignment="1">
      <alignment vertical="center"/>
    </xf>
    <xf numFmtId="0" fontId="16" fillId="3" borderId="55" xfId="0" applyFont="1" applyFill="1" applyBorder="1" applyAlignment="1">
      <alignment vertical="center"/>
    </xf>
    <xf numFmtId="0" fontId="0" fillId="4" borderId="19" xfId="0" applyFill="1" applyBorder="1"/>
    <xf numFmtId="0" fontId="0" fillId="4" borderId="20" xfId="0" applyFill="1" applyBorder="1"/>
    <xf numFmtId="0" fontId="0" fillId="4" borderId="21" xfId="0" applyFill="1" applyBorder="1"/>
    <xf numFmtId="0" fontId="19" fillId="4" borderId="19" xfId="0" applyFont="1" applyFill="1" applyBorder="1"/>
    <xf numFmtId="0" fontId="19" fillId="4" borderId="20" xfId="0" applyFont="1" applyFill="1" applyBorder="1"/>
    <xf numFmtId="0" fontId="19" fillId="4" borderId="21" xfId="0" applyFont="1" applyFill="1" applyBorder="1"/>
    <xf numFmtId="0" fontId="19" fillId="4" borderId="0" xfId="0" applyFont="1" applyFill="1"/>
    <xf numFmtId="0" fontId="15" fillId="3" borderId="19" xfId="0" applyFont="1" applyFill="1" applyBorder="1" applyAlignment="1">
      <alignment horizontal="left" vertical="center"/>
    </xf>
    <xf numFmtId="0" fontId="15" fillId="3" borderId="20" xfId="0" applyFont="1" applyFill="1" applyBorder="1" applyAlignment="1">
      <alignment horizontal="left" vertical="center"/>
    </xf>
    <xf numFmtId="0" fontId="15" fillId="3" borderId="21" xfId="0" applyFont="1" applyFill="1" applyBorder="1" applyAlignment="1">
      <alignment horizontal="left" vertical="center"/>
    </xf>
    <xf numFmtId="0" fontId="15" fillId="4" borderId="0" xfId="0" applyFont="1" applyFill="1" applyAlignment="1">
      <alignment horizontal="left" vertical="center"/>
    </xf>
    <xf numFmtId="0" fontId="5" fillId="4" borderId="0" xfId="0" applyFont="1" applyFill="1" applyAlignment="1">
      <alignment horizontal="center" vertical="center"/>
    </xf>
    <xf numFmtId="0" fontId="20" fillId="8" borderId="8" xfId="0" applyFont="1" applyFill="1" applyBorder="1" applyAlignment="1">
      <alignment horizontal="center" vertical="center"/>
    </xf>
    <xf numFmtId="0" fontId="20" fillId="4" borderId="0" xfId="0" applyFont="1" applyFill="1" applyAlignment="1">
      <alignment horizontal="center" vertical="center"/>
    </xf>
    <xf numFmtId="0" fontId="21" fillId="2" borderId="48" xfId="0" applyFont="1" applyFill="1" applyBorder="1" applyAlignment="1">
      <alignment horizontal="center" vertical="center"/>
    </xf>
    <xf numFmtId="0" fontId="22" fillId="4" borderId="48" xfId="0" applyFont="1" applyFill="1" applyBorder="1" applyAlignment="1">
      <alignment vertical="center"/>
    </xf>
    <xf numFmtId="180" fontId="8" fillId="4" borderId="48"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Alignment="1" applyProtection="1">
      <alignment horizontal="right" vertical="center"/>
      <protection locked="0"/>
    </xf>
    <xf numFmtId="0" fontId="21" fillId="2" borderId="58" xfId="0" applyFont="1" applyFill="1" applyBorder="1" applyAlignment="1">
      <alignment horizontal="center" vertical="center"/>
    </xf>
    <xf numFmtId="0" fontId="22" fillId="4" borderId="58" xfId="0" applyFont="1" applyFill="1" applyBorder="1" applyAlignment="1">
      <alignment vertical="center"/>
    </xf>
    <xf numFmtId="180" fontId="8" fillId="4" borderId="58"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3" fillId="2" borderId="48" xfId="0" applyFont="1" applyFill="1" applyBorder="1" applyAlignment="1">
      <alignment horizontal="left" vertical="center"/>
    </xf>
    <xf numFmtId="0" fontId="21" fillId="2" borderId="53" xfId="0" applyFont="1" applyFill="1" applyBorder="1" applyAlignment="1">
      <alignment horizontal="left" vertical="center"/>
    </xf>
    <xf numFmtId="0" fontId="21" fillId="2" borderId="49" xfId="0" applyFont="1" applyFill="1" applyBorder="1" applyAlignment="1">
      <alignment horizontal="left" vertical="center"/>
    </xf>
    <xf numFmtId="0" fontId="23" fillId="2" borderId="58" xfId="0" applyFont="1" applyFill="1" applyBorder="1" applyAlignment="1">
      <alignment horizontal="left" vertical="center"/>
    </xf>
    <xf numFmtId="0" fontId="21" fillId="2" borderId="0" xfId="0" applyFont="1" applyFill="1" applyAlignment="1">
      <alignment horizontal="left" vertical="center"/>
    </xf>
    <xf numFmtId="0" fontId="21" fillId="2" borderId="59" xfId="0" applyFont="1" applyFill="1" applyBorder="1" applyAlignment="1">
      <alignment horizontal="left" vertical="center"/>
    </xf>
    <xf numFmtId="0" fontId="21" fillId="2" borderId="58" xfId="0" applyFont="1" applyFill="1" applyBorder="1" applyAlignment="1">
      <alignment horizontal="left" vertical="center"/>
    </xf>
    <xf numFmtId="0" fontId="21" fillId="2" borderId="25" xfId="0" applyFont="1" applyFill="1" applyBorder="1" applyAlignment="1">
      <alignment horizontal="left" vertical="center"/>
    </xf>
    <xf numFmtId="0" fontId="21" fillId="2" borderId="34" xfId="0" applyFont="1" applyFill="1" applyBorder="1" applyAlignment="1">
      <alignment horizontal="left" vertical="center"/>
    </xf>
    <xf numFmtId="0" fontId="21" fillId="2" borderId="23" xfId="0" applyFont="1" applyFill="1" applyBorder="1" applyAlignment="1">
      <alignment horizontal="left" vertical="center"/>
    </xf>
    <xf numFmtId="176" fontId="8" fillId="4" borderId="0" xfId="0" applyNumberFormat="1" applyFont="1" applyFill="1" applyAlignment="1" applyProtection="1">
      <alignment horizontal="right" vertical="center"/>
      <protection locked="0"/>
    </xf>
    <xf numFmtId="0" fontId="24" fillId="4" borderId="0" xfId="0" applyFont="1" applyFill="1" applyAlignment="1">
      <alignment horizontal="right"/>
    </xf>
    <xf numFmtId="0" fontId="0" fillId="4" borderId="0" xfId="0" applyFill="1" applyAlignment="1">
      <alignment vertical="center"/>
    </xf>
    <xf numFmtId="0" fontId="15" fillId="3" borderId="20" xfId="0" applyFont="1" applyFill="1" applyBorder="1" applyAlignment="1">
      <alignment vertical="center"/>
    </xf>
    <xf numFmtId="0" fontId="21" fillId="2" borderId="48" xfId="0" applyFont="1" applyFill="1" applyBorder="1" applyAlignment="1">
      <alignment vertical="center"/>
    </xf>
    <xf numFmtId="0" fontId="21" fillId="2" borderId="58" xfId="0" applyFont="1" applyFill="1" applyBorder="1" applyAlignment="1">
      <alignment vertical="center"/>
    </xf>
    <xf numFmtId="0" fontId="21" fillId="2" borderId="25" xfId="0" applyFont="1" applyFill="1" applyBorder="1" applyAlignment="1">
      <alignment vertical="center"/>
    </xf>
    <xf numFmtId="0" fontId="25" fillId="4" borderId="0" xfId="0" applyFont="1" applyFill="1" applyAlignment="1">
      <alignment vertical="center"/>
    </xf>
    <xf numFmtId="0" fontId="0" fillId="0" borderId="0" xfId="0" applyAlignment="1">
      <alignment vertical="center"/>
    </xf>
    <xf numFmtId="181" fontId="0" fillId="4" borderId="0" xfId="0" applyNumberFormat="1" applyFill="1" applyAlignment="1">
      <alignment horizontal="left" vertical="center"/>
    </xf>
    <xf numFmtId="0" fontId="21" fillId="2" borderId="15" xfId="0" applyFont="1" applyFill="1" applyBorder="1" applyAlignment="1">
      <alignment vertical="center"/>
    </xf>
    <xf numFmtId="0" fontId="21" fillId="2" borderId="16" xfId="0" applyFont="1" applyFill="1" applyBorder="1" applyAlignment="1">
      <alignment vertical="center"/>
    </xf>
    <xf numFmtId="0" fontId="15" fillId="3" borderId="48" xfId="0" applyFont="1" applyFill="1" applyBorder="1" applyAlignment="1">
      <alignment vertical="center"/>
    </xf>
    <xf numFmtId="0" fontId="16" fillId="3" borderId="49" xfId="0" applyFont="1" applyFill="1" applyBorder="1" applyAlignment="1">
      <alignment vertical="center"/>
    </xf>
    <xf numFmtId="0" fontId="5" fillId="8" borderId="8" xfId="0" applyFont="1" applyFill="1" applyBorder="1" applyAlignment="1">
      <alignment horizontal="center"/>
    </xf>
    <xf numFmtId="0" fontId="5" fillId="8" borderId="8" xfId="0" applyFont="1" applyFill="1" applyBorder="1" applyAlignment="1">
      <alignment horizontal="center" wrapText="1"/>
    </xf>
    <xf numFmtId="0" fontId="0" fillId="4" borderId="14" xfId="0" applyFill="1" applyBorder="1" applyAlignment="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15" fillId="3" borderId="19" xfId="0" applyFont="1" applyFill="1" applyBorder="1"/>
    <xf numFmtId="0" fontId="15" fillId="3" borderId="20" xfId="0" applyFont="1" applyFill="1" applyBorder="1"/>
    <xf numFmtId="0" fontId="0" fillId="4" borderId="16" xfId="0"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8" fillId="2" borderId="8" xfId="0" applyFont="1" applyFill="1" applyBorder="1" applyAlignment="1">
      <alignment vertical="center"/>
    </xf>
    <xf numFmtId="177" fontId="6" fillId="2" borderId="8" xfId="0" applyNumberFormat="1" applyFont="1" applyFill="1" applyBorder="1" applyAlignment="1">
      <alignment vertical="center"/>
    </xf>
    <xf numFmtId="0" fontId="27" fillId="4" borderId="0" xfId="0" applyFont="1" applyFill="1" applyAlignment="1">
      <alignment horizontal="center"/>
    </xf>
    <xf numFmtId="0" fontId="28" fillId="2" borderId="0" xfId="0" applyFont="1" applyFill="1" applyAlignment="1">
      <alignment horizontal="right"/>
    </xf>
    <xf numFmtId="0" fontId="29" fillId="2" borderId="0" xfId="0" applyFont="1" applyFill="1" applyAlignment="1">
      <alignment horizontal="right" vertical="center"/>
    </xf>
    <xf numFmtId="0" fontId="30" fillId="2" borderId="0" xfId="1" applyFont="1" applyFill="1" applyAlignment="1" applyProtection="1">
      <alignment horizontal="right" vertical="top"/>
    </xf>
    <xf numFmtId="0" fontId="17" fillId="2" borderId="0" xfId="0" applyFont="1" applyFill="1" applyAlignment="1">
      <alignment horizontal="right"/>
    </xf>
    <xf numFmtId="0" fontId="27" fillId="2" borderId="0" xfId="0" applyFont="1" applyFill="1" applyAlignment="1">
      <alignment horizontal="center" vertical="top"/>
    </xf>
    <xf numFmtId="0" fontId="8" fillId="4" borderId="0" xfId="0" applyFont="1" applyFill="1"/>
    <xf numFmtId="0" fontId="16" fillId="3" borderId="21" xfId="0" applyFont="1" applyFill="1" applyBorder="1"/>
    <xf numFmtId="3" fontId="8" fillId="2" borderId="48" xfId="0" applyNumberFormat="1" applyFont="1" applyFill="1" applyBorder="1" applyAlignment="1">
      <alignment vertical="center"/>
    </xf>
    <xf numFmtId="9" fontId="8" fillId="2" borderId="22" xfId="2" applyFont="1" applyFill="1" applyBorder="1" applyAlignment="1">
      <alignment vertical="center"/>
    </xf>
    <xf numFmtId="177" fontId="6" fillId="2" borderId="15" xfId="0" applyNumberFormat="1" applyFont="1" applyFill="1" applyBorder="1" applyAlignment="1">
      <alignment vertical="center"/>
    </xf>
    <xf numFmtId="3" fontId="8" fillId="2" borderId="58" xfId="0" applyNumberFormat="1" applyFont="1" applyFill="1" applyBorder="1" applyAlignment="1">
      <alignment vertical="center"/>
    </xf>
    <xf numFmtId="9" fontId="8" fillId="2" borderId="64" xfId="2" applyFont="1" applyFill="1" applyBorder="1" applyAlignment="1">
      <alignment vertical="center"/>
    </xf>
    <xf numFmtId="177" fontId="6" fillId="2" borderId="14" xfId="0" applyNumberFormat="1" applyFont="1" applyFill="1" applyBorder="1" applyAlignment="1">
      <alignment vertical="center"/>
    </xf>
    <xf numFmtId="3" fontId="26" fillId="2" borderId="58" xfId="0" applyNumberFormat="1" applyFont="1" applyFill="1" applyBorder="1" applyAlignment="1">
      <alignment vertical="center"/>
    </xf>
    <xf numFmtId="9" fontId="26" fillId="2" borderId="64" xfId="2" applyFont="1" applyFill="1" applyBorder="1" applyAlignment="1">
      <alignment vertical="center"/>
    </xf>
    <xf numFmtId="177" fontId="31"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65" xfId="2" applyFont="1" applyFill="1" applyBorder="1" applyAlignment="1">
      <alignment vertical="center"/>
    </xf>
    <xf numFmtId="177"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21" fillId="2" borderId="19" xfId="0" applyNumberFormat="1" applyFont="1" applyFill="1" applyBorder="1" applyAlignment="1">
      <alignment vertical="center"/>
    </xf>
    <xf numFmtId="0" fontId="21" fillId="2" borderId="24" xfId="0" applyFont="1" applyFill="1" applyBorder="1" applyAlignment="1">
      <alignment vertical="center"/>
    </xf>
    <xf numFmtId="177" fontId="32" fillId="2" borderId="8" xfId="0" applyNumberFormat="1" applyFont="1" applyFill="1" applyBorder="1" applyAlignment="1">
      <alignment vertical="center"/>
    </xf>
    <xf numFmtId="0" fontId="39" fillId="0" borderId="8" xfId="4" quotePrefix="1" applyBorder="1"/>
    <xf numFmtId="0" fontId="41" fillId="4" borderId="8" xfId="1" applyFont="1" applyFill="1" applyBorder="1" applyAlignment="1" applyProtection="1">
      <alignment vertical="top" wrapText="1"/>
    </xf>
    <xf numFmtId="0" fontId="41" fillId="4" borderId="8" xfId="1" applyFont="1" applyFill="1" applyBorder="1" applyAlignment="1" applyProtection="1">
      <alignment horizontal="left" vertical="top" wrapText="1"/>
    </xf>
    <xf numFmtId="0" fontId="43" fillId="0" borderId="16" xfId="0" applyFont="1" applyBorder="1" applyAlignment="1">
      <alignment vertical="top" wrapText="1"/>
    </xf>
    <xf numFmtId="0" fontId="39" fillId="4" borderId="8" xfId="0" applyFont="1" applyFill="1" applyBorder="1" applyAlignment="1">
      <alignment horizontal="center" vertical="top" wrapText="1"/>
    </xf>
    <xf numFmtId="0" fontId="42" fillId="4" borderId="8" xfId="0" applyFont="1" applyFill="1" applyBorder="1" applyAlignment="1">
      <alignment horizontal="left" vertical="top" wrapText="1"/>
    </xf>
    <xf numFmtId="0" fontId="42" fillId="4" borderId="8" xfId="0" applyFont="1" applyFill="1" applyBorder="1" applyAlignment="1">
      <alignment vertical="top" wrapText="1"/>
    </xf>
    <xf numFmtId="0" fontId="44" fillId="4" borderId="8" xfId="0" applyFont="1" applyFill="1" applyBorder="1" applyAlignment="1">
      <alignment vertical="top" wrapText="1"/>
    </xf>
    <xf numFmtId="0" fontId="42" fillId="0" borderId="16" xfId="0" applyFont="1" applyBorder="1" applyAlignment="1">
      <alignment vertical="top" wrapText="1"/>
    </xf>
    <xf numFmtId="0" fontId="44" fillId="4" borderId="16" xfId="0" applyFont="1" applyFill="1" applyBorder="1" applyAlignment="1">
      <alignment horizontal="left" vertical="top" wrapText="1"/>
    </xf>
    <xf numFmtId="0" fontId="1" fillId="4" borderId="8" xfId="1" applyFill="1" applyBorder="1" applyAlignment="1" applyProtection="1">
      <alignment vertical="center"/>
      <protection locked="0"/>
    </xf>
    <xf numFmtId="14" fontId="12" fillId="0" borderId="45" xfId="0" applyNumberFormat="1" applyFont="1" applyBorder="1" applyAlignment="1">
      <alignment horizontal="center" wrapText="1"/>
    </xf>
    <xf numFmtId="0" fontId="42" fillId="0" borderId="19" xfId="0" applyFont="1" applyBorder="1" applyAlignment="1">
      <alignment vertical="top" wrapText="1"/>
    </xf>
    <xf numFmtId="0" fontId="42" fillId="4" borderId="21" xfId="0" applyFont="1" applyFill="1" applyBorder="1" applyAlignment="1">
      <alignment horizontal="left" vertical="top" wrapText="1"/>
    </xf>
    <xf numFmtId="0" fontId="12" fillId="0" borderId="7" xfId="0" applyFont="1" applyBorder="1" applyAlignment="1">
      <alignment horizontal="center" vertical="top" wrapText="1"/>
    </xf>
    <xf numFmtId="0" fontId="14" fillId="0" borderId="14" xfId="0" applyFont="1" applyBorder="1" applyAlignment="1">
      <alignment vertical="top" wrapText="1"/>
    </xf>
    <xf numFmtId="0" fontId="12" fillId="0" borderId="14" xfId="0" applyFont="1" applyBorder="1" applyAlignment="1">
      <alignment vertical="top" wrapText="1"/>
    </xf>
    <xf numFmtId="0" fontId="42" fillId="0" borderId="48" xfId="0" applyFont="1" applyBorder="1" applyAlignment="1">
      <alignment vertical="top" wrapText="1"/>
    </xf>
    <xf numFmtId="0" fontId="1" fillId="0" borderId="0" xfId="1" applyAlignment="1" applyProtection="1"/>
    <xf numFmtId="0" fontId="14" fillId="4" borderId="16" xfId="0" applyFont="1" applyFill="1" applyBorder="1" applyAlignment="1">
      <alignment horizontal="left" vertical="top" wrapText="1"/>
    </xf>
    <xf numFmtId="0" fontId="39" fillId="0" borderId="0" xfId="0" applyFont="1" applyAlignment="1">
      <alignment wrapText="1"/>
    </xf>
    <xf numFmtId="0" fontId="14" fillId="4" borderId="16" xfId="0" applyFont="1" applyFill="1" applyBorder="1" applyAlignment="1">
      <alignment vertical="top" wrapText="1"/>
    </xf>
    <xf numFmtId="0" fontId="40" fillId="4" borderId="16" xfId="1" applyFont="1" applyFill="1" applyBorder="1" applyAlignment="1" applyProtection="1">
      <alignment vertical="top" wrapText="1"/>
    </xf>
    <xf numFmtId="0" fontId="14" fillId="4" borderId="15" xfId="0" applyFont="1" applyFill="1" applyBorder="1" applyAlignment="1">
      <alignment vertical="top" wrapText="1"/>
    </xf>
    <xf numFmtId="0" fontId="42" fillId="4" borderId="15" xfId="0" applyFont="1" applyFill="1" applyBorder="1" applyAlignment="1">
      <alignment vertical="top" wrapText="1"/>
    </xf>
    <xf numFmtId="0" fontId="14" fillId="0" borderId="25" xfId="0" applyFont="1" applyBorder="1" applyAlignment="1">
      <alignment vertical="top" wrapText="1"/>
    </xf>
    <xf numFmtId="0" fontId="14" fillId="0" borderId="48" xfId="0" applyFont="1" applyBorder="1" applyAlignment="1">
      <alignment vertical="top" wrapText="1"/>
    </xf>
    <xf numFmtId="0" fontId="40" fillId="4" borderId="8" xfId="1" applyFont="1" applyFill="1" applyBorder="1" applyAlignment="1" applyProtection="1">
      <alignment vertical="top" wrapText="1"/>
    </xf>
    <xf numFmtId="0" fontId="5" fillId="8" borderId="8" xfId="0" applyFont="1" applyFill="1" applyBorder="1" applyAlignment="1">
      <alignment horizontal="left" vertical="center"/>
    </xf>
    <xf numFmtId="0" fontId="5" fillId="8" borderId="19" xfId="0" applyFont="1" applyFill="1" applyBorder="1" applyAlignment="1">
      <alignment horizontal="center" vertical="center"/>
    </xf>
    <xf numFmtId="0" fontId="5" fillId="8" borderId="21" xfId="0" applyFont="1" applyFill="1" applyBorder="1" applyAlignment="1">
      <alignment horizontal="center" vertical="center"/>
    </xf>
    <xf numFmtId="0" fontId="8" fillId="4" borderId="48" xfId="0" applyFont="1" applyFill="1" applyBorder="1" applyAlignment="1" applyProtection="1">
      <alignment horizontal="left" vertical="center"/>
      <protection locked="0"/>
    </xf>
    <xf numFmtId="0" fontId="8" fillId="4" borderId="53" xfId="0" applyFont="1" applyFill="1" applyBorder="1" applyAlignment="1" applyProtection="1">
      <alignment horizontal="left" vertical="center"/>
      <protection locked="0"/>
    </xf>
    <xf numFmtId="0" fontId="8" fillId="4" borderId="49" xfId="0" applyFont="1" applyFill="1" applyBorder="1" applyAlignment="1" applyProtection="1">
      <alignment horizontal="left" vertical="center"/>
      <protection locked="0"/>
    </xf>
    <xf numFmtId="0" fontId="21" fillId="2" borderId="48" xfId="0" applyFont="1" applyFill="1" applyBorder="1" applyAlignment="1">
      <alignment horizontal="left" vertical="center"/>
    </xf>
    <xf numFmtId="0" fontId="21" fillId="2" borderId="49" xfId="0" applyFont="1" applyFill="1" applyBorder="1" applyAlignment="1">
      <alignment horizontal="left" vertical="center"/>
    </xf>
    <xf numFmtId="0" fontId="8" fillId="4" borderId="48" xfId="0" applyFont="1" applyFill="1" applyBorder="1" applyAlignment="1">
      <alignment horizontal="left" vertical="center"/>
    </xf>
    <xf numFmtId="0" fontId="8" fillId="4" borderId="53" xfId="0" applyFont="1" applyFill="1" applyBorder="1" applyAlignment="1">
      <alignment horizontal="left" vertical="center"/>
    </xf>
    <xf numFmtId="0" fontId="8" fillId="4" borderId="49" xfId="0" applyFont="1" applyFill="1" applyBorder="1" applyAlignment="1">
      <alignment horizontal="left" vertical="center"/>
    </xf>
    <xf numFmtId="0" fontId="8" fillId="4" borderId="58" xfId="0" applyFont="1" applyFill="1" applyBorder="1" applyAlignment="1" applyProtection="1">
      <alignment horizontal="left" vertical="center"/>
      <protection locked="0"/>
    </xf>
    <xf numFmtId="0" fontId="8" fillId="4" borderId="0" xfId="0" applyFont="1" applyFill="1" applyAlignment="1" applyProtection="1">
      <alignment horizontal="left" vertical="center"/>
      <protection locked="0"/>
    </xf>
    <xf numFmtId="0" fontId="8" fillId="4" borderId="59" xfId="0" applyFont="1" applyFill="1" applyBorder="1" applyAlignment="1" applyProtection="1">
      <alignment horizontal="left" vertical="center"/>
      <protection locked="0"/>
    </xf>
    <xf numFmtId="0" fontId="21" fillId="2" borderId="58" xfId="0" applyFont="1" applyFill="1" applyBorder="1" applyAlignment="1">
      <alignment horizontal="left" vertical="center"/>
    </xf>
    <xf numFmtId="0" fontId="21" fillId="2" borderId="59" xfId="0" applyFont="1" applyFill="1" applyBorder="1" applyAlignment="1">
      <alignment horizontal="left" vertical="center"/>
    </xf>
    <xf numFmtId="181" fontId="8" fillId="4" borderId="58" xfId="0" applyNumberFormat="1" applyFont="1" applyFill="1" applyBorder="1" applyAlignment="1">
      <alignment horizontal="left" vertical="center"/>
    </xf>
    <xf numFmtId="181" fontId="8" fillId="4" borderId="0" xfId="0" applyNumberFormat="1" applyFont="1" applyFill="1" applyAlignment="1">
      <alignment horizontal="left" vertical="center"/>
    </xf>
    <xf numFmtId="181" fontId="8" fillId="4" borderId="59" xfId="0" applyNumberFormat="1" applyFont="1" applyFill="1" applyBorder="1" applyAlignment="1">
      <alignment horizontal="left" vertical="center"/>
    </xf>
    <xf numFmtId="0" fontId="21" fillId="2" borderId="60" xfId="0" applyFont="1" applyFill="1" applyBorder="1" applyAlignment="1">
      <alignment horizontal="left" vertical="center"/>
    </xf>
    <xf numFmtId="0" fontId="21" fillId="2" borderId="61" xfId="0" applyFont="1" applyFill="1" applyBorder="1" applyAlignment="1">
      <alignment horizontal="left" vertical="center"/>
    </xf>
    <xf numFmtId="0" fontId="8" fillId="4" borderId="25" xfId="0" applyFont="1" applyFill="1" applyBorder="1" applyAlignment="1" applyProtection="1">
      <alignment horizontal="left" vertical="center"/>
      <protection locked="0"/>
    </xf>
    <xf numFmtId="0" fontId="8" fillId="4" borderId="34"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1" fillId="4" borderId="58" xfId="0" applyFont="1" applyFill="1" applyBorder="1" applyAlignment="1">
      <alignment horizontal="left" vertical="center"/>
    </xf>
    <xf numFmtId="0" fontId="21" fillId="4" borderId="59" xfId="0" applyFont="1" applyFill="1" applyBorder="1" applyAlignment="1">
      <alignment horizontal="left" vertical="center"/>
    </xf>
    <xf numFmtId="0" fontId="8" fillId="4" borderId="58" xfId="0" applyFont="1" applyFill="1" applyBorder="1" applyAlignment="1">
      <alignment horizontal="left" vertical="center"/>
    </xf>
    <xf numFmtId="0" fontId="8" fillId="4" borderId="0" xfId="0" applyFont="1" applyFill="1" applyAlignment="1">
      <alignment horizontal="left" vertical="center"/>
    </xf>
    <xf numFmtId="0" fontId="8" fillId="4" borderId="59" xfId="0" applyFont="1" applyFill="1" applyBorder="1" applyAlignment="1">
      <alignment horizontal="left" vertical="center"/>
    </xf>
    <xf numFmtId="0" fontId="21" fillId="4" borderId="25" xfId="0" applyFont="1" applyFill="1" applyBorder="1" applyAlignment="1">
      <alignment horizontal="left" vertical="center"/>
    </xf>
    <xf numFmtId="0" fontId="21" fillId="4" borderId="23" xfId="0" applyFont="1" applyFill="1" applyBorder="1" applyAlignment="1">
      <alignment horizontal="left" vertical="center"/>
    </xf>
    <xf numFmtId="0" fontId="8" fillId="4" borderId="25" xfId="0" applyFont="1" applyFill="1" applyBorder="1" applyAlignment="1">
      <alignment horizontal="left" vertical="center"/>
    </xf>
    <xf numFmtId="0" fontId="8" fillId="4" borderId="34" xfId="0" applyFont="1" applyFill="1" applyBorder="1" applyAlignment="1">
      <alignment horizontal="left" vertical="center"/>
    </xf>
    <xf numFmtId="0" fontId="8" fillId="4" borderId="23" xfId="0" applyFont="1" applyFill="1" applyBorder="1" applyAlignment="1">
      <alignment horizontal="left" vertical="center"/>
    </xf>
    <xf numFmtId="0" fontId="5" fillId="8" borderId="8" xfId="0" applyFont="1" applyFill="1" applyBorder="1" applyAlignment="1">
      <alignment horizontal="left"/>
    </xf>
    <xf numFmtId="0" fontId="5" fillId="8" borderId="19" xfId="0" applyFont="1" applyFill="1" applyBorder="1" applyAlignment="1">
      <alignment horizontal="center"/>
    </xf>
    <xf numFmtId="0" fontId="5" fillId="8" borderId="21" xfId="0" applyFont="1" applyFill="1" applyBorder="1" applyAlignment="1">
      <alignment horizontal="center"/>
    </xf>
    <xf numFmtId="0" fontId="5" fillId="8" borderId="20" xfId="0" applyFont="1" applyFill="1" applyBorder="1" applyAlignment="1">
      <alignment horizontal="center"/>
    </xf>
    <xf numFmtId="0" fontId="0" fillId="2" borderId="58" xfId="0" applyFill="1" applyBorder="1" applyAlignment="1">
      <alignment horizontal="left" vertical="center"/>
    </xf>
    <xf numFmtId="0" fontId="0" fillId="2" borderId="59" xfId="0" applyFill="1" applyBorder="1" applyAlignment="1">
      <alignment horizontal="left" vertical="center"/>
    </xf>
    <xf numFmtId="0" fontId="8" fillId="2" borderId="48" xfId="0" applyFont="1" applyFill="1" applyBorder="1" applyAlignment="1">
      <alignment horizontal="left" vertical="center"/>
    </xf>
    <xf numFmtId="0" fontId="8" fillId="2" borderId="53" xfId="0" applyFont="1" applyFill="1" applyBorder="1" applyAlignment="1">
      <alignment horizontal="left" vertical="center"/>
    </xf>
    <xf numFmtId="0" fontId="8" fillId="2" borderId="49" xfId="0" applyFont="1" applyFill="1" applyBorder="1" applyAlignment="1">
      <alignment horizontal="left" vertical="center"/>
    </xf>
    <xf numFmtId="0" fontId="8" fillId="2" borderId="58" xfId="0" applyFont="1" applyFill="1" applyBorder="1" applyAlignment="1">
      <alignment horizontal="left" vertical="center"/>
    </xf>
    <xf numFmtId="0" fontId="8" fillId="2" borderId="0" xfId="0" applyFont="1" applyFill="1" applyAlignment="1">
      <alignment horizontal="left" vertical="center"/>
    </xf>
    <xf numFmtId="0" fontId="8" fillId="2" borderId="59" xfId="0" applyFont="1" applyFill="1" applyBorder="1" applyAlignment="1">
      <alignment horizontal="left" vertical="center"/>
    </xf>
    <xf numFmtId="0" fontId="0" fillId="2" borderId="25" xfId="0" applyFill="1" applyBorder="1" applyAlignment="1">
      <alignment horizontal="left" vertical="center"/>
    </xf>
    <xf numFmtId="0" fontId="0" fillId="2" borderId="23" xfId="0" applyFill="1" applyBorder="1" applyAlignment="1">
      <alignment horizontal="left" vertical="center"/>
    </xf>
    <xf numFmtId="0" fontId="26" fillId="2" borderId="58" xfId="0" applyFont="1" applyFill="1" applyBorder="1" applyAlignment="1">
      <alignment horizontal="left" vertical="center"/>
    </xf>
    <xf numFmtId="0" fontId="26" fillId="2" borderId="0" xfId="0" applyFont="1" applyFill="1" applyAlignment="1">
      <alignment horizontal="left" vertical="center"/>
    </xf>
    <xf numFmtId="0" fontId="26" fillId="2" borderId="59" xfId="0" applyFont="1" applyFill="1" applyBorder="1" applyAlignment="1">
      <alignment horizontal="left" vertical="center"/>
    </xf>
    <xf numFmtId="0" fontId="5" fillId="8" borderId="15" xfId="0" applyFont="1" applyFill="1" applyBorder="1" applyAlignment="1">
      <alignment horizontal="center" wrapText="1"/>
    </xf>
    <xf numFmtId="0" fontId="5" fillId="8" borderId="16" xfId="0" applyFont="1" applyFill="1" applyBorder="1" applyAlignment="1">
      <alignment horizontal="center"/>
    </xf>
    <xf numFmtId="0" fontId="5" fillId="8" borderId="48" xfId="0" applyFont="1" applyFill="1" applyBorder="1" applyAlignment="1">
      <alignment horizontal="left"/>
    </xf>
    <xf numFmtId="0" fontId="5" fillId="8" borderId="53" xfId="0" applyFont="1" applyFill="1" applyBorder="1" applyAlignment="1">
      <alignment horizontal="left"/>
    </xf>
    <xf numFmtId="0" fontId="5" fillId="8" borderId="49" xfId="0" applyFont="1" applyFill="1" applyBorder="1" applyAlignment="1">
      <alignment horizontal="left"/>
    </xf>
    <xf numFmtId="0" fontId="5" fillId="8" borderId="25" xfId="0" applyFont="1" applyFill="1" applyBorder="1" applyAlignment="1">
      <alignment horizontal="left"/>
    </xf>
    <xf numFmtId="0" fontId="5" fillId="8" borderId="34" xfId="0" applyFont="1" applyFill="1" applyBorder="1" applyAlignment="1">
      <alignment horizontal="left"/>
    </xf>
    <xf numFmtId="0" fontId="5" fillId="8" borderId="23" xfId="0" applyFont="1" applyFill="1" applyBorder="1" applyAlignment="1">
      <alignment horizontal="left"/>
    </xf>
    <xf numFmtId="0" fontId="8" fillId="2" borderId="25" xfId="0" applyFont="1" applyFill="1" applyBorder="1" applyAlignment="1">
      <alignment horizontal="left" vertical="center"/>
    </xf>
    <xf numFmtId="0" fontId="8" fillId="2" borderId="34" xfId="0" applyFont="1" applyFill="1" applyBorder="1" applyAlignment="1">
      <alignment horizontal="left" vertical="center"/>
    </xf>
    <xf numFmtId="0" fontId="8" fillId="2" borderId="23" xfId="0" applyFont="1" applyFill="1" applyBorder="1" applyAlignment="1">
      <alignment horizontal="left" vertical="center"/>
    </xf>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21" fillId="2" borderId="19" xfId="0" applyFont="1" applyFill="1" applyBorder="1" applyAlignment="1">
      <alignment horizontal="left" vertical="center"/>
    </xf>
    <xf numFmtId="0" fontId="21" fillId="2" borderId="20" xfId="0" applyFont="1" applyFill="1" applyBorder="1" applyAlignment="1">
      <alignment horizontal="left" vertical="center"/>
    </xf>
    <xf numFmtId="0" fontId="21" fillId="2" borderId="21" xfId="0" applyFont="1" applyFill="1" applyBorder="1" applyAlignment="1">
      <alignment horizontal="left" vertical="center"/>
    </xf>
    <xf numFmtId="0" fontId="5" fillId="8" borderId="48" xfId="0" applyFont="1" applyFill="1" applyBorder="1" applyAlignment="1">
      <alignment horizontal="center" wrapText="1"/>
    </xf>
    <xf numFmtId="0" fontId="5" fillId="8" borderId="25" xfId="0" applyFont="1" applyFill="1" applyBorder="1" applyAlignment="1">
      <alignment horizontal="center"/>
    </xf>
    <xf numFmtId="0" fontId="5" fillId="8" borderId="62" xfId="0" applyFont="1" applyFill="1" applyBorder="1" applyAlignment="1">
      <alignment horizontal="center" wrapText="1"/>
    </xf>
    <xf numFmtId="0" fontId="5" fillId="8" borderId="63" xfId="0" applyFont="1" applyFill="1" applyBorder="1" applyAlignment="1">
      <alignment horizontal="center"/>
    </xf>
    <xf numFmtId="0" fontId="5" fillId="8" borderId="19"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4" borderId="0" xfId="0" applyFont="1" applyFill="1" applyAlignment="1">
      <alignment horizontal="center" vertical="center"/>
    </xf>
    <xf numFmtId="0" fontId="5" fillId="8" borderId="56" xfId="0" applyFont="1" applyFill="1" applyBorder="1" applyAlignment="1">
      <alignment horizontal="center" wrapText="1"/>
    </xf>
    <xf numFmtId="0" fontId="0" fillId="0" borderId="57" xfId="0" applyBorder="1" applyAlignment="1">
      <alignment horizontal="center"/>
    </xf>
    <xf numFmtId="0" fontId="0" fillId="0" borderId="25" xfId="0" applyBorder="1" applyAlignment="1">
      <alignment horizontal="center"/>
    </xf>
    <xf numFmtId="0" fontId="5" fillId="8" borderId="15"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3" fillId="3" borderId="0" xfId="0" applyFont="1" applyFill="1" applyAlignment="1">
      <alignment horizontal="left"/>
    </xf>
    <xf numFmtId="0" fontId="5"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1" fillId="0" borderId="32" xfId="0" applyFont="1" applyBorder="1" applyAlignment="1">
      <alignment horizontal="left" vertical="center" wrapText="1"/>
    </xf>
    <xf numFmtId="0" fontId="42" fillId="0" borderId="50" xfId="0" applyFont="1" applyBorder="1" applyAlignment="1">
      <alignment horizontal="left" vertical="center" wrapText="1"/>
    </xf>
    <xf numFmtId="0" fontId="42" fillId="0" borderId="51" xfId="0" applyFont="1" applyBorder="1" applyAlignment="1">
      <alignment horizontal="left" vertical="center" wrapText="1"/>
    </xf>
    <xf numFmtId="0" fontId="42" fillId="0" borderId="52" xfId="0" applyFont="1" applyBorder="1" applyAlignment="1">
      <alignment horizontal="left" vertical="center" wrapText="1"/>
    </xf>
    <xf numFmtId="49" fontId="12" fillId="0" borderId="45" xfId="0" applyNumberFormat="1" applyFont="1" applyBorder="1" applyAlignment="1">
      <alignment horizontal="left" wrapText="1"/>
    </xf>
    <xf numFmtId="49" fontId="12" fillId="0" borderId="44" xfId="0" applyNumberFormat="1" applyFont="1" applyBorder="1" applyAlignment="1">
      <alignment horizontal="left" wrapText="1"/>
    </xf>
    <xf numFmtId="49" fontId="12" fillId="0" borderId="43" xfId="0" applyNumberFormat="1" applyFont="1" applyBorder="1" applyAlignment="1">
      <alignment horizontal="left" wrapText="1"/>
    </xf>
    <xf numFmtId="0" fontId="42" fillId="0" borderId="19" xfId="0" applyFont="1" applyBorder="1" applyAlignment="1">
      <alignment horizontal="left" vertical="center" wrapText="1"/>
    </xf>
    <xf numFmtId="0" fontId="42" fillId="0" borderId="20" xfId="0" applyFont="1" applyBorder="1" applyAlignment="1">
      <alignment horizontal="left" vertical="center" wrapText="1"/>
    </xf>
    <xf numFmtId="0" fontId="42" fillId="0" borderId="21"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13" fillId="0" borderId="42" xfId="0" applyFont="1" applyBorder="1" applyAlignment="1">
      <alignment horizontal="center"/>
    </xf>
    <xf numFmtId="0" fontId="13" fillId="0" borderId="41" xfId="0" applyFont="1" applyBorder="1" applyAlignment="1">
      <alignment horizontal="center"/>
    </xf>
    <xf numFmtId="0" fontId="13" fillId="0" borderId="40" xfId="0" applyFont="1" applyBorder="1" applyAlignment="1">
      <alignment horizontal="center"/>
    </xf>
    <xf numFmtId="0" fontId="14" fillId="0" borderId="54" xfId="0" applyFont="1" applyBorder="1" applyAlignment="1">
      <alignment horizontal="left" vertical="center" wrapText="1"/>
    </xf>
    <xf numFmtId="0" fontId="12" fillId="0" borderId="55" xfId="0" applyFont="1" applyBorder="1" applyAlignment="1">
      <alignment horizontal="left" vertical="center" wrapText="1"/>
    </xf>
    <xf numFmtId="0" fontId="12" fillId="0" borderId="38" xfId="0" applyFont="1" applyBorder="1" applyAlignment="1">
      <alignment horizontal="left" vertical="center" wrapText="1"/>
    </xf>
    <xf numFmtId="0" fontId="14" fillId="0" borderId="50"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39" fillId="0" borderId="4" xfId="4" applyBorder="1" applyAlignment="1">
      <alignment horizontal="left" vertical="top"/>
    </xf>
    <xf numFmtId="0" fontId="39" fillId="0" borderId="7" xfId="4" applyBorder="1" applyAlignment="1">
      <alignment horizontal="left" vertical="top"/>
    </xf>
    <xf numFmtId="0" fontId="39" fillId="0" borderId="10" xfId="4" applyBorder="1" applyAlignment="1">
      <alignment horizontal="left" vertical="top"/>
    </xf>
    <xf numFmtId="0" fontId="39" fillId="0" borderId="18" xfId="4" applyBorder="1"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39" fillId="0" borderId="5" xfId="4" applyBorder="1" applyAlignment="1">
      <alignment horizontal="left" vertical="top" wrapText="1"/>
    </xf>
    <xf numFmtId="0" fontId="39" fillId="0" borderId="8" xfId="4" applyBorder="1" applyAlignment="1">
      <alignment horizontal="left" vertical="top" wrapText="1"/>
    </xf>
    <xf numFmtId="0" fontId="39" fillId="0" borderId="11" xfId="4" applyBorder="1" applyAlignment="1">
      <alignment horizontal="left" vertical="top" wrapText="1"/>
    </xf>
    <xf numFmtId="0" fontId="39" fillId="0" borderId="13" xfId="4" applyBorder="1" applyAlignment="1">
      <alignment horizontal="center" vertical="top" wrapText="1"/>
    </xf>
    <xf numFmtId="0" fontId="39" fillId="0" borderId="14" xfId="4" applyBorder="1" applyAlignment="1">
      <alignment horizontal="center" vertical="top" wrapText="1"/>
    </xf>
    <xf numFmtId="0" fontId="0" fillId="0" borderId="8"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39" fillId="0" borderId="15" xfId="4" applyBorder="1" applyAlignment="1">
      <alignment horizontal="left" vertical="top" wrapText="1"/>
    </xf>
    <xf numFmtId="0" fontId="39" fillId="0" borderId="14" xfId="4" applyBorder="1" applyAlignment="1">
      <alignment horizontal="left" vertical="top" wrapText="1"/>
    </xf>
    <xf numFmtId="0" fontId="39" fillId="0" borderId="16" xfId="4" applyBorder="1" applyAlignment="1">
      <alignment horizontal="left" vertical="top" wrapText="1"/>
    </xf>
    <xf numFmtId="0" fontId="39" fillId="0" borderId="15" xfId="4" applyBorder="1" applyAlignment="1">
      <alignment horizontal="left" vertical="top"/>
    </xf>
    <xf numFmtId="0" fontId="39" fillId="0" borderId="16" xfId="4" applyBorder="1" applyAlignment="1">
      <alignment horizontal="left" vertical="top"/>
    </xf>
  </cellXfs>
  <cellStyles count="6">
    <cellStyle name="Hyperlink 2" xfId="3" xr:uid="{00000000-0005-0000-0000-000027000000}"/>
    <cellStyle name="Normal 2" xfId="4" xr:uid="{00000000-0005-0000-0000-00002B000000}"/>
    <cellStyle name="Percent 2" xfId="5" xr:uid="{00000000-0005-0000-0000-000033000000}"/>
    <cellStyle name="百分比" xfId="2" builtinId="5"/>
    <cellStyle name="常规" xfId="0" builtinId="0"/>
    <cellStyle name="超链接" xfId="1" builtinId="8"/>
  </cellStyles>
  <dxfs count="37">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4581-401B-82D5-B846350B2BA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4581-401B-82D5-B846350B2BA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4581-401B-82D5-B846350B2BA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4581-401B-82D5-B846350B2BA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4581-401B-82D5-B846350B2BA6}"/>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765A-43C1-84A4-C42A07FE4FF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765A-43C1-84A4-C42A07FE4FF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765A-43C1-84A4-C42A07FE4FF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765A-43C1-84A4-C42A07FE4FF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765A-43C1-84A4-C42A07FE4FF9}"/>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C9D7-4A23-8822-791812078964}"/>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F35-40AB-BCAD-CA6A6A795C43}"/>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ED10-453D-9513-C4D08F37A824}"/>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'Add change request'!$D$5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'Add change request'!$E$5</c:f>
              <c:numCache>
                <c:formatCode>General</c:formatCode>
                <c:ptCount val="1"/>
                <c:pt idx="0">
                  <c:v>0</c:v>
                </c:pt>
              </c:numCache>
            </c:numRef>
          </c:val>
          <c:extLst>
            <c:ext xmlns:c16="http://schemas.microsoft.com/office/drawing/2014/chart" uri="{C3380CC4-5D6E-409C-BE32-E72D297353CC}">
              <c16:uniqueId val="{00000000-B73E-476C-8D5B-BDCD67226B42}"/>
            </c:ext>
          </c:extLst>
        </c:ser>
        <c:ser>
          <c:idx val="2"/>
          <c:order val="1"/>
          <c:tx>
            <c:strRef>
              <c:f>'Add change request'!$D$6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'Add change request'!$E$6</c:f>
              <c:numCache>
                <c:formatCode>General</c:formatCode>
                <c:ptCount val="1"/>
                <c:pt idx="0">
                  <c:v>1</c:v>
                </c:pt>
              </c:numCache>
            </c:numRef>
          </c:val>
          <c:extLst>
            <c:ext xmlns:c16="http://schemas.microsoft.com/office/drawing/2014/chart" uri="{C3380CC4-5D6E-409C-BE32-E72D297353CC}">
              <c16:uniqueId val="{00000001-B73E-476C-8D5B-BDCD67226B42}"/>
            </c:ext>
          </c:extLst>
        </c:ser>
        <c:ser>
          <c:idx val="4"/>
          <c:order val="2"/>
          <c:tx>
            <c:strRef>
              <c:f>'Add change request'!$D$8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'Add change request'!$E$8</c:f>
              <c:numCache>
                <c:formatCode>General</c:formatCode>
                <c:ptCount val="1"/>
                <c:pt idx="0">
                  <c:v>0</c:v>
                </c:pt>
              </c:numCache>
            </c:numRef>
          </c:val>
          <c:extLst>
            <c:ext xmlns:c16="http://schemas.microsoft.com/office/drawing/2014/chart" uri="{C3380CC4-5D6E-409C-BE32-E72D297353CC}">
              <c16:uniqueId val="{00000002-B73E-476C-8D5B-BDCD67226B42}"/>
            </c:ext>
          </c:extLst>
        </c:ser>
        <c:ser>
          <c:idx val="0"/>
          <c:order val="3"/>
          <c:tx>
            <c:strRef>
              <c:f>'Add change request'!$D$4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'Add change request'!$E$4</c:f>
              <c:numCache>
                <c:formatCode>General</c:formatCode>
                <c:ptCount val="1"/>
                <c:pt idx="0">
                  <c:v>0</c:v>
                </c:pt>
              </c:numCache>
            </c:numRef>
          </c:val>
          <c:extLst>
            <c:ext xmlns:c16="http://schemas.microsoft.com/office/drawing/2014/chart" uri="{C3380CC4-5D6E-409C-BE32-E72D297353CC}">
              <c16:uniqueId val="{00000003-B73E-476C-8D5B-BDCD67226B42}"/>
            </c:ext>
          </c:extLst>
        </c:ser>
        <c:ser>
          <c:idx val="3"/>
          <c:order val="4"/>
          <c:tx>
            <c:strRef>
              <c:f>'Add change request'!$D$7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'Add change request'!$E$7</c:f>
              <c:numCache>
                <c:formatCode>General</c:formatCode>
                <c:ptCount val="1"/>
                <c:pt idx="0">
                  <c:v>0</c:v>
                </c:pt>
              </c:numCache>
            </c:numRef>
          </c:val>
          <c:extLst>
            <c:ext xmlns:c16="http://schemas.microsoft.com/office/drawing/2014/chart" uri="{C3380CC4-5D6E-409C-BE32-E72D297353CC}">
              <c16:uniqueId val="{00000004-B73E-476C-8D5B-BDCD67226B42}"/>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'Edit change request'!$D$5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'Edit change request'!$E$5</c:f>
              <c:numCache>
                <c:formatCode>General</c:formatCode>
                <c:ptCount val="1"/>
                <c:pt idx="0">
                  <c:v>1</c:v>
                </c:pt>
              </c:numCache>
            </c:numRef>
          </c:val>
          <c:extLst>
            <c:ext xmlns:c16="http://schemas.microsoft.com/office/drawing/2014/chart" uri="{C3380CC4-5D6E-409C-BE32-E72D297353CC}">
              <c16:uniqueId val="{00000000-8613-47B5-A8E8-9214ABCED47C}"/>
            </c:ext>
          </c:extLst>
        </c:ser>
        <c:ser>
          <c:idx val="2"/>
          <c:order val="1"/>
          <c:tx>
            <c:strRef>
              <c:f>'Edit change request'!$D$6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'Edit change request'!$E$6</c:f>
              <c:numCache>
                <c:formatCode>General</c:formatCode>
                <c:ptCount val="1"/>
                <c:pt idx="0">
                  <c:v>0</c:v>
                </c:pt>
              </c:numCache>
            </c:numRef>
          </c:val>
          <c:extLst>
            <c:ext xmlns:c16="http://schemas.microsoft.com/office/drawing/2014/chart" uri="{C3380CC4-5D6E-409C-BE32-E72D297353CC}">
              <c16:uniqueId val="{00000001-8613-47B5-A8E8-9214ABCED47C}"/>
            </c:ext>
          </c:extLst>
        </c:ser>
        <c:ser>
          <c:idx val="4"/>
          <c:order val="2"/>
          <c:tx>
            <c:strRef>
              <c:f>'Edit change request'!$D$8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'Edit change request'!$E$8</c:f>
              <c:numCache>
                <c:formatCode>General</c:formatCode>
                <c:ptCount val="1"/>
                <c:pt idx="0">
                  <c:v>0</c:v>
                </c:pt>
              </c:numCache>
            </c:numRef>
          </c:val>
          <c:extLst>
            <c:ext xmlns:c16="http://schemas.microsoft.com/office/drawing/2014/chart" uri="{C3380CC4-5D6E-409C-BE32-E72D297353CC}">
              <c16:uniqueId val="{00000002-8613-47B5-A8E8-9214ABCED47C}"/>
            </c:ext>
          </c:extLst>
        </c:ser>
        <c:ser>
          <c:idx val="0"/>
          <c:order val="3"/>
          <c:tx>
            <c:strRef>
              <c:f>'Edit change request'!$D$4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'Edit change request'!$E$4</c:f>
              <c:numCache>
                <c:formatCode>General</c:formatCode>
                <c:ptCount val="1"/>
                <c:pt idx="0">
                  <c:v>0</c:v>
                </c:pt>
              </c:numCache>
            </c:numRef>
          </c:val>
          <c:extLst>
            <c:ext xmlns:c16="http://schemas.microsoft.com/office/drawing/2014/chart" uri="{C3380CC4-5D6E-409C-BE32-E72D297353CC}">
              <c16:uniqueId val="{00000003-8613-47B5-A8E8-9214ABCED47C}"/>
            </c:ext>
          </c:extLst>
        </c:ser>
        <c:ser>
          <c:idx val="3"/>
          <c:order val="4"/>
          <c:tx>
            <c:strRef>
              <c:f>'Edit change request'!$D$7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'Edit change request'!$E$7</c:f>
              <c:numCache>
                <c:formatCode>General</c:formatCode>
                <c:ptCount val="1"/>
                <c:pt idx="0">
                  <c:v>0</c:v>
                </c:pt>
              </c:numCache>
            </c:numRef>
          </c:val>
          <c:extLst>
            <c:ext xmlns:c16="http://schemas.microsoft.com/office/drawing/2014/chart" uri="{C3380CC4-5D6E-409C-BE32-E72D297353CC}">
              <c16:uniqueId val="{00000004-8613-47B5-A8E8-9214ABCED47C}"/>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'Delete change request'!$D$5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'Delete change request'!$E$5</c:f>
              <c:numCache>
                <c:formatCode>General</c:formatCode>
                <c:ptCount val="1"/>
                <c:pt idx="0">
                  <c:v>0</c:v>
                </c:pt>
              </c:numCache>
            </c:numRef>
          </c:val>
          <c:extLst>
            <c:ext xmlns:c16="http://schemas.microsoft.com/office/drawing/2014/chart" uri="{C3380CC4-5D6E-409C-BE32-E72D297353CC}">
              <c16:uniqueId val="{00000000-B707-4E92-8B25-0FE44372F2F7}"/>
            </c:ext>
          </c:extLst>
        </c:ser>
        <c:ser>
          <c:idx val="2"/>
          <c:order val="1"/>
          <c:tx>
            <c:strRef>
              <c:f>'Delete change request'!$D$6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'Delete change request'!$E$6</c:f>
              <c:numCache>
                <c:formatCode>General</c:formatCode>
                <c:ptCount val="1"/>
                <c:pt idx="0">
                  <c:v>0</c:v>
                </c:pt>
              </c:numCache>
            </c:numRef>
          </c:val>
          <c:extLst>
            <c:ext xmlns:c16="http://schemas.microsoft.com/office/drawing/2014/chart" uri="{C3380CC4-5D6E-409C-BE32-E72D297353CC}">
              <c16:uniqueId val="{00000001-B707-4E92-8B25-0FE44372F2F7}"/>
            </c:ext>
          </c:extLst>
        </c:ser>
        <c:ser>
          <c:idx val="4"/>
          <c:order val="2"/>
          <c:tx>
            <c:strRef>
              <c:f>'Delete change request'!$D$8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'Delete change request'!$E$8</c:f>
              <c:numCache>
                <c:formatCode>General</c:formatCode>
                <c:ptCount val="1"/>
                <c:pt idx="0">
                  <c:v>0</c:v>
                </c:pt>
              </c:numCache>
            </c:numRef>
          </c:val>
          <c:extLst>
            <c:ext xmlns:c16="http://schemas.microsoft.com/office/drawing/2014/chart" uri="{C3380CC4-5D6E-409C-BE32-E72D297353CC}">
              <c16:uniqueId val="{00000002-B707-4E92-8B25-0FE44372F2F7}"/>
            </c:ext>
          </c:extLst>
        </c:ser>
        <c:ser>
          <c:idx val="0"/>
          <c:order val="3"/>
          <c:tx>
            <c:strRef>
              <c:f>'Delete change request'!$D$4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'Delete change request'!$E$4</c:f>
              <c:numCache>
                <c:formatCode>General</c:formatCode>
                <c:ptCount val="1"/>
                <c:pt idx="0">
                  <c:v>0</c:v>
                </c:pt>
              </c:numCache>
            </c:numRef>
          </c:val>
          <c:extLst>
            <c:ext xmlns:c16="http://schemas.microsoft.com/office/drawing/2014/chart" uri="{C3380CC4-5D6E-409C-BE32-E72D297353CC}">
              <c16:uniqueId val="{00000003-B707-4E92-8B25-0FE44372F2F7}"/>
            </c:ext>
          </c:extLst>
        </c:ser>
        <c:ser>
          <c:idx val="3"/>
          <c:order val="4"/>
          <c:tx>
            <c:strRef>
              <c:f>'Delete change request'!$D$7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'Delete change request'!$E$7</c:f>
              <c:numCache>
                <c:formatCode>General</c:formatCode>
                <c:ptCount val="1"/>
                <c:pt idx="0">
                  <c:v>0</c:v>
                </c:pt>
              </c:numCache>
            </c:numRef>
          </c:val>
          <c:extLst>
            <c:ext xmlns:c16="http://schemas.microsoft.com/office/drawing/2014/chart" uri="{C3380CC4-5D6E-409C-BE32-E72D297353CC}">
              <c16:uniqueId val="{00000004-B707-4E92-8B25-0FE44372F2F7}"/>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extLst>
            <c:ext xmlns:c16="http://schemas.microsoft.com/office/drawing/2014/chart" uri="{C3380CC4-5D6E-409C-BE32-E72D297353CC}">
              <c16:uniqueId val="{00000000-516D-4CB7-AB1C-CE89BA9ED479}"/>
            </c:ext>
          </c:extLst>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extLst>
            <c:ext xmlns:c16="http://schemas.microsoft.com/office/drawing/2014/chart" uri="{C3380CC4-5D6E-409C-BE32-E72D297353CC}">
              <c16:uniqueId val="{00000001-516D-4CB7-AB1C-CE89BA9ED479}"/>
            </c:ext>
          </c:extLst>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extLst>
            <c:ext xmlns:c16="http://schemas.microsoft.com/office/drawing/2014/chart" uri="{C3380CC4-5D6E-409C-BE32-E72D297353CC}">
              <c16:uniqueId val="{00000002-516D-4CB7-AB1C-CE89BA9ED479}"/>
            </c:ext>
          </c:extLst>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extLst>
            <c:ext xmlns:c16="http://schemas.microsoft.com/office/drawing/2014/chart" uri="{C3380CC4-5D6E-409C-BE32-E72D297353CC}">
              <c16:uniqueId val="{00000003-516D-4CB7-AB1C-CE89BA9ED479}"/>
            </c:ext>
          </c:extLst>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extLst>
            <c:ext xmlns:c16="http://schemas.microsoft.com/office/drawing/2014/chart" uri="{C3380CC4-5D6E-409C-BE32-E72D297353CC}">
              <c16:uniqueId val="{00000004-516D-4CB7-AB1C-CE89BA9ED479}"/>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7" name="Object 1" hidden="1">
              <a:extLst>
                <a:ext uri="{63B3BB69-23CF-44E3-9099-C40C66FF867C}">
                  <a14:compatExt spid="_x0000_s147457"/>
                </a:ext>
                <a:ext uri="{FF2B5EF4-FFF2-40B4-BE49-F238E27FC236}">
                  <a16:creationId xmlns:a16="http://schemas.microsoft.com/office/drawing/2014/main" id="{00000000-0008-0000-0300-0000014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25</xdr:row>
      <xdr:rowOff>69850</xdr:rowOff>
    </xdr:from>
    <xdr:to>
      <xdr:col>1</xdr:col>
      <xdr:colOff>704850</xdr:colOff>
      <xdr:row>26</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113284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8" name="Object 2" hidden="1">
              <a:extLst>
                <a:ext uri="{63B3BB69-23CF-44E3-9099-C40C66FF867C}">
                  <a14:compatExt spid="_x0000_s147458"/>
                </a:ext>
                <a:ext uri="{FF2B5EF4-FFF2-40B4-BE49-F238E27FC236}">
                  <a16:creationId xmlns:a16="http://schemas.microsoft.com/office/drawing/2014/main" id="{00000000-0008-0000-0300-0000024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9" name="Object 3" hidden="1">
              <a:extLst>
                <a:ext uri="{63B3BB69-23CF-44E3-9099-C40C66FF867C}">
                  <a14:compatExt spid="_x0000_s147459"/>
                </a:ext>
                <a:ext uri="{FF2B5EF4-FFF2-40B4-BE49-F238E27FC236}">
                  <a16:creationId xmlns:a16="http://schemas.microsoft.com/office/drawing/2014/main" id="{00000000-0008-0000-0300-0000034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0225" name="Object 1" hidden="1">
              <a:extLst>
                <a:ext uri="{63B3BB69-23CF-44E3-9099-C40C66FF867C}">
                  <a14:compatExt spid="_x0000_s180225"/>
                </a:ext>
                <a:ext uri="{FF2B5EF4-FFF2-40B4-BE49-F238E27FC236}">
                  <a16:creationId xmlns:a16="http://schemas.microsoft.com/office/drawing/2014/main" id="{00000000-0008-0000-0500-000001C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25</xdr:row>
      <xdr:rowOff>69850</xdr:rowOff>
    </xdr:from>
    <xdr:to>
      <xdr:col>1</xdr:col>
      <xdr:colOff>704850</xdr:colOff>
      <xdr:row>26</xdr:row>
      <xdr:rowOff>76200</xdr:rowOff>
    </xdr:to>
    <xdr:sp macro="" textlink="">
      <xdr:nvSpPr>
        <xdr:cNvPr id="3" name="Line 17">
          <a:extLst>
            <a:ext uri="{FF2B5EF4-FFF2-40B4-BE49-F238E27FC236}">
              <a16:creationId xmlns:a16="http://schemas.microsoft.com/office/drawing/2014/main" id="{00000000-0008-0000-0500-000003000000}"/>
            </a:ext>
          </a:extLst>
        </xdr:cNvPr>
        <xdr:cNvSpPr>
          <a:spLocks noChangeShapeType="1"/>
        </xdr:cNvSpPr>
      </xdr:nvSpPr>
      <xdr:spPr>
        <a:xfrm flipH="1" flipV="1">
          <a:off x="19050" y="48418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0226" name="Object 2" hidden="1">
              <a:extLst>
                <a:ext uri="{63B3BB69-23CF-44E3-9099-C40C66FF867C}">
                  <a14:compatExt spid="_x0000_s180226"/>
                </a:ext>
                <a:ext uri="{FF2B5EF4-FFF2-40B4-BE49-F238E27FC236}">
                  <a16:creationId xmlns:a16="http://schemas.microsoft.com/office/drawing/2014/main" id="{00000000-0008-0000-0500-000002C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0227" name="Object 3" hidden="1">
              <a:extLst>
                <a:ext uri="{63B3BB69-23CF-44E3-9099-C40C66FF867C}">
                  <a14:compatExt spid="_x0000_s180227"/>
                </a:ext>
                <a:ext uri="{FF2B5EF4-FFF2-40B4-BE49-F238E27FC236}">
                  <a16:creationId xmlns:a16="http://schemas.microsoft.com/office/drawing/2014/main" id="{00000000-0008-0000-0500-000003C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6369" name="Object 1" hidden="1">
              <a:extLst>
                <a:ext uri="{63B3BB69-23CF-44E3-9099-C40C66FF867C}">
                  <a14:compatExt spid="_x0000_s186369"/>
                </a:ext>
                <a:ext uri="{FF2B5EF4-FFF2-40B4-BE49-F238E27FC236}">
                  <a16:creationId xmlns:a16="http://schemas.microsoft.com/office/drawing/2014/main" id="{00000000-0008-0000-0700-000001D8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25</xdr:row>
      <xdr:rowOff>69850</xdr:rowOff>
    </xdr:from>
    <xdr:to>
      <xdr:col>1</xdr:col>
      <xdr:colOff>704850</xdr:colOff>
      <xdr:row>26</xdr:row>
      <xdr:rowOff>76200</xdr:rowOff>
    </xdr:to>
    <xdr:sp macro="" textlink="">
      <xdr:nvSpPr>
        <xdr:cNvPr id="3" name="Line 17">
          <a:extLst>
            <a:ext uri="{FF2B5EF4-FFF2-40B4-BE49-F238E27FC236}">
              <a16:creationId xmlns:a16="http://schemas.microsoft.com/office/drawing/2014/main" id="{00000000-0008-0000-0700-000003000000}"/>
            </a:ext>
          </a:extLst>
        </xdr:cNvPr>
        <xdr:cNvSpPr>
          <a:spLocks noChangeShapeType="1"/>
        </xdr:cNvSpPr>
      </xdr:nvSpPr>
      <xdr:spPr>
        <a:xfrm flipH="1" flipV="1">
          <a:off x="19050" y="46990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6370" name="Object 2" hidden="1">
              <a:extLst>
                <a:ext uri="{63B3BB69-23CF-44E3-9099-C40C66FF867C}">
                  <a14:compatExt spid="_x0000_s186370"/>
                </a:ext>
                <a:ext uri="{FF2B5EF4-FFF2-40B4-BE49-F238E27FC236}">
                  <a16:creationId xmlns:a16="http://schemas.microsoft.com/office/drawing/2014/main" id="{00000000-0008-0000-0700-000002D8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86371" name="Object 3" hidden="1">
              <a:extLst>
                <a:ext uri="{63B3BB69-23CF-44E3-9099-C40C66FF867C}">
                  <a14:compatExt spid="_x0000_s186371"/>
                </a:ext>
                <a:ext uri="{FF2B5EF4-FFF2-40B4-BE49-F238E27FC236}">
                  <a16:creationId xmlns:a16="http://schemas.microsoft.com/office/drawing/2014/main" id="{00000000-0008-0000-0700-000003D8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a:extLst>
            <a:ext uri="{FF2B5EF4-FFF2-40B4-BE49-F238E27FC236}">
              <a16:creationId xmlns:a16="http://schemas.microsoft.com/office/drawing/2014/main" id="{00000000-0008-0000-0900-0000543C0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2" name="Object 10" hidden="1">
              <a:extLst>
                <a:ext uri="{63B3BB69-23CF-44E3-9099-C40C66FF867C}">
                  <a14:compatExt spid="_x0000_s146442"/>
                </a:ext>
                <a:ext uri="{FF2B5EF4-FFF2-40B4-BE49-F238E27FC236}">
                  <a16:creationId xmlns:a16="http://schemas.microsoft.com/office/drawing/2014/main" id="{00000000-0008-0000-0900-00000A3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a:extLst>
            <a:ext uri="{FF2B5EF4-FFF2-40B4-BE49-F238E27FC236}">
              <a16:creationId xmlns:a16="http://schemas.microsoft.com/office/drawing/2014/main" id="{00000000-0008-0000-0900-0000553C0200}"/>
            </a:ext>
          </a:extLst>
        </xdr:cNvPr>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 uri="{FF2B5EF4-FFF2-40B4-BE49-F238E27FC236}">
                  <a16:creationId xmlns:a16="http://schemas.microsoft.com/office/drawing/2014/main" id="{00000000-0008-0000-0900-0000113C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 uri="{FF2B5EF4-FFF2-40B4-BE49-F238E27FC236}">
                  <a16:creationId xmlns:a16="http://schemas.microsoft.com/office/drawing/2014/main" id="{00000000-0008-0000-0900-0000123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14.bin"/><Relationship Id="rId7"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6" Type="http://schemas.openxmlformats.org/officeDocument/2006/relationships/oleObject" Target="../embeddings/oleObject16.bin"/><Relationship Id="rId5" Type="http://schemas.openxmlformats.org/officeDocument/2006/relationships/oleObject" Target="../embeddings/oleObject15.bin"/><Relationship Id="rId4" Type="http://schemas.openxmlformats.org/officeDocument/2006/relationships/image" Target="../media/image4.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oleObject" Target="../embeddings/oleObject7.bin"/><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oleObject" Target="../embeddings/oleObject6.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vmlDrawing" Target="../drawings/vmlDrawing4.vml"/><Relationship Id="rId7" Type="http://schemas.openxmlformats.org/officeDocument/2006/relationships/oleObject" Target="../embeddings/oleObject10.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9.bin"/><Relationship Id="rId5" Type="http://schemas.openxmlformats.org/officeDocument/2006/relationships/image" Target="../media/image4.emf"/><Relationship Id="rId4" Type="http://schemas.openxmlformats.org/officeDocument/2006/relationships/oleObject" Target="../embeddings/oleObject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oleObject" Target="../embeddings/oleObject13.bin"/><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oleObject" Target="../embeddings/oleObject12.bin"/><Relationship Id="rId5" Type="http://schemas.openxmlformats.org/officeDocument/2006/relationships/image" Target="../media/image4.emf"/><Relationship Id="rId4" Type="http://schemas.openxmlformats.org/officeDocument/2006/relationships/oleObject" Target="../embeddings/oleObject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topLeftCell="A7" workbookViewId="0">
      <selection activeCell="E21" sqref="E21"/>
    </sheetView>
  </sheetViews>
  <sheetFormatPr defaultColWidth="9.140625" defaultRowHeight="12.75" x14ac:dyDescent="0.2"/>
  <cols>
    <col min="1" max="1" width="15.7109375" style="28" customWidth="1"/>
    <col min="2" max="2" width="10.7109375" style="28" customWidth="1"/>
    <col min="3" max="3" width="8.7109375" style="28" customWidth="1"/>
    <col min="4" max="5" width="6.7109375" style="28" customWidth="1"/>
    <col min="6" max="6" width="1.7109375" style="28" customWidth="1"/>
    <col min="7" max="7" width="15.7109375" style="28" customWidth="1"/>
    <col min="8" max="8" width="7" style="28" customWidth="1"/>
    <col min="9" max="9" width="4" style="28" customWidth="1"/>
    <col min="10" max="12" width="6.7109375" style="28" customWidth="1"/>
    <col min="13" max="16384" width="9.140625" style="28"/>
  </cols>
  <sheetData>
    <row r="1" spans="1:12" ht="15.75" x14ac:dyDescent="0.25">
      <c r="I1" s="181"/>
      <c r="J1" s="182"/>
      <c r="K1" s="182"/>
      <c r="L1" s="182"/>
    </row>
    <row r="2" spans="1:12" ht="20.25" x14ac:dyDescent="0.3">
      <c r="F2" s="108" t="str">
        <f>$I$9</f>
        <v>Release 1.1</v>
      </c>
      <c r="I2" s="183"/>
      <c r="L2" s="184"/>
    </row>
    <row r="3" spans="1:12" x14ac:dyDescent="0.2">
      <c r="F3" s="109" t="str">
        <f>"Project: "&amp;$B$16&amp;"  "&amp;$B$17</f>
        <v>Project: P18  教育平台</v>
      </c>
      <c r="I3" s="183"/>
      <c r="J3" s="185"/>
      <c r="K3" s="185"/>
      <c r="L3" s="182"/>
    </row>
    <row r="4" spans="1:12" ht="4.5" customHeight="1" x14ac:dyDescent="0.2"/>
    <row r="5" spans="1:12" ht="23.25" x14ac:dyDescent="0.2">
      <c r="A5" s="110" t="s">
        <v>0</v>
      </c>
      <c r="B5" s="111"/>
      <c r="C5" s="111"/>
      <c r="D5" s="111"/>
      <c r="E5" s="111"/>
      <c r="F5" s="111"/>
      <c r="G5" s="111"/>
      <c r="H5" s="111"/>
      <c r="I5" s="111"/>
      <c r="J5" s="111"/>
      <c r="K5" s="111"/>
      <c r="L5" s="111"/>
    </row>
    <row r="6" spans="1:12" ht="9" customHeight="1" x14ac:dyDescent="0.2">
      <c r="A6" s="49"/>
      <c r="B6" s="49"/>
      <c r="C6" s="49"/>
      <c r="D6" s="49"/>
      <c r="E6" s="49"/>
      <c r="F6" s="49"/>
      <c r="G6" s="49"/>
      <c r="H6" s="49"/>
      <c r="I6" s="49"/>
      <c r="J6" s="49"/>
      <c r="K6" s="49"/>
      <c r="L6" s="49"/>
    </row>
    <row r="7" spans="1:12" ht="16.5" customHeight="1" x14ac:dyDescent="0.2">
      <c r="A7" s="103" t="s">
        <v>1</v>
      </c>
      <c r="B7" s="104"/>
      <c r="C7" s="104"/>
      <c r="D7" s="104"/>
      <c r="E7" s="104"/>
      <c r="F7" s="152"/>
      <c r="G7" s="103" t="s">
        <v>2</v>
      </c>
      <c r="H7" s="153"/>
      <c r="I7" s="104"/>
      <c r="J7" s="104"/>
      <c r="K7" s="104"/>
      <c r="L7" s="104"/>
    </row>
    <row r="8" spans="1:12" ht="16.5" customHeight="1" x14ac:dyDescent="0.2">
      <c r="A8" s="105" t="s">
        <v>3</v>
      </c>
      <c r="B8" s="233" t="s">
        <v>4</v>
      </c>
      <c r="C8" s="233"/>
      <c r="D8" s="233"/>
      <c r="E8" s="233"/>
      <c r="F8" s="152"/>
      <c r="G8" s="234" t="s">
        <v>3</v>
      </c>
      <c r="H8" s="235"/>
      <c r="I8" s="233" t="s">
        <v>4</v>
      </c>
      <c r="J8" s="233"/>
      <c r="K8" s="233"/>
      <c r="L8" s="233"/>
    </row>
    <row r="9" spans="1:12" ht="16.5" customHeight="1" x14ac:dyDescent="0.2">
      <c r="A9" s="154" t="s">
        <v>5</v>
      </c>
      <c r="B9" s="236" t="s">
        <v>6</v>
      </c>
      <c r="C9" s="237"/>
      <c r="D9" s="237"/>
      <c r="E9" s="238"/>
      <c r="F9" s="152"/>
      <c r="G9" s="239" t="s">
        <v>7</v>
      </c>
      <c r="H9" s="240"/>
      <c r="I9" s="241" t="s">
        <v>8</v>
      </c>
      <c r="J9" s="242"/>
      <c r="K9" s="242"/>
      <c r="L9" s="243"/>
    </row>
    <row r="10" spans="1:12" ht="16.5" customHeight="1" x14ac:dyDescent="0.2">
      <c r="A10" s="155" t="s">
        <v>9</v>
      </c>
      <c r="B10" s="244" t="s">
        <v>10</v>
      </c>
      <c r="C10" s="245"/>
      <c r="D10" s="245"/>
      <c r="E10" s="246"/>
      <c r="F10" s="152"/>
      <c r="G10" s="247" t="s">
        <v>11</v>
      </c>
      <c r="H10" s="248"/>
      <c r="I10" s="249"/>
      <c r="J10" s="250"/>
      <c r="K10" s="250"/>
      <c r="L10" s="251"/>
    </row>
    <row r="11" spans="1:12" ht="16.5" customHeight="1" x14ac:dyDescent="0.2">
      <c r="A11" s="155" t="s">
        <v>12</v>
      </c>
      <c r="B11" s="244"/>
      <c r="C11" s="245"/>
      <c r="D11" s="245"/>
      <c r="E11" s="246"/>
      <c r="F11" s="152"/>
      <c r="G11" s="252" t="s">
        <v>13</v>
      </c>
      <c r="H11" s="253"/>
      <c r="I11" s="249"/>
      <c r="J11" s="250"/>
      <c r="K11" s="250"/>
      <c r="L11" s="251"/>
    </row>
    <row r="12" spans="1:12" ht="16.5" customHeight="1" x14ac:dyDescent="0.2">
      <c r="A12" s="156" t="s">
        <v>14</v>
      </c>
      <c r="B12" s="254" t="s">
        <v>15</v>
      </c>
      <c r="C12" s="255"/>
      <c r="D12" s="255"/>
      <c r="E12" s="256"/>
      <c r="F12" s="152"/>
      <c r="G12" s="257" t="s">
        <v>16</v>
      </c>
      <c r="H12" s="258"/>
      <c r="I12" s="259"/>
      <c r="J12" s="260"/>
      <c r="K12" s="260"/>
      <c r="L12" s="261"/>
    </row>
    <row r="13" spans="1:12" ht="16.5" customHeight="1" x14ac:dyDescent="0.2">
      <c r="A13" s="157"/>
      <c r="B13" s="152"/>
      <c r="C13" s="152"/>
      <c r="D13" s="152"/>
      <c r="E13" s="152"/>
      <c r="F13" s="158"/>
      <c r="G13" s="257" t="s">
        <v>17</v>
      </c>
      <c r="H13" s="258"/>
      <c r="I13" s="259"/>
      <c r="J13" s="260"/>
      <c r="K13" s="260"/>
      <c r="L13" s="261"/>
    </row>
    <row r="14" spans="1:12" ht="16.5" customHeight="1" x14ac:dyDescent="0.2">
      <c r="A14" s="103" t="s">
        <v>18</v>
      </c>
      <c r="B14" s="104"/>
      <c r="C14" s="104"/>
      <c r="D14" s="104"/>
      <c r="E14" s="104"/>
      <c r="F14" s="152"/>
      <c r="G14" s="257" t="s">
        <v>19</v>
      </c>
      <c r="H14" s="258"/>
      <c r="I14" s="259"/>
      <c r="J14" s="260"/>
      <c r="K14" s="260"/>
      <c r="L14" s="261"/>
    </row>
    <row r="15" spans="1:12" ht="16.5" customHeight="1" x14ac:dyDescent="0.2">
      <c r="A15" s="105" t="s">
        <v>3</v>
      </c>
      <c r="B15" s="233" t="s">
        <v>4</v>
      </c>
      <c r="C15" s="233"/>
      <c r="D15" s="233"/>
      <c r="E15" s="233"/>
      <c r="F15" s="159"/>
      <c r="G15" s="257" t="s">
        <v>20</v>
      </c>
      <c r="H15" s="258"/>
      <c r="I15" s="259"/>
      <c r="J15" s="260"/>
      <c r="K15" s="260"/>
      <c r="L15" s="261"/>
    </row>
    <row r="16" spans="1:12" ht="16.5" customHeight="1" x14ac:dyDescent="0.2">
      <c r="A16" s="160" t="s">
        <v>21</v>
      </c>
      <c r="B16" s="236" t="s">
        <v>22</v>
      </c>
      <c r="C16" s="237"/>
      <c r="D16" s="237"/>
      <c r="E16" s="238"/>
      <c r="F16" s="152"/>
      <c r="G16" s="257" t="s">
        <v>23</v>
      </c>
      <c r="H16" s="258"/>
      <c r="I16" s="259"/>
      <c r="J16" s="260"/>
      <c r="K16" s="260"/>
      <c r="L16" s="261"/>
    </row>
    <row r="17" spans="1:12" ht="16.5" customHeight="1" x14ac:dyDescent="0.2">
      <c r="A17" s="161" t="s">
        <v>24</v>
      </c>
      <c r="B17" s="254" t="s">
        <v>25</v>
      </c>
      <c r="C17" s="255"/>
      <c r="D17" s="255"/>
      <c r="E17" s="256"/>
      <c r="F17" s="152"/>
      <c r="G17" s="262" t="s">
        <v>26</v>
      </c>
      <c r="H17" s="263"/>
      <c r="I17" s="264"/>
      <c r="J17" s="265"/>
      <c r="K17" s="265"/>
      <c r="L17" s="266"/>
    </row>
    <row r="18" spans="1:12" ht="9" customHeight="1" x14ac:dyDescent="0.2">
      <c r="A18" s="49"/>
      <c r="B18" s="49"/>
      <c r="C18" s="49"/>
      <c r="D18" s="49"/>
      <c r="E18" s="49"/>
      <c r="F18" s="49"/>
      <c r="G18" s="49"/>
      <c r="H18" s="49"/>
      <c r="I18" s="49"/>
      <c r="J18" s="49"/>
      <c r="K18" s="49"/>
      <c r="L18" s="49"/>
    </row>
    <row r="19" spans="1:12" ht="16.5" customHeight="1" x14ac:dyDescent="0.2">
      <c r="A19" s="162" t="s">
        <v>27</v>
      </c>
      <c r="B19" s="163"/>
      <c r="C19" s="163"/>
      <c r="D19" s="163"/>
      <c r="E19" s="163"/>
      <c r="F19" s="152"/>
      <c r="G19" s="103" t="s">
        <v>28</v>
      </c>
      <c r="H19" s="153"/>
      <c r="I19" s="104"/>
      <c r="J19" s="104"/>
      <c r="K19" s="104"/>
      <c r="L19" s="104"/>
    </row>
    <row r="20" spans="1:12" ht="30" customHeight="1" x14ac:dyDescent="0.2">
      <c r="A20" s="267" t="s">
        <v>29</v>
      </c>
      <c r="B20" s="267"/>
      <c r="C20" s="164" t="s">
        <v>30</v>
      </c>
      <c r="D20" s="165" t="s">
        <v>31</v>
      </c>
      <c r="E20" s="165" t="s">
        <v>32</v>
      </c>
      <c r="F20" s="49"/>
      <c r="G20" s="268" t="s">
        <v>33</v>
      </c>
      <c r="H20" s="269"/>
      <c r="I20" s="268" t="s">
        <v>32</v>
      </c>
      <c r="J20" s="270"/>
      <c r="K20" s="270"/>
      <c r="L20" s="269"/>
    </row>
    <row r="21" spans="1:12" ht="16.5" customHeight="1" x14ac:dyDescent="0.2">
      <c r="A21" s="271" t="str">
        <f>'Use Cases'!B5</f>
        <v>Edit  change request</v>
      </c>
      <c r="B21" s="272"/>
      <c r="C21" s="166"/>
      <c r="D21" s="167" t="e">
        <f>IF(#REF!=0,"",#REF!)</f>
        <v>#REF!</v>
      </c>
      <c r="E21" s="168" t="e">
        <f>IF(#REF!=0,"",#REF!)</f>
        <v>#REF!</v>
      </c>
      <c r="F21" s="49"/>
      <c r="G21" s="49"/>
      <c r="H21" s="49"/>
      <c r="I21" s="186"/>
      <c r="J21" s="49"/>
      <c r="K21" s="49"/>
      <c r="L21" s="49"/>
    </row>
    <row r="22" spans="1:12" ht="16.5" customHeight="1" x14ac:dyDescent="0.2">
      <c r="A22" s="271" t="str">
        <f>'Use Cases'!B6</f>
        <v>delete change request</v>
      </c>
      <c r="B22" s="272"/>
      <c r="C22" s="166"/>
      <c r="D22" s="167" t="e">
        <f>#REF!</f>
        <v>#REF!</v>
      </c>
      <c r="E22" s="168" t="e">
        <f>IF(#REF!=0,"",#REF!)</f>
        <v>#REF!</v>
      </c>
      <c r="F22" s="49"/>
      <c r="G22" s="49"/>
      <c r="H22" s="49"/>
      <c r="I22" s="186"/>
      <c r="J22" s="49"/>
      <c r="K22" s="49"/>
      <c r="L22" s="49"/>
    </row>
    <row r="23" spans="1:12" ht="16.5" customHeight="1" x14ac:dyDescent="0.2">
      <c r="A23" s="271">
        <f>'Use Cases'!B7</f>
        <v>0</v>
      </c>
      <c r="B23" s="272"/>
      <c r="C23" s="166"/>
      <c r="D23" s="167" t="e">
        <f>#REF!</f>
        <v>#REF!</v>
      </c>
      <c r="E23" s="168" t="e">
        <f>IF(#REF!=0,"",#REF!)</f>
        <v>#REF!</v>
      </c>
      <c r="F23" s="49"/>
      <c r="G23" s="49"/>
      <c r="H23" s="49"/>
      <c r="I23" s="186"/>
      <c r="J23" s="49"/>
      <c r="K23" s="49"/>
      <c r="L23" s="49"/>
    </row>
    <row r="24" spans="1:12" ht="16.5" customHeight="1" x14ac:dyDescent="0.2">
      <c r="A24" s="271">
        <f>'Use Cases'!B8</f>
        <v>0</v>
      </c>
      <c r="B24" s="272"/>
      <c r="C24" s="166"/>
      <c r="D24" s="167" t="e">
        <f>#REF!</f>
        <v>#REF!</v>
      </c>
      <c r="E24" s="168" t="e">
        <f>IF(#REF!=0,"",#REF!)</f>
        <v>#REF!</v>
      </c>
      <c r="F24" s="49"/>
      <c r="G24" s="49"/>
      <c r="H24" s="49"/>
      <c r="I24" s="186"/>
      <c r="J24" s="49"/>
      <c r="K24" s="49"/>
      <c r="L24" s="49"/>
    </row>
    <row r="25" spans="1:12" ht="16.5" customHeight="1" x14ac:dyDescent="0.2">
      <c r="A25" s="271">
        <f>'Use Cases'!B9</f>
        <v>0</v>
      </c>
      <c r="B25" s="272"/>
      <c r="C25" s="166"/>
      <c r="D25" s="167" t="e">
        <f>#REF!</f>
        <v>#REF!</v>
      </c>
      <c r="E25" s="168" t="e">
        <f>IF(#REF!=0,"",#REF!)</f>
        <v>#REF!</v>
      </c>
      <c r="F25" s="49"/>
      <c r="G25" s="49"/>
      <c r="H25" s="49"/>
      <c r="I25" s="186"/>
      <c r="J25" s="49"/>
      <c r="K25" s="49"/>
      <c r="L25" s="49"/>
    </row>
    <row r="26" spans="1:12" ht="16.5" customHeight="1" x14ac:dyDescent="0.2">
      <c r="A26" s="271">
        <f>'Use Cases'!B10</f>
        <v>0</v>
      </c>
      <c r="B26" s="272"/>
      <c r="C26" s="166"/>
      <c r="D26" s="167" t="e">
        <f>#REF!</f>
        <v>#REF!</v>
      </c>
      <c r="E26" s="168" t="e">
        <f>IF(#REF!=0,"",#REF!)</f>
        <v>#REF!</v>
      </c>
      <c r="F26" s="49"/>
      <c r="G26" s="49"/>
      <c r="H26" s="49"/>
      <c r="I26" s="186"/>
      <c r="J26" s="49"/>
      <c r="K26" s="49"/>
      <c r="L26" s="49"/>
    </row>
    <row r="27" spans="1:12" ht="16.5" customHeight="1" x14ac:dyDescent="0.2">
      <c r="A27" s="271">
        <f>'Use Cases'!B11</f>
        <v>0</v>
      </c>
      <c r="B27" s="272"/>
      <c r="C27" s="166"/>
      <c r="D27" s="167" t="e">
        <f>#REF!</f>
        <v>#REF!</v>
      </c>
      <c r="E27" s="168" t="e">
        <f>IF(#REF!=0,"",#REF!)</f>
        <v>#REF!</v>
      </c>
      <c r="F27" s="49"/>
      <c r="G27" s="49"/>
      <c r="H27" s="49"/>
      <c r="I27" s="186"/>
      <c r="J27" s="49"/>
      <c r="K27" s="49"/>
      <c r="L27" s="49"/>
    </row>
    <row r="28" spans="1:12" ht="16.5" customHeight="1" x14ac:dyDescent="0.2">
      <c r="A28" s="271">
        <f>'Use Cases'!B12</f>
        <v>0</v>
      </c>
      <c r="B28" s="272"/>
      <c r="C28" s="166"/>
      <c r="D28" s="167" t="e">
        <f>#REF!</f>
        <v>#REF!</v>
      </c>
      <c r="E28" s="168" t="e">
        <f>IF(#REF!=0,"",#REF!)</f>
        <v>#REF!</v>
      </c>
      <c r="F28" s="49"/>
      <c r="G28" s="49"/>
      <c r="H28" s="49"/>
      <c r="I28" s="186"/>
      <c r="J28" s="49"/>
      <c r="K28" s="49"/>
      <c r="L28" s="49"/>
    </row>
    <row r="29" spans="1:12" ht="16.5" customHeight="1" x14ac:dyDescent="0.2">
      <c r="A29" s="271"/>
      <c r="B29" s="272"/>
      <c r="C29" s="166"/>
      <c r="D29" s="167" t="e">
        <f>IF(#REF!=0,"",#REF!)</f>
        <v>#REF!</v>
      </c>
      <c r="E29" s="168" t="e">
        <f>IF(#REF!=0,"",#REF!)</f>
        <v>#REF!</v>
      </c>
      <c r="F29" s="49"/>
      <c r="G29" s="49"/>
      <c r="H29" s="49"/>
      <c r="I29" s="186"/>
      <c r="J29" s="49"/>
      <c r="K29" s="49"/>
      <c r="L29" s="49"/>
    </row>
    <row r="30" spans="1:12" ht="16.5" customHeight="1" x14ac:dyDescent="0.2">
      <c r="A30" s="271" t="e">
        <f ca="1">MID(CELL("filename",#REF!),FIND("]",CELL("filename"),1)+1,255)</f>
        <v>#REF!</v>
      </c>
      <c r="B30" s="272"/>
      <c r="C30" s="166"/>
      <c r="D30" s="167" t="e">
        <f>IF(#REF!=0,"",#REF!)</f>
        <v>#REF!</v>
      </c>
      <c r="E30" s="168" t="e">
        <f>IF(#REF!=0,"",#REF!)</f>
        <v>#REF!</v>
      </c>
      <c r="F30" s="49"/>
      <c r="G30" s="49"/>
      <c r="H30" s="49"/>
      <c r="I30" s="186"/>
      <c r="J30" s="49"/>
      <c r="K30" s="49"/>
      <c r="L30" s="49"/>
    </row>
    <row r="31" spans="1:12" ht="16.5" customHeight="1" x14ac:dyDescent="0.2">
      <c r="A31" s="271" t="e">
        <f ca="1">MID(CELL("filename",#REF!),FIND("]",CELL("filename"),1)+1,255)</f>
        <v>#REF!</v>
      </c>
      <c r="B31" s="272"/>
      <c r="C31" s="166"/>
      <c r="D31" s="167" t="e">
        <f>IF(#REF!=0,"",#REF!)</f>
        <v>#REF!</v>
      </c>
      <c r="E31" s="168" t="e">
        <f>IF(#REF!=0,"",#REF!)</f>
        <v>#REF!</v>
      </c>
      <c r="F31" s="49"/>
      <c r="G31" s="49"/>
      <c r="H31" s="49"/>
      <c r="I31" s="186"/>
      <c r="J31" s="49"/>
      <c r="K31" s="49"/>
      <c r="L31" s="49"/>
    </row>
    <row r="32" spans="1:12" ht="16.5" customHeight="1" x14ac:dyDescent="0.2">
      <c r="A32" s="271" t="e">
        <f ca="1">MID(CELL("filename",#REF!),FIND("]",CELL("filename"),1)+1,255)</f>
        <v>#REF!</v>
      </c>
      <c r="B32" s="272"/>
      <c r="C32" s="166"/>
      <c r="D32" s="167" t="e">
        <f>IF(#REF!=0,"",#REF!)</f>
        <v>#REF!</v>
      </c>
      <c r="E32" s="168" t="e">
        <f>IF(#REF!=0,"",#REF!)</f>
        <v>#REF!</v>
      </c>
      <c r="F32" s="49"/>
      <c r="G32" s="49"/>
      <c r="H32" s="49"/>
      <c r="I32" s="186"/>
      <c r="J32" s="49"/>
      <c r="K32" s="49"/>
      <c r="L32" s="49"/>
    </row>
    <row r="33" spans="1:12" ht="16.5" customHeight="1" x14ac:dyDescent="0.25">
      <c r="A33" s="271" t="e">
        <f ca="1">MID(CELL("filename",#REF!),FIND("]",CELL("filename"),1)+1,255)</f>
        <v>#REF!</v>
      </c>
      <c r="B33" s="272"/>
      <c r="C33" s="166"/>
      <c r="D33" s="167" t="e">
        <f>IF(#REF!=0,"",#REF!)</f>
        <v>#REF!</v>
      </c>
      <c r="E33" s="168" t="e">
        <f>IF(#REF!=0,"",#REF!)</f>
        <v>#REF!</v>
      </c>
      <c r="F33" s="49"/>
      <c r="G33" s="169" t="s">
        <v>34</v>
      </c>
      <c r="H33" s="170"/>
      <c r="I33" s="187"/>
      <c r="J33" s="187"/>
      <c r="K33" s="187"/>
      <c r="L33" s="187"/>
    </row>
    <row r="34" spans="1:12" ht="16.5" customHeight="1" x14ac:dyDescent="0.2">
      <c r="A34" s="271" t="e">
        <f ca="1">MID(CELL("filename",#REF!),FIND("]",CELL("filename"),1)+1,255)</f>
        <v>#REF!</v>
      </c>
      <c r="B34" s="272"/>
      <c r="C34" s="166"/>
      <c r="D34" s="167" t="e">
        <f>IF(#REF!=0,"",#REF!)</f>
        <v>#REF!</v>
      </c>
      <c r="E34" s="168" t="e">
        <f>IF(#REF!=0,"",#REF!)</f>
        <v>#REF!</v>
      </c>
      <c r="F34" s="49"/>
      <c r="G34" s="286" t="s">
        <v>35</v>
      </c>
      <c r="H34" s="287"/>
      <c r="I34" s="288"/>
      <c r="J34" s="301" t="s">
        <v>33</v>
      </c>
      <c r="K34" s="303" t="s">
        <v>36</v>
      </c>
      <c r="L34" s="284" t="s">
        <v>32</v>
      </c>
    </row>
    <row r="35" spans="1:12" ht="16.5" customHeight="1" x14ac:dyDescent="0.2">
      <c r="A35" s="271" t="e">
        <f ca="1">MID(CELL("filename",#REF!),FIND("]",CELL("filename"),1)+1,255)</f>
        <v>#REF!</v>
      </c>
      <c r="B35" s="272"/>
      <c r="C35" s="166"/>
      <c r="D35" s="167" t="e">
        <f>IF(#REF!=0,"",#REF!)</f>
        <v>#REF!</v>
      </c>
      <c r="E35" s="168" t="e">
        <f>IF(#REF!=0,"",#REF!)</f>
        <v>#REF!</v>
      </c>
      <c r="F35" s="49"/>
      <c r="G35" s="289"/>
      <c r="H35" s="290"/>
      <c r="I35" s="291"/>
      <c r="J35" s="302"/>
      <c r="K35" s="304"/>
      <c r="L35" s="285"/>
    </row>
    <row r="36" spans="1:12" ht="16.5" customHeight="1" x14ac:dyDescent="0.2">
      <c r="A36" s="271" t="e">
        <f ca="1">MID(CELL("filename",#REF!),FIND("]",CELL("filename"),1)+1,255)</f>
        <v>#REF!</v>
      </c>
      <c r="B36" s="272"/>
      <c r="C36" s="166"/>
      <c r="D36" s="167" t="e">
        <f>IF(#REF!=0,"",#REF!)</f>
        <v>#REF!</v>
      </c>
      <c r="E36" s="168" t="e">
        <f>IF(#REF!=0,"",#REF!)</f>
        <v>#REF!</v>
      </c>
      <c r="F36" s="49"/>
      <c r="G36" s="273" t="s">
        <v>37</v>
      </c>
      <c r="H36" s="274"/>
      <c r="I36" s="275"/>
      <c r="J36" s="188" t="e">
        <f>#REF!+#REF!+#REF!+#REF!+#REF!+#REF!+#REF!+#REF!+#REF!+#REF!+#REF!+#REF!+#REF!+#REF!+#REF!+#REF!+#REF!+#REF!+#REF!+'20 - X'!E4</f>
        <v>#REF!</v>
      </c>
      <c r="K36" s="189" t="e">
        <f>J36/$J$42</f>
        <v>#REF!</v>
      </c>
      <c r="L36" s="190" t="e">
        <f>#REF!+#REF!+#REF!+#REF!+#REF!+#REF!+#REF!+#REF!+#REF!+#REF!+#REF!+#REF!+#REF!+#REF!+#REF!+#REF!+#REF!+#REF!+#REF!+'20 - X'!G4</f>
        <v>#REF!</v>
      </c>
    </row>
    <row r="37" spans="1:12" ht="16.5" customHeight="1" x14ac:dyDescent="0.2">
      <c r="A37" s="271" t="e">
        <f ca="1">MID(CELL("filename",#REF!),FIND("]",CELL("filename"),1)+1,255)</f>
        <v>#REF!</v>
      </c>
      <c r="B37" s="272"/>
      <c r="C37" s="166"/>
      <c r="D37" s="167" t="e">
        <f>IF(#REF!=0,"",#REF!)</f>
        <v>#REF!</v>
      </c>
      <c r="E37" s="168" t="e">
        <f>IF(#REF!=0,"",#REF!)</f>
        <v>#REF!</v>
      </c>
      <c r="F37" s="49"/>
      <c r="G37" s="276" t="s">
        <v>38</v>
      </c>
      <c r="H37" s="277"/>
      <c r="I37" s="278"/>
      <c r="J37" s="191" t="e">
        <f>#REF!+#REF!+#REF!+#REF!+#REF!+#REF!+#REF!+#REF!+#REF!+#REF!+#REF!+#REF!+#REF!+#REF!+#REF!+#REF!+#REF!+#REF!+#REF!+'20 - X'!E5</f>
        <v>#REF!</v>
      </c>
      <c r="K37" s="192" t="e">
        <f>J37/$J$42</f>
        <v>#REF!</v>
      </c>
      <c r="L37" s="193" t="e">
        <f>#REF!+#REF!+#REF!+#REF!+#REF!+#REF!+#REF!+#REF!+#REF!+#REF!+#REF!+#REF!+#REF!+#REF!+#REF!+#REF!+#REF!+#REF!+#REF!+'20 - X'!G5</f>
        <v>#REF!</v>
      </c>
    </row>
    <row r="38" spans="1:12" ht="16.5" customHeight="1" x14ac:dyDescent="0.2">
      <c r="A38" s="279" t="str">
        <f ca="1">MID(CELL("filename",'20 - X'!$A$1),FIND("]",CELL("filename"),1)+1,255)</f>
        <v>20 - X</v>
      </c>
      <c r="B38" s="280"/>
      <c r="C38" s="171"/>
      <c r="D38" s="172" t="str">
        <f>IF('20 - X'!$E$9=0,"",'20 - X'!$E$9)</f>
        <v/>
      </c>
      <c r="E38" s="173" t="str">
        <f>IF('20 - X'!$G$9=0,"",'20 - X'!$G$9)</f>
        <v/>
      </c>
      <c r="F38" s="49"/>
      <c r="G38" s="281" t="s">
        <v>39</v>
      </c>
      <c r="H38" s="282"/>
      <c r="I38" s="283"/>
      <c r="J38" s="194" t="e">
        <f>#REF!+#REF!+#REF!+#REF!+#REF!+#REF!+#REF!+#REF!+#REF!+#REF!+#REF!+#REF!+#REF!+#REF!+#REF!+#REF!+#REF!+#REF!+#REF!+'20 - X'!E6</f>
        <v>#REF!</v>
      </c>
      <c r="K38" s="195" t="e">
        <f>J38/$J$42</f>
        <v>#REF!</v>
      </c>
      <c r="L38" s="196" t="e">
        <f>#REF!+#REF!+#REF!+#REF!+#REF!+#REF!+#REF!+#REF!+#REF!+#REF!+#REF!+#REF!+#REF!+#REF!+#REF!+#REF!+#REF!+#REF!+#REF!+'20 - X'!G6</f>
        <v>#REF!</v>
      </c>
    </row>
    <row r="39" spans="1:12" ht="16.5" customHeight="1" x14ac:dyDescent="0.2">
      <c r="A39" s="49"/>
      <c r="B39" s="49"/>
      <c r="C39" s="49"/>
      <c r="D39" s="49"/>
      <c r="E39" s="174"/>
      <c r="F39" s="49"/>
      <c r="G39" s="276" t="s">
        <v>40</v>
      </c>
      <c r="H39" s="277"/>
      <c r="I39" s="278"/>
      <c r="J39" s="191" t="e">
        <f>#REF!+#REF!+#REF!+#REF!+#REF!+#REF!+#REF!+#REF!+#REF!+#REF!+#REF!+#REF!+#REF!+#REF!+#REF!+#REF!+#REF!+#REF!+#REF!+'20 - X'!E7</f>
        <v>#REF!</v>
      </c>
      <c r="K39" s="192" t="e">
        <f>J39/$J$42</f>
        <v>#REF!</v>
      </c>
      <c r="L39" s="193" t="e">
        <f>#REF!+#REF!+#REF!+#REF!+#REF!+#REF!+#REF!+#REF!+#REF!+#REF!+#REF!+#REF!+#REF!+#REF!+#REF!+#REF!+#REF!+#REF!+#REF!+'20 - X'!G7</f>
        <v>#REF!</v>
      </c>
    </row>
    <row r="40" spans="1:12" ht="16.5" customHeight="1" x14ac:dyDescent="0.2">
      <c r="A40" s="175" t="s">
        <v>41</v>
      </c>
      <c r="B40" s="176"/>
      <c r="C40" s="177"/>
      <c r="D40" s="178" t="e">
        <f>SUM(D21:D38)</f>
        <v>#REF!</v>
      </c>
      <c r="E40" s="179" t="e">
        <f>SUM(E21:E38)</f>
        <v>#REF!</v>
      </c>
      <c r="F40" s="49"/>
      <c r="G40" s="292" t="s">
        <v>42</v>
      </c>
      <c r="H40" s="293"/>
      <c r="I40" s="294"/>
      <c r="J40" s="197" t="e">
        <f>#REF!+#REF!+#REF!+#REF!+#REF!+#REF!+#REF!+#REF!+#REF!+#REF!+#REF!+#REF!+#REF!+#REF!+#REF!+#REF!+#REF!+#REF!+#REF!+'20 - X'!E8</f>
        <v>#REF!</v>
      </c>
      <c r="K40" s="198" t="e">
        <f>J40/$J$42</f>
        <v>#REF!</v>
      </c>
      <c r="L40" s="199" t="e">
        <f>#REF!+#REF!+#REF!+#REF!+#REF!+#REF!+#REF!+#REF!+#REF!+#REF!+#REF!+#REF!+#REF!+#REF!+#REF!+#REF!+#REF!+#REF!+#REF!+'20 - X'!G8</f>
        <v>#REF!</v>
      </c>
    </row>
    <row r="41" spans="1:12" ht="4.5" customHeight="1" x14ac:dyDescent="0.2">
      <c r="A41" s="49"/>
      <c r="B41" s="49"/>
      <c r="C41" s="49"/>
      <c r="D41" s="49"/>
      <c r="E41" s="174"/>
      <c r="F41" s="49"/>
      <c r="G41" s="49"/>
      <c r="H41" s="49"/>
      <c r="I41" s="49"/>
      <c r="J41" s="49"/>
      <c r="K41" s="49"/>
      <c r="L41" s="49"/>
    </row>
    <row r="42" spans="1:12" x14ac:dyDescent="0.2">
      <c r="A42" s="49"/>
      <c r="B42" s="49"/>
      <c r="C42" s="49"/>
      <c r="D42" s="49"/>
      <c r="E42" s="49"/>
      <c r="F42" s="49"/>
      <c r="G42" s="295" t="s">
        <v>41</v>
      </c>
      <c r="H42" s="296"/>
      <c r="I42" s="297"/>
      <c r="J42" s="200" t="e">
        <f>SUM(J36:J40)</f>
        <v>#REF!</v>
      </c>
      <c r="K42" s="201" t="e">
        <f>J42/$J$42</f>
        <v>#REF!</v>
      </c>
      <c r="L42" s="179" t="e">
        <f>SUM(L36:L40)</f>
        <v>#REF!</v>
      </c>
    </row>
    <row r="43" spans="1:12" ht="4.5" customHeight="1" x14ac:dyDescent="0.2">
      <c r="A43" s="49"/>
      <c r="B43" s="49"/>
      <c r="C43" s="49"/>
      <c r="D43" s="49"/>
      <c r="E43" s="174"/>
      <c r="F43" s="49"/>
      <c r="G43" s="49"/>
      <c r="H43" s="49"/>
      <c r="I43" s="49"/>
      <c r="J43" s="49"/>
      <c r="K43" s="49"/>
      <c r="L43" s="49"/>
    </row>
    <row r="44" spans="1:12" x14ac:dyDescent="0.2">
      <c r="A44" s="180"/>
      <c r="B44" s="49"/>
      <c r="C44" s="49"/>
      <c r="D44" s="49"/>
      <c r="E44" s="49"/>
      <c r="F44" s="49"/>
      <c r="G44" s="298" t="s">
        <v>43</v>
      </c>
      <c r="H44" s="299"/>
      <c r="I44" s="300"/>
      <c r="J44" s="202" t="e">
        <f>#REF!+#REF!+#REF!+#REF!+#REF!+#REF!+#REF!+#REF!+#REF!+#REF!+#REF!+#REF!+#REF!+#REF!+#REF!+#REF!+#REF!+#REF!+#REF!+'20 - X'!E10</f>
        <v>#REF!</v>
      </c>
      <c r="K44" s="203"/>
      <c r="L44" s="204" t="e">
        <f>#REF!+#REF!+#REF!+#REF!+#REF!+#REF!+#REF!+#REF!+#REF!+#REF!+#REF!+#REF!+#REF!+#REF!+#REF!+#REF!+#REF!+#REF!+#REF!+'20 - X'!G10</f>
        <v>#REF!</v>
      </c>
    </row>
    <row r="45" spans="1:12" ht="9" customHeight="1" x14ac:dyDescent="0.2">
      <c r="A45" s="49"/>
      <c r="B45" s="49"/>
      <c r="C45" s="49"/>
      <c r="D45" s="49"/>
      <c r="E45" s="49"/>
      <c r="F45" s="49"/>
      <c r="G45" s="49"/>
      <c r="H45" s="49"/>
      <c r="I45" s="49"/>
      <c r="J45" s="49"/>
      <c r="K45" s="49"/>
      <c r="L45" s="49"/>
    </row>
    <row r="46" spans="1:12" x14ac:dyDescent="0.2">
      <c r="A46" s="49"/>
      <c r="B46" s="49"/>
      <c r="C46" s="49"/>
      <c r="D46" s="49"/>
      <c r="E46" s="49"/>
      <c r="F46" s="49"/>
      <c r="G46" s="49"/>
      <c r="H46" s="49"/>
      <c r="I46" s="49"/>
      <c r="J46" s="49"/>
      <c r="K46" s="49"/>
      <c r="L46" s="151" t="s">
        <v>44</v>
      </c>
    </row>
    <row r="47" spans="1:12" x14ac:dyDescent="0.2">
      <c r="F47" s="49"/>
      <c r="G47" s="49"/>
      <c r="H47" s="49"/>
      <c r="I47" s="49"/>
      <c r="J47" s="49"/>
      <c r="K47" s="49"/>
      <c r="L47" s="49"/>
    </row>
    <row r="48" spans="1:12" x14ac:dyDescent="0.2">
      <c r="F48" s="49"/>
      <c r="G48" s="49"/>
      <c r="H48" s="49"/>
      <c r="I48" s="49"/>
      <c r="J48" s="49"/>
      <c r="K48" s="49"/>
      <c r="L48" s="49"/>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7" type="noConversion"/>
  <conditionalFormatting sqref="A21:B29">
    <cfRule type="cellIs" dxfId="36" priority="19" stopIfTrue="1" operator="equal">
      <formula>"2 - X"</formula>
    </cfRule>
  </conditionalFormatting>
  <conditionalFormatting sqref="A30:B30">
    <cfRule type="cellIs" dxfId="35" priority="9" stopIfTrue="1" operator="equal">
      <formula>"12 - X"</formula>
    </cfRule>
  </conditionalFormatting>
  <conditionalFormatting sqref="A31:B31">
    <cfRule type="cellIs" dxfId="34" priority="10" stopIfTrue="1" operator="equal">
      <formula>"13 - X"</formula>
    </cfRule>
  </conditionalFormatting>
  <conditionalFormatting sqref="A32:B32">
    <cfRule type="cellIs" dxfId="33" priority="11" stopIfTrue="1" operator="equal">
      <formula>"14 - X"</formula>
    </cfRule>
  </conditionalFormatting>
  <conditionalFormatting sqref="A33:B33">
    <cfRule type="cellIs" dxfId="32" priority="12" stopIfTrue="1" operator="equal">
      <formula>"15 - X"</formula>
    </cfRule>
  </conditionalFormatting>
  <conditionalFormatting sqref="A34:B34">
    <cfRule type="cellIs" dxfId="31" priority="13" stopIfTrue="1" operator="equal">
      <formula>"16 - X"</formula>
    </cfRule>
  </conditionalFormatting>
  <conditionalFormatting sqref="A35:B35">
    <cfRule type="cellIs" dxfId="30" priority="14" stopIfTrue="1" operator="equal">
      <formula>"17 - X"</formula>
    </cfRule>
  </conditionalFormatting>
  <conditionalFormatting sqref="A36:B36">
    <cfRule type="cellIs" dxfId="29" priority="15" stopIfTrue="1" operator="equal">
      <formula>"18 - X"</formula>
    </cfRule>
  </conditionalFormatting>
  <conditionalFormatting sqref="A37:B37">
    <cfRule type="cellIs" dxfId="28" priority="16" stopIfTrue="1" operator="equal">
      <formula>"19 - X"</formula>
    </cfRule>
  </conditionalFormatting>
  <conditionalFormatting sqref="A38:B38">
    <cfRule type="cellIs" dxfId="27"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dimension ref="A1:I75"/>
  <sheetViews>
    <sheetView workbookViewId="0">
      <pane ySplit="12" topLeftCell="A13" activePane="bottomLeft" state="frozen"/>
      <selection pane="bottomLeft" activeCell="O31" sqref="O31"/>
    </sheetView>
  </sheetViews>
  <sheetFormatPr defaultColWidth="9.140625" defaultRowHeight="12.75" x14ac:dyDescent="0.2"/>
  <cols>
    <col min="1" max="1" width="5.28515625" style="28" customWidth="1"/>
    <col min="2" max="3" width="29.5703125" style="28" customWidth="1"/>
    <col min="4" max="4" width="6.5703125" style="28" customWidth="1"/>
    <col min="5" max="5" width="10.42578125" style="28" customWidth="1"/>
    <col min="6" max="7" width="7.5703125" style="28" customWidth="1"/>
    <col min="8" max="8" width="30.5703125" style="28" customWidth="1"/>
    <col min="9" max="9" width="2.7109375" style="29" customWidth="1"/>
    <col min="10" max="16384" width="9.140625" style="28"/>
  </cols>
  <sheetData>
    <row r="1" spans="1:9" ht="20.25" x14ac:dyDescent="0.3">
      <c r="A1" s="313" t="str">
        <f ca="1">MID(CELL("filename",A7),FIND("]",CELL("filename"),1)+1,255)</f>
        <v>20 - X</v>
      </c>
      <c r="B1" s="313"/>
      <c r="C1" s="313"/>
      <c r="D1" s="313"/>
      <c r="E1" s="313"/>
      <c r="F1" s="313"/>
      <c r="G1" s="313"/>
      <c r="H1" s="313"/>
      <c r="I1" s="313"/>
    </row>
    <row r="2" spans="1:9" ht="3.75" customHeight="1" x14ac:dyDescent="0.3">
      <c r="A2" s="30"/>
      <c r="B2" s="30"/>
      <c r="C2" s="30"/>
      <c r="D2" s="30"/>
      <c r="E2" s="30"/>
      <c r="F2" s="30"/>
      <c r="G2" s="30"/>
      <c r="H2" s="30"/>
      <c r="I2" s="30"/>
    </row>
    <row r="3" spans="1:9" s="26" customFormat="1" x14ac:dyDescent="0.2">
      <c r="A3" s="31"/>
      <c r="B3" s="31"/>
      <c r="C3" s="31"/>
      <c r="D3" s="32"/>
      <c r="E3" s="32" t="s">
        <v>71</v>
      </c>
      <c r="F3" s="33"/>
      <c r="G3" s="34"/>
      <c r="H3" s="31"/>
      <c r="I3" s="31"/>
    </row>
    <row r="4" spans="1:9" s="26" customFormat="1" ht="12" x14ac:dyDescent="0.2">
      <c r="A4" s="31"/>
      <c r="B4" s="31"/>
      <c r="C4" s="31"/>
      <c r="D4" s="35" t="s">
        <v>72</v>
      </c>
      <c r="E4" s="35">
        <f>COUNTIF($D$12:$D$65,"U")</f>
        <v>0</v>
      </c>
      <c r="F4" s="36" t="str">
        <f>IF($E$9=0,"-",$E4/$E$9)</f>
        <v>-</v>
      </c>
      <c r="G4" s="37">
        <f>SUMIF($D$12:$D$64,"U",$G$12:$G$64)/60</f>
        <v>0</v>
      </c>
      <c r="H4" s="31"/>
      <c r="I4" s="31"/>
    </row>
    <row r="5" spans="1:9" s="26" customFormat="1" ht="12" x14ac:dyDescent="0.2">
      <c r="A5" s="31"/>
      <c r="B5" s="31"/>
      <c r="C5" s="31"/>
      <c r="D5" s="35" t="s">
        <v>73</v>
      </c>
      <c r="E5" s="35">
        <f>COUNTIF($D$12:$D$65,"P")</f>
        <v>0</v>
      </c>
      <c r="F5" s="36" t="str">
        <f>IF($E$9=0,"-",$E5/$E$9)</f>
        <v>-</v>
      </c>
      <c r="G5" s="38">
        <f>SUMIF($D$12:$D$65,"P",$G$12:$G$65)/60</f>
        <v>0</v>
      </c>
      <c r="H5" s="31"/>
      <c r="I5" s="31"/>
    </row>
    <row r="6" spans="1:9" s="26" customFormat="1" ht="12" x14ac:dyDescent="0.2">
      <c r="A6" s="31"/>
      <c r="B6" s="31"/>
      <c r="C6" s="31"/>
      <c r="D6" s="35" t="s">
        <v>74</v>
      </c>
      <c r="E6" s="35">
        <f>COUNTIF($D$12:$D$65,"F")</f>
        <v>0</v>
      </c>
      <c r="F6" s="36" t="str">
        <f>IF($E$9=0,"-",$E6/$E$9)</f>
        <v>-</v>
      </c>
      <c r="G6" s="38">
        <f>SUMIF($D$12:$D$65,"F",$G$12:$G$65)/60</f>
        <v>0</v>
      </c>
      <c r="H6" s="31"/>
      <c r="I6" s="31"/>
    </row>
    <row r="7" spans="1:9" s="26" customFormat="1" ht="12" x14ac:dyDescent="0.2">
      <c r="A7" s="39"/>
      <c r="B7" s="39"/>
      <c r="C7" s="39"/>
      <c r="D7" s="35" t="s">
        <v>75</v>
      </c>
      <c r="E7" s="35">
        <f>COUNTIF($D$12:$D$65,"S")</f>
        <v>0</v>
      </c>
      <c r="F7" s="36" t="str">
        <f>IF($E$9=0,"-",$E7/$E$9)</f>
        <v>-</v>
      </c>
      <c r="G7" s="38">
        <f>SUMIF($D$12:$D$65,"S",$G$12:$G$65)/60</f>
        <v>0</v>
      </c>
      <c r="H7" s="31"/>
      <c r="I7" s="31"/>
    </row>
    <row r="8" spans="1:9" s="26" customFormat="1" ht="12" x14ac:dyDescent="0.2">
      <c r="A8" s="39"/>
      <c r="B8" s="39"/>
      <c r="C8" s="39"/>
      <c r="D8" s="35" t="s">
        <v>76</v>
      </c>
      <c r="E8" s="35">
        <f>COUNTIF($D$12:$D$65,"B")</f>
        <v>0</v>
      </c>
      <c r="F8" s="40" t="str">
        <f>IF($E$9=0,"-",$E8/$E$9)</f>
        <v>-</v>
      </c>
      <c r="G8" s="38">
        <f>SUMIF($D$12:$D$65,"B",$G$12:$G$65)/60</f>
        <v>0</v>
      </c>
      <c r="H8" s="31"/>
      <c r="I8" s="31"/>
    </row>
    <row r="9" spans="1:9" s="26" customFormat="1" ht="12" hidden="1" x14ac:dyDescent="0.2">
      <c r="A9" s="39"/>
      <c r="B9" s="39"/>
      <c r="C9" s="39"/>
      <c r="D9" s="41" t="s">
        <v>41</v>
      </c>
      <c r="E9" s="42">
        <f>SUM(E4:E8)</f>
        <v>0</v>
      </c>
      <c r="F9" s="43" t="str">
        <f>IF($E$9=0,"-",$E$9/$E$9)</f>
        <v>-</v>
      </c>
      <c r="G9" s="44">
        <f>SUM(G4:G8)</f>
        <v>0</v>
      </c>
      <c r="I9" s="66"/>
    </row>
    <row r="10" spans="1:9" s="26" customFormat="1" ht="12" hidden="1" x14ac:dyDescent="0.2">
      <c r="A10" s="39"/>
      <c r="B10" s="39"/>
      <c r="C10" s="39"/>
      <c r="D10" s="45" t="s">
        <v>43</v>
      </c>
      <c r="E10" s="46">
        <f>COUNTIF($D$12:$D$65,"N/A")</f>
        <v>50</v>
      </c>
      <c r="F10" s="47"/>
      <c r="G10" s="48">
        <f>SUMIF($D$12:$D$65,"n/a",$G$12:$G$65)/60</f>
        <v>0</v>
      </c>
      <c r="I10" s="66"/>
    </row>
    <row r="11" spans="1:9" ht="4.5" customHeight="1" x14ac:dyDescent="0.2">
      <c r="A11" s="49"/>
      <c r="B11" s="49"/>
      <c r="C11" s="49"/>
      <c r="D11" s="49"/>
      <c r="E11" s="49"/>
      <c r="F11" s="49"/>
      <c r="G11" s="49"/>
      <c r="H11" s="49"/>
      <c r="I11" s="67"/>
    </row>
    <row r="12" spans="1:9" ht="29.25" customHeight="1" x14ac:dyDescent="0.2">
      <c r="A12" s="50" t="s">
        <v>77</v>
      </c>
      <c r="B12" s="50" t="s">
        <v>99</v>
      </c>
      <c r="C12" s="50" t="s">
        <v>78</v>
      </c>
      <c r="D12" s="50" t="s">
        <v>79</v>
      </c>
      <c r="E12" s="50" t="s">
        <v>80</v>
      </c>
      <c r="F12" s="50" t="s">
        <v>30</v>
      </c>
      <c r="G12" s="50" t="s">
        <v>81</v>
      </c>
      <c r="H12" s="51" t="s">
        <v>64</v>
      </c>
      <c r="I12" s="68"/>
    </row>
    <row r="13" spans="1:9" x14ac:dyDescent="0.2">
      <c r="A13" s="314" t="s">
        <v>100</v>
      </c>
      <c r="B13" s="315"/>
      <c r="C13" s="315"/>
      <c r="D13" s="315"/>
      <c r="E13" s="315"/>
      <c r="F13" s="315"/>
      <c r="G13" s="315"/>
      <c r="H13" s="315"/>
      <c r="I13" s="316"/>
    </row>
    <row r="14" spans="1:9" x14ac:dyDescent="0.2">
      <c r="A14" s="52">
        <f>MAX(A$12:A12)+1</f>
        <v>1</v>
      </c>
      <c r="B14" s="53"/>
      <c r="C14" s="54"/>
      <c r="D14" s="55" t="s">
        <v>82</v>
      </c>
      <c r="E14" s="56"/>
      <c r="F14" s="57"/>
      <c r="G14" s="58"/>
      <c r="H14" s="59"/>
      <c r="I14" s="57"/>
    </row>
    <row r="15" spans="1:9" x14ac:dyDescent="0.2">
      <c r="A15" s="60">
        <f>MAX(A$12:A14)+1</f>
        <v>2</v>
      </c>
      <c r="B15" s="61"/>
      <c r="C15" s="62"/>
      <c r="D15" s="55" t="s">
        <v>82</v>
      </c>
      <c r="E15" s="63"/>
      <c r="F15" s="64"/>
      <c r="G15" s="58"/>
      <c r="H15" s="65"/>
      <c r="I15" s="64"/>
    </row>
    <row r="16" spans="1:9" x14ac:dyDescent="0.2">
      <c r="A16" s="60">
        <f>MAX(A$12:A15)+1</f>
        <v>3</v>
      </c>
      <c r="B16" s="61"/>
      <c r="C16" s="62"/>
      <c r="D16" s="55" t="s">
        <v>82</v>
      </c>
      <c r="E16" s="63"/>
      <c r="F16" s="64"/>
      <c r="G16" s="58"/>
      <c r="H16" s="65"/>
      <c r="I16" s="64"/>
    </row>
    <row r="17" spans="1:9" x14ac:dyDescent="0.2">
      <c r="A17" s="60">
        <f>MAX(A$12:A16)+1</f>
        <v>4</v>
      </c>
      <c r="B17" s="61"/>
      <c r="C17" s="62"/>
      <c r="D17" s="55" t="s">
        <v>82</v>
      </c>
      <c r="E17" s="63"/>
      <c r="F17" s="64"/>
      <c r="G17" s="58"/>
      <c r="H17" s="65"/>
      <c r="I17" s="64"/>
    </row>
    <row r="18" spans="1:9" x14ac:dyDescent="0.2">
      <c r="A18" s="60">
        <f>MAX(A$12:A17)+1</f>
        <v>5</v>
      </c>
      <c r="B18" s="61"/>
      <c r="C18" s="62"/>
      <c r="D18" s="55" t="s">
        <v>82</v>
      </c>
      <c r="E18" s="63"/>
      <c r="F18" s="64"/>
      <c r="G18" s="58"/>
      <c r="H18" s="65"/>
      <c r="I18" s="64"/>
    </row>
    <row r="19" spans="1:9" x14ac:dyDescent="0.2">
      <c r="A19" s="60">
        <f>MAX(A$12:A18)+1</f>
        <v>6</v>
      </c>
      <c r="B19" s="62"/>
      <c r="C19" s="61"/>
      <c r="D19" s="55" t="s">
        <v>82</v>
      </c>
      <c r="E19" s="63"/>
      <c r="F19" s="64"/>
      <c r="G19" s="58"/>
      <c r="H19" s="65"/>
      <c r="I19" s="64"/>
    </row>
    <row r="20" spans="1:9" x14ac:dyDescent="0.2">
      <c r="A20" s="60">
        <f>MAX(A$12:A19)+1</f>
        <v>7</v>
      </c>
      <c r="B20" s="62"/>
      <c r="C20" s="61"/>
      <c r="D20" s="55" t="s">
        <v>82</v>
      </c>
      <c r="E20" s="63"/>
      <c r="F20" s="64"/>
      <c r="G20" s="58"/>
      <c r="H20" s="65"/>
      <c r="I20" s="64"/>
    </row>
    <row r="21" spans="1:9" x14ac:dyDescent="0.2">
      <c r="A21" s="60">
        <f>MAX(A$12:A20)+1</f>
        <v>8</v>
      </c>
      <c r="B21" s="61"/>
      <c r="C21" s="61"/>
      <c r="D21" s="55" t="s">
        <v>82</v>
      </c>
      <c r="E21" s="63"/>
      <c r="F21" s="64"/>
      <c r="G21" s="58"/>
      <c r="H21" s="65"/>
      <c r="I21" s="64"/>
    </row>
    <row r="22" spans="1:9" x14ac:dyDescent="0.2">
      <c r="A22" s="60">
        <f>MAX(A$12:A21)+1</f>
        <v>9</v>
      </c>
      <c r="B22" s="62"/>
      <c r="C22" s="61"/>
      <c r="D22" s="55" t="s">
        <v>82</v>
      </c>
      <c r="E22" s="63"/>
      <c r="F22" s="64"/>
      <c r="G22" s="58"/>
      <c r="H22" s="65"/>
      <c r="I22" s="64"/>
    </row>
    <row r="23" spans="1:9" x14ac:dyDescent="0.2">
      <c r="A23" s="60">
        <f>MAX(A$12:A22)+1</f>
        <v>10</v>
      </c>
      <c r="B23" s="62"/>
      <c r="C23" s="61"/>
      <c r="D23" s="55" t="s">
        <v>82</v>
      </c>
      <c r="E23" s="63"/>
      <c r="F23" s="64"/>
      <c r="G23" s="58"/>
      <c r="H23" s="65"/>
      <c r="I23" s="64"/>
    </row>
    <row r="24" spans="1:9" x14ac:dyDescent="0.2">
      <c r="A24" s="60">
        <f>MAX(A$12:A23)+1</f>
        <v>11</v>
      </c>
      <c r="B24" s="61"/>
      <c r="C24" s="61"/>
      <c r="D24" s="55" t="s">
        <v>82</v>
      </c>
      <c r="E24" s="63"/>
      <c r="F24" s="64"/>
      <c r="G24" s="58"/>
      <c r="H24" s="65"/>
      <c r="I24" s="64"/>
    </row>
    <row r="25" spans="1:9" x14ac:dyDescent="0.2">
      <c r="A25" s="60">
        <f>MAX(A$12:A24)+1</f>
        <v>12</v>
      </c>
      <c r="B25" s="62"/>
      <c r="C25" s="61"/>
      <c r="D25" s="55" t="s">
        <v>82</v>
      </c>
      <c r="E25" s="63"/>
      <c r="F25" s="64"/>
      <c r="G25" s="58"/>
      <c r="H25" s="65"/>
      <c r="I25" s="64"/>
    </row>
    <row r="26" spans="1:9" x14ac:dyDescent="0.2">
      <c r="A26" s="60">
        <f>MAX(A$12:A25)+1</f>
        <v>13</v>
      </c>
      <c r="B26" s="62"/>
      <c r="C26" s="61"/>
      <c r="D26" s="55" t="s">
        <v>82</v>
      </c>
      <c r="E26" s="63"/>
      <c r="F26" s="64"/>
      <c r="G26" s="58"/>
      <c r="H26" s="65"/>
      <c r="I26" s="64"/>
    </row>
    <row r="27" spans="1:9" x14ac:dyDescent="0.2">
      <c r="A27" s="60">
        <f>MAX(A$12:A26)+1</f>
        <v>14</v>
      </c>
      <c r="B27" s="61"/>
      <c r="C27" s="61"/>
      <c r="D27" s="55" t="s">
        <v>82</v>
      </c>
      <c r="E27" s="63"/>
      <c r="F27" s="64"/>
      <c r="G27" s="58"/>
      <c r="H27" s="65"/>
      <c r="I27" s="64"/>
    </row>
    <row r="28" spans="1:9" x14ac:dyDescent="0.2">
      <c r="A28" s="60">
        <f>MAX(A$12:A27)+1</f>
        <v>15</v>
      </c>
      <c r="B28" s="62"/>
      <c r="C28" s="61"/>
      <c r="D28" s="55" t="s">
        <v>82</v>
      </c>
      <c r="E28" s="63"/>
      <c r="F28" s="64"/>
      <c r="G28" s="58"/>
      <c r="H28" s="65"/>
      <c r="I28" s="64"/>
    </row>
    <row r="29" spans="1:9" x14ac:dyDescent="0.2">
      <c r="A29" s="60">
        <f>MAX(A$12:A28)+1</f>
        <v>16</v>
      </c>
      <c r="B29" s="62"/>
      <c r="C29" s="61"/>
      <c r="D29" s="55" t="s">
        <v>82</v>
      </c>
      <c r="E29" s="63"/>
      <c r="F29" s="64"/>
      <c r="G29" s="58"/>
      <c r="H29" s="65"/>
      <c r="I29" s="64"/>
    </row>
    <row r="30" spans="1:9" x14ac:dyDescent="0.2">
      <c r="A30" s="60">
        <f>MAX(A$12:A29)+1</f>
        <v>17</v>
      </c>
      <c r="B30" s="61"/>
      <c r="C30" s="61"/>
      <c r="D30" s="55" t="s">
        <v>82</v>
      </c>
      <c r="E30" s="63"/>
      <c r="F30" s="64"/>
      <c r="G30" s="58"/>
      <c r="H30" s="65"/>
      <c r="I30" s="64"/>
    </row>
    <row r="31" spans="1:9" x14ac:dyDescent="0.2">
      <c r="A31" s="60">
        <f>MAX(A$12:A30)+1</f>
        <v>18</v>
      </c>
      <c r="B31" s="62"/>
      <c r="C31" s="61"/>
      <c r="D31" s="55" t="s">
        <v>82</v>
      </c>
      <c r="E31" s="63"/>
      <c r="F31" s="64"/>
      <c r="G31" s="58"/>
      <c r="H31" s="65"/>
      <c r="I31" s="64"/>
    </row>
    <row r="32" spans="1:9" x14ac:dyDescent="0.2">
      <c r="A32" s="60">
        <f>MAX(A$12:A31)+1</f>
        <v>19</v>
      </c>
      <c r="B32" s="62"/>
      <c r="C32" s="61"/>
      <c r="D32" s="55" t="s">
        <v>82</v>
      </c>
      <c r="E32" s="63"/>
      <c r="F32" s="64"/>
      <c r="G32" s="58"/>
      <c r="H32" s="65"/>
      <c r="I32" s="64"/>
    </row>
    <row r="33" spans="1:9" x14ac:dyDescent="0.2">
      <c r="A33" s="60">
        <f>MAX(A$12:A32)+1</f>
        <v>20</v>
      </c>
      <c r="B33" s="61"/>
      <c r="C33" s="61"/>
      <c r="D33" s="55" t="s">
        <v>82</v>
      </c>
      <c r="E33" s="63"/>
      <c r="F33" s="64"/>
      <c r="G33" s="58"/>
      <c r="H33" s="65"/>
      <c r="I33" s="64"/>
    </row>
    <row r="34" spans="1:9" x14ac:dyDescent="0.2">
      <c r="A34" s="60">
        <f>MAX(A$12:A33)+1</f>
        <v>21</v>
      </c>
      <c r="B34" s="62"/>
      <c r="C34" s="61"/>
      <c r="D34" s="55" t="s">
        <v>82</v>
      </c>
      <c r="E34" s="63"/>
      <c r="F34" s="64"/>
      <c r="G34" s="58"/>
      <c r="H34" s="65"/>
      <c r="I34" s="64"/>
    </row>
    <row r="35" spans="1:9" x14ac:dyDescent="0.2">
      <c r="A35" s="60">
        <f>MAX(A$12:A34)+1</f>
        <v>22</v>
      </c>
      <c r="B35" s="62"/>
      <c r="C35" s="61"/>
      <c r="D35" s="55" t="s">
        <v>82</v>
      </c>
      <c r="E35" s="63"/>
      <c r="F35" s="64"/>
      <c r="G35" s="58"/>
      <c r="H35" s="65"/>
      <c r="I35" s="64"/>
    </row>
    <row r="36" spans="1:9" x14ac:dyDescent="0.2">
      <c r="A36" s="60">
        <f>MAX(A$12:A35)+1</f>
        <v>23</v>
      </c>
      <c r="B36" s="61"/>
      <c r="C36" s="61"/>
      <c r="D36" s="55" t="s">
        <v>82</v>
      </c>
      <c r="E36" s="63"/>
      <c r="F36" s="64"/>
      <c r="G36" s="58"/>
      <c r="H36" s="65"/>
      <c r="I36" s="64"/>
    </row>
    <row r="37" spans="1:9" x14ac:dyDescent="0.2">
      <c r="A37" s="60">
        <f>MAX(A$12:A36)+1</f>
        <v>24</v>
      </c>
      <c r="B37" s="62"/>
      <c r="C37" s="61"/>
      <c r="D37" s="55" t="s">
        <v>82</v>
      </c>
      <c r="E37" s="63"/>
      <c r="F37" s="64"/>
      <c r="G37" s="58"/>
      <c r="H37" s="65"/>
      <c r="I37" s="64"/>
    </row>
    <row r="38" spans="1:9" x14ac:dyDescent="0.2">
      <c r="A38" s="60">
        <f>MAX(A$12:A37)+1</f>
        <v>25</v>
      </c>
      <c r="B38" s="62"/>
      <c r="C38" s="61"/>
      <c r="D38" s="55" t="s">
        <v>82</v>
      </c>
      <c r="E38" s="63"/>
      <c r="F38" s="64"/>
      <c r="G38" s="58"/>
      <c r="H38" s="65"/>
      <c r="I38" s="64"/>
    </row>
    <row r="39" spans="1:9" x14ac:dyDescent="0.2">
      <c r="A39" s="60">
        <f>MAX(A$12:A38)+1</f>
        <v>26</v>
      </c>
      <c r="B39" s="61"/>
      <c r="C39" s="61"/>
      <c r="D39" s="55" t="s">
        <v>82</v>
      </c>
      <c r="E39" s="63"/>
      <c r="F39" s="64"/>
      <c r="G39" s="58"/>
      <c r="H39" s="65"/>
      <c r="I39" s="64"/>
    </row>
    <row r="40" spans="1:9" x14ac:dyDescent="0.2">
      <c r="A40" s="60">
        <f>MAX(A$12:A39)+1</f>
        <v>27</v>
      </c>
      <c r="B40" s="62"/>
      <c r="C40" s="61"/>
      <c r="D40" s="55" t="s">
        <v>82</v>
      </c>
      <c r="E40" s="63"/>
      <c r="F40" s="64"/>
      <c r="G40" s="58"/>
      <c r="H40" s="65"/>
      <c r="I40" s="64"/>
    </row>
    <row r="41" spans="1:9" x14ac:dyDescent="0.2">
      <c r="A41" s="60">
        <f>MAX(A$12:A40)+1</f>
        <v>28</v>
      </c>
      <c r="B41" s="62"/>
      <c r="C41" s="61"/>
      <c r="D41" s="55" t="s">
        <v>82</v>
      </c>
      <c r="E41" s="63"/>
      <c r="F41" s="64"/>
      <c r="G41" s="58"/>
      <c r="H41" s="65"/>
      <c r="I41" s="64"/>
    </row>
    <row r="42" spans="1:9" x14ac:dyDescent="0.2">
      <c r="A42" s="60">
        <f>MAX(A$12:A41)+1</f>
        <v>29</v>
      </c>
      <c r="B42" s="61"/>
      <c r="C42" s="61"/>
      <c r="D42" s="55" t="s">
        <v>82</v>
      </c>
      <c r="E42" s="63"/>
      <c r="F42" s="64"/>
      <c r="G42" s="58"/>
      <c r="H42" s="65"/>
      <c r="I42" s="64"/>
    </row>
    <row r="43" spans="1:9" x14ac:dyDescent="0.2">
      <c r="A43" s="60">
        <f>MAX(A$12:A42)+1</f>
        <v>30</v>
      </c>
      <c r="B43" s="62"/>
      <c r="C43" s="61"/>
      <c r="D43" s="55" t="s">
        <v>82</v>
      </c>
      <c r="E43" s="63"/>
      <c r="F43" s="64"/>
      <c r="G43" s="58"/>
      <c r="H43" s="65"/>
      <c r="I43" s="64"/>
    </row>
    <row r="44" spans="1:9" x14ac:dyDescent="0.2">
      <c r="A44" s="60">
        <f>MAX(A$12:A43)+1</f>
        <v>31</v>
      </c>
      <c r="B44" s="62"/>
      <c r="C44" s="61"/>
      <c r="D44" s="55" t="s">
        <v>82</v>
      </c>
      <c r="E44" s="63"/>
      <c r="F44" s="64"/>
      <c r="G44" s="58"/>
      <c r="H44" s="65"/>
      <c r="I44" s="64"/>
    </row>
    <row r="45" spans="1:9" x14ac:dyDescent="0.2">
      <c r="A45" s="60">
        <f>MAX(A$12:A44)+1</f>
        <v>32</v>
      </c>
      <c r="B45" s="61"/>
      <c r="C45" s="61"/>
      <c r="D45" s="55" t="s">
        <v>82</v>
      </c>
      <c r="E45" s="63"/>
      <c r="F45" s="64"/>
      <c r="G45" s="58"/>
      <c r="H45" s="65"/>
      <c r="I45" s="64"/>
    </row>
    <row r="46" spans="1:9" x14ac:dyDescent="0.2">
      <c r="A46" s="60">
        <f>MAX(A$12:A45)+1</f>
        <v>33</v>
      </c>
      <c r="B46" s="62"/>
      <c r="C46" s="61"/>
      <c r="D46" s="55" t="s">
        <v>82</v>
      </c>
      <c r="E46" s="63"/>
      <c r="F46" s="64"/>
      <c r="G46" s="58"/>
      <c r="H46" s="65"/>
      <c r="I46" s="64"/>
    </row>
    <row r="47" spans="1:9" x14ac:dyDescent="0.2">
      <c r="A47" s="60">
        <f>MAX(A$12:A46)+1</f>
        <v>34</v>
      </c>
      <c r="B47" s="62"/>
      <c r="C47" s="61"/>
      <c r="D47" s="55" t="s">
        <v>82</v>
      </c>
      <c r="E47" s="63"/>
      <c r="F47" s="64"/>
      <c r="G47" s="58"/>
      <c r="H47" s="65"/>
      <c r="I47" s="64"/>
    </row>
    <row r="48" spans="1:9" x14ac:dyDescent="0.2">
      <c r="A48" s="60">
        <f>MAX(A$12:A47)+1</f>
        <v>35</v>
      </c>
      <c r="B48" s="61"/>
      <c r="C48" s="61"/>
      <c r="D48" s="55" t="s">
        <v>82</v>
      </c>
      <c r="E48" s="63"/>
      <c r="F48" s="64"/>
      <c r="G48" s="58"/>
      <c r="H48" s="65"/>
      <c r="I48" s="64"/>
    </row>
    <row r="49" spans="1:9" x14ac:dyDescent="0.2">
      <c r="A49" s="60">
        <f>MAX(A$12:A48)+1</f>
        <v>36</v>
      </c>
      <c r="B49" s="62"/>
      <c r="C49" s="61"/>
      <c r="D49" s="55" t="s">
        <v>82</v>
      </c>
      <c r="E49" s="63"/>
      <c r="F49" s="64"/>
      <c r="G49" s="58"/>
      <c r="H49" s="65"/>
      <c r="I49" s="64"/>
    </row>
    <row r="50" spans="1:9" x14ac:dyDescent="0.2">
      <c r="A50" s="60">
        <f>MAX(A$12:A49)+1</f>
        <v>37</v>
      </c>
      <c r="B50" s="62"/>
      <c r="C50" s="61"/>
      <c r="D50" s="55" t="s">
        <v>82</v>
      </c>
      <c r="E50" s="63"/>
      <c r="F50" s="64"/>
      <c r="G50" s="58"/>
      <c r="H50" s="65"/>
      <c r="I50" s="64"/>
    </row>
    <row r="51" spans="1:9" x14ac:dyDescent="0.2">
      <c r="A51" s="60">
        <f>MAX(A$12:A50)+1</f>
        <v>38</v>
      </c>
      <c r="B51" s="61"/>
      <c r="C51" s="61"/>
      <c r="D51" s="55" t="s">
        <v>82</v>
      </c>
      <c r="E51" s="63"/>
      <c r="F51" s="64"/>
      <c r="G51" s="58"/>
      <c r="H51" s="65"/>
      <c r="I51" s="64"/>
    </row>
    <row r="52" spans="1:9" x14ac:dyDescent="0.2">
      <c r="A52" s="60">
        <f>MAX(A$12:A51)+1</f>
        <v>39</v>
      </c>
      <c r="B52" s="62"/>
      <c r="C52" s="61"/>
      <c r="D52" s="55" t="s">
        <v>82</v>
      </c>
      <c r="E52" s="63"/>
      <c r="F52" s="64"/>
      <c r="G52" s="58"/>
      <c r="H52" s="65"/>
      <c r="I52" s="64"/>
    </row>
    <row r="53" spans="1:9" x14ac:dyDescent="0.2">
      <c r="A53" s="60">
        <f>MAX(A$12:A52)+1</f>
        <v>40</v>
      </c>
      <c r="B53" s="62"/>
      <c r="C53" s="61"/>
      <c r="D53" s="55" t="s">
        <v>82</v>
      </c>
      <c r="E53" s="63"/>
      <c r="F53" s="64"/>
      <c r="G53" s="58"/>
      <c r="H53" s="65"/>
      <c r="I53" s="64"/>
    </row>
    <row r="54" spans="1:9" x14ac:dyDescent="0.2">
      <c r="A54" s="60">
        <f>MAX(A$12:A53)+1</f>
        <v>41</v>
      </c>
      <c r="B54" s="61"/>
      <c r="C54" s="61"/>
      <c r="D54" s="55" t="s">
        <v>82</v>
      </c>
      <c r="E54" s="63"/>
      <c r="F54" s="64"/>
      <c r="G54" s="58"/>
      <c r="H54" s="65"/>
      <c r="I54" s="64"/>
    </row>
    <row r="55" spans="1:9" x14ac:dyDescent="0.2">
      <c r="A55" s="60">
        <f>MAX(A$12:A54)+1</f>
        <v>42</v>
      </c>
      <c r="B55" s="62"/>
      <c r="C55" s="61"/>
      <c r="D55" s="55" t="s">
        <v>82</v>
      </c>
      <c r="E55" s="63"/>
      <c r="F55" s="64"/>
      <c r="G55" s="58"/>
      <c r="H55" s="65"/>
      <c r="I55" s="64"/>
    </row>
    <row r="56" spans="1:9" x14ac:dyDescent="0.2">
      <c r="A56" s="60">
        <f>MAX(A$12:A55)+1</f>
        <v>43</v>
      </c>
      <c r="B56" s="62"/>
      <c r="C56" s="61"/>
      <c r="D56" s="55" t="s">
        <v>82</v>
      </c>
      <c r="E56" s="63"/>
      <c r="F56" s="64"/>
      <c r="G56" s="58"/>
      <c r="H56" s="65"/>
      <c r="I56" s="64"/>
    </row>
    <row r="57" spans="1:9" x14ac:dyDescent="0.2">
      <c r="A57" s="60">
        <f>MAX(A$12:A56)+1</f>
        <v>44</v>
      </c>
      <c r="B57" s="61"/>
      <c r="C57" s="61"/>
      <c r="D57" s="55" t="s">
        <v>82</v>
      </c>
      <c r="E57" s="63"/>
      <c r="F57" s="64"/>
      <c r="G57" s="58"/>
      <c r="H57" s="65"/>
      <c r="I57" s="64"/>
    </row>
    <row r="58" spans="1:9" x14ac:dyDescent="0.2">
      <c r="A58" s="60">
        <f>MAX(A$12:A57)+1</f>
        <v>45</v>
      </c>
      <c r="B58" s="62"/>
      <c r="C58" s="61"/>
      <c r="D58" s="55" t="s">
        <v>82</v>
      </c>
      <c r="E58" s="63"/>
      <c r="F58" s="64"/>
      <c r="G58" s="58"/>
      <c r="H58" s="65"/>
      <c r="I58" s="64"/>
    </row>
    <row r="59" spans="1:9" x14ac:dyDescent="0.2">
      <c r="A59" s="60">
        <f>MAX(A$12:A58)+1</f>
        <v>46</v>
      </c>
      <c r="B59" s="62"/>
      <c r="C59" s="61"/>
      <c r="D59" s="55" t="s">
        <v>82</v>
      </c>
      <c r="E59" s="63"/>
      <c r="F59" s="64"/>
      <c r="G59" s="58"/>
      <c r="H59" s="65"/>
      <c r="I59" s="64"/>
    </row>
    <row r="60" spans="1:9" x14ac:dyDescent="0.2">
      <c r="A60" s="60">
        <f>MAX(A$12:A59)+1</f>
        <v>47</v>
      </c>
      <c r="B60" s="61"/>
      <c r="C60" s="61"/>
      <c r="D60" s="55" t="s">
        <v>82</v>
      </c>
      <c r="E60" s="63"/>
      <c r="F60" s="64"/>
      <c r="G60" s="58"/>
      <c r="H60" s="65"/>
      <c r="I60" s="64"/>
    </row>
    <row r="61" spans="1:9" x14ac:dyDescent="0.2">
      <c r="A61" s="60">
        <f>MAX(A$12:A60)+1</f>
        <v>48</v>
      </c>
      <c r="B61" s="62"/>
      <c r="C61" s="61"/>
      <c r="D61" s="55" t="s">
        <v>82</v>
      </c>
      <c r="E61" s="63"/>
      <c r="F61" s="64"/>
      <c r="G61" s="58"/>
      <c r="H61" s="65"/>
      <c r="I61" s="64"/>
    </row>
    <row r="62" spans="1:9" x14ac:dyDescent="0.2">
      <c r="A62" s="60">
        <f>MAX(A$12:A61)+1</f>
        <v>49</v>
      </c>
      <c r="B62" s="62"/>
      <c r="C62" s="61"/>
      <c r="D62" s="55" t="s">
        <v>82</v>
      </c>
      <c r="E62" s="63"/>
      <c r="F62" s="64"/>
      <c r="G62" s="58"/>
      <c r="H62" s="65"/>
      <c r="I62" s="64"/>
    </row>
    <row r="63" spans="1:9" x14ac:dyDescent="0.2">
      <c r="A63" s="60">
        <f>MAX(A$12:A62)+1</f>
        <v>50</v>
      </c>
      <c r="B63" s="61"/>
      <c r="C63" s="61"/>
      <c r="D63" s="55" t="s">
        <v>82</v>
      </c>
      <c r="E63" s="63"/>
      <c r="F63" s="64"/>
      <c r="G63" s="58"/>
      <c r="H63" s="65"/>
      <c r="I63" s="64"/>
    </row>
    <row r="64" spans="1:9" x14ac:dyDescent="0.2">
      <c r="A64" s="317"/>
      <c r="B64" s="317"/>
      <c r="C64" s="317"/>
      <c r="D64" s="317"/>
      <c r="E64" s="317"/>
      <c r="F64" s="317"/>
      <c r="G64" s="317"/>
      <c r="H64" s="317"/>
      <c r="I64" s="317"/>
    </row>
    <row r="65" spans="1:9" x14ac:dyDescent="0.2">
      <c r="A65" s="318" t="s">
        <v>83</v>
      </c>
      <c r="B65" s="318"/>
      <c r="C65" s="318"/>
      <c r="D65" s="318"/>
      <c r="E65" s="318"/>
      <c r="F65" s="318"/>
      <c r="G65" s="318"/>
      <c r="H65" s="318"/>
      <c r="I65" s="318"/>
    </row>
    <row r="66" spans="1:9" x14ac:dyDescent="0.2">
      <c r="A66" s="317"/>
      <c r="B66" s="317"/>
      <c r="C66" s="317"/>
      <c r="D66" s="317"/>
      <c r="E66" s="317"/>
      <c r="F66" s="317"/>
      <c r="G66" s="317"/>
      <c r="H66" s="317"/>
      <c r="I66" s="317"/>
    </row>
    <row r="67" spans="1:9" s="27" customFormat="1" ht="18" customHeight="1" x14ac:dyDescent="0.2">
      <c r="A67" s="28"/>
    </row>
    <row r="68" spans="1:9" s="27" customFormat="1" ht="18" customHeight="1" x14ac:dyDescent="0.2">
      <c r="A68" s="28"/>
    </row>
    <row r="69" spans="1:9" s="27" customFormat="1" ht="18" customHeight="1" x14ac:dyDescent="0.2"/>
    <row r="70" spans="1:9" s="27" customFormat="1" ht="18" customHeight="1" x14ac:dyDescent="0.2"/>
    <row r="71" spans="1:9" s="27" customFormat="1" ht="18" customHeight="1" x14ac:dyDescent="0.2"/>
    <row r="72" spans="1:9" s="27" customFormat="1" ht="18" customHeight="1" x14ac:dyDescent="0.2"/>
    <row r="73" spans="1:9" s="27" customFormat="1" ht="18" customHeight="1" x14ac:dyDescent="0.2"/>
    <row r="74" spans="1:9" s="27" customFormat="1" ht="18" customHeight="1" x14ac:dyDescent="0.2"/>
    <row r="75" spans="1:9" s="27" customFormat="1" x14ac:dyDescent="0.2"/>
  </sheetData>
  <mergeCells count="5">
    <mergeCell ref="A1:I1"/>
    <mergeCell ref="A13:I13"/>
    <mergeCell ref="A64:I64"/>
    <mergeCell ref="A65:I65"/>
    <mergeCell ref="A66:I66"/>
  </mergeCells>
  <phoneticPr fontId="7" type="noConversion"/>
  <conditionalFormatting sqref="D14:D63">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0B00-000000000000}"/>
    <dataValidation allowBlank="1" showErrorMessage="1" promptTitle="Valid values include:" sqref="D12" xr:uid="{00000000-0002-0000-0B00-000001000000}"/>
    <dataValidation type="list" showInputMessage="1" showErrorMessage="1" promptTitle="Valid values include:" prompt="U - Untested_x000a_P - Pass_x000a_F - Fail_x000a_B - Blocked_x000a_S - Skipped_x000a_n/a - Not applicable_x000a_" sqref="D14:D63" xr:uid="{00000000-0002-0000-0B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6442"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2" r:id="rId3"/>
      </mc:Fallback>
    </mc:AlternateContent>
    <mc:AlternateContent xmlns:mc="http://schemas.openxmlformats.org/markup-compatibility/2006">
      <mc:Choice Requires="x14">
        <oleObject progId="Paint.Picture" shapeId="146449"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5"/>
      </mc:Fallback>
    </mc:AlternateContent>
    <mc:AlternateContent xmlns:mc="http://schemas.openxmlformats.org/markup-compatibility/2006">
      <mc:Choice Requires="x14">
        <oleObject progId="Paint.Picture" shapeId="146450"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6"/>
  <sheetViews>
    <sheetView topLeftCell="A16" workbookViewId="0">
      <selection activeCell="J16" sqref="J16"/>
    </sheetView>
  </sheetViews>
  <sheetFormatPr defaultColWidth="9" defaultRowHeight="12.75" x14ac:dyDescent="0.2"/>
  <cols>
    <col min="1" max="1" width="18.42578125" customWidth="1"/>
    <col min="2" max="3" width="37.140625" customWidth="1"/>
    <col min="4" max="4" width="18.85546875" customWidth="1"/>
    <col min="5" max="5" width="26.7109375" customWidth="1"/>
    <col min="10" max="10" width="75" customWidth="1"/>
  </cols>
  <sheetData>
    <row r="1" spans="1:10" x14ac:dyDescent="0.2">
      <c r="A1" s="1" t="s">
        <v>101</v>
      </c>
      <c r="B1" s="2" t="s">
        <v>102</v>
      </c>
      <c r="C1" s="2" t="s">
        <v>103</v>
      </c>
      <c r="D1" s="2" t="s">
        <v>104</v>
      </c>
      <c r="E1" s="3" t="s">
        <v>94</v>
      </c>
    </row>
    <row r="2" spans="1:10" x14ac:dyDescent="0.2">
      <c r="A2" s="341" t="s">
        <v>105</v>
      </c>
      <c r="B2" s="352" t="s">
        <v>106</v>
      </c>
      <c r="C2" s="4"/>
      <c r="D2" s="4" t="s">
        <v>107</v>
      </c>
      <c r="E2" s="5" t="s">
        <v>108</v>
      </c>
    </row>
    <row r="3" spans="1:10" x14ac:dyDescent="0.2">
      <c r="A3" s="342"/>
      <c r="B3" s="353"/>
      <c r="C3" s="6"/>
      <c r="D3" s="6" t="s">
        <v>109</v>
      </c>
      <c r="E3" s="7" t="s">
        <v>110</v>
      </c>
    </row>
    <row r="4" spans="1:10" ht="38.25" x14ac:dyDescent="0.2">
      <c r="A4" s="342"/>
      <c r="B4" s="353"/>
      <c r="C4" s="6"/>
      <c r="D4" s="6" t="s">
        <v>111</v>
      </c>
      <c r="E4" s="7" t="s">
        <v>112</v>
      </c>
      <c r="J4" s="225" t="s">
        <v>335</v>
      </c>
    </row>
    <row r="5" spans="1:10" x14ac:dyDescent="0.2">
      <c r="A5" s="342"/>
      <c r="B5" s="353"/>
      <c r="C5" s="6"/>
      <c r="D5" s="8" t="s">
        <v>113</v>
      </c>
      <c r="E5" s="8"/>
    </row>
    <row r="6" spans="1:10" x14ac:dyDescent="0.2">
      <c r="A6" s="342"/>
      <c r="B6" s="353"/>
      <c r="C6" s="6"/>
      <c r="D6" s="8" t="s">
        <v>114</v>
      </c>
      <c r="E6" s="8"/>
    </row>
    <row r="7" spans="1:10" x14ac:dyDescent="0.2">
      <c r="A7" s="342"/>
      <c r="B7" s="353"/>
      <c r="C7" s="6"/>
      <c r="D7" s="8" t="s">
        <v>115</v>
      </c>
      <c r="E7" s="8" t="s">
        <v>116</v>
      </c>
    </row>
    <row r="8" spans="1:10" x14ac:dyDescent="0.2">
      <c r="A8" s="342"/>
      <c r="B8" s="353"/>
      <c r="C8" s="6"/>
      <c r="D8" s="6" t="s">
        <v>117</v>
      </c>
      <c r="E8" t="s">
        <v>118</v>
      </c>
    </row>
    <row r="9" spans="1:10" x14ac:dyDescent="0.2">
      <c r="A9" s="342"/>
      <c r="B9" s="353"/>
      <c r="C9" s="6"/>
      <c r="D9" s="6" t="s">
        <v>119</v>
      </c>
      <c r="E9" s="9">
        <v>20110123</v>
      </c>
    </row>
    <row r="10" spans="1:10" x14ac:dyDescent="0.2">
      <c r="A10" s="342"/>
      <c r="B10" s="353"/>
      <c r="C10" s="6"/>
      <c r="D10" s="6" t="s">
        <v>120</v>
      </c>
      <c r="E10" s="10">
        <v>35818</v>
      </c>
    </row>
    <row r="11" spans="1:10" x14ac:dyDescent="0.2">
      <c r="A11" s="342"/>
      <c r="B11" s="353"/>
      <c r="C11" s="6"/>
      <c r="D11" s="6" t="s">
        <v>121</v>
      </c>
      <c r="E11" s="7" t="s">
        <v>122</v>
      </c>
    </row>
    <row r="12" spans="1:10" x14ac:dyDescent="0.2">
      <c r="A12" s="342"/>
      <c r="B12" s="353"/>
      <c r="C12" s="6"/>
      <c r="D12" s="6" t="s">
        <v>123</v>
      </c>
      <c r="E12" s="7" t="s">
        <v>124</v>
      </c>
    </row>
    <row r="13" spans="1:10" x14ac:dyDescent="0.2">
      <c r="A13" s="342"/>
      <c r="B13" s="353"/>
      <c r="C13" s="6"/>
      <c r="D13" s="6" t="s">
        <v>125</v>
      </c>
      <c r="E13" s="7" t="s">
        <v>126</v>
      </c>
    </row>
    <row r="14" spans="1:10" x14ac:dyDescent="0.2">
      <c r="A14" s="343"/>
      <c r="B14" s="354"/>
      <c r="C14" s="11"/>
      <c r="D14" s="11"/>
      <c r="E14" s="12"/>
    </row>
    <row r="15" spans="1:10" x14ac:dyDescent="0.2">
      <c r="A15" s="341" t="s">
        <v>127</v>
      </c>
      <c r="B15" s="355"/>
      <c r="C15" s="4"/>
      <c r="D15" s="4" t="s">
        <v>128</v>
      </c>
      <c r="E15" s="5" t="s">
        <v>129</v>
      </c>
    </row>
    <row r="16" spans="1:10" x14ac:dyDescent="0.2">
      <c r="A16" s="342"/>
      <c r="B16" s="356"/>
      <c r="C16" s="6"/>
      <c r="D16" s="6" t="s">
        <v>130</v>
      </c>
      <c r="E16" s="7">
        <v>1366668888</v>
      </c>
    </row>
    <row r="17" spans="1:5" x14ac:dyDescent="0.2">
      <c r="A17" s="342"/>
      <c r="B17" s="356"/>
      <c r="C17" s="6"/>
      <c r="D17" s="6" t="s">
        <v>131</v>
      </c>
      <c r="E17" s="7">
        <v>111123</v>
      </c>
    </row>
    <row r="18" spans="1:5" x14ac:dyDescent="0.2">
      <c r="A18" s="342"/>
      <c r="B18" s="356"/>
      <c r="C18" s="6"/>
      <c r="D18" s="8" t="s">
        <v>132</v>
      </c>
      <c r="E18" s="205" t="s">
        <v>133</v>
      </c>
    </row>
    <row r="19" spans="1:5" x14ac:dyDescent="0.2">
      <c r="A19" s="342"/>
      <c r="B19" s="356"/>
      <c r="C19" s="6"/>
      <c r="D19" s="8" t="s">
        <v>134</v>
      </c>
      <c r="E19" s="13">
        <v>18688886666</v>
      </c>
    </row>
    <row r="20" spans="1:5" x14ac:dyDescent="0.2">
      <c r="A20" s="342"/>
      <c r="B20" s="356"/>
      <c r="C20" s="361" t="s">
        <v>135</v>
      </c>
      <c r="D20" s="8" t="s">
        <v>136</v>
      </c>
      <c r="E20" s="8" t="s">
        <v>137</v>
      </c>
    </row>
    <row r="21" spans="1:5" x14ac:dyDescent="0.2">
      <c r="A21" s="342"/>
      <c r="B21" s="356"/>
      <c r="C21" s="362"/>
      <c r="D21" s="6" t="s">
        <v>138</v>
      </c>
      <c r="E21" s="8" t="s">
        <v>139</v>
      </c>
    </row>
    <row r="22" spans="1:5" x14ac:dyDescent="0.2">
      <c r="A22" s="342"/>
      <c r="B22" s="356"/>
      <c r="C22" s="362"/>
      <c r="D22" s="6" t="s">
        <v>140</v>
      </c>
      <c r="E22" s="8"/>
    </row>
    <row r="23" spans="1:5" x14ac:dyDescent="0.2">
      <c r="A23" s="342"/>
      <c r="B23" s="356"/>
      <c r="C23" s="363"/>
      <c r="D23" s="6" t="s">
        <v>141</v>
      </c>
      <c r="E23" s="13">
        <v>710000</v>
      </c>
    </row>
    <row r="24" spans="1:5" x14ac:dyDescent="0.2">
      <c r="A24" s="342"/>
      <c r="B24" s="356"/>
      <c r="C24" s="361" t="s">
        <v>142</v>
      </c>
      <c r="D24" s="6" t="s">
        <v>136</v>
      </c>
      <c r="E24" s="7" t="s">
        <v>143</v>
      </c>
    </row>
    <row r="25" spans="1:5" x14ac:dyDescent="0.2">
      <c r="A25" s="342"/>
      <c r="B25" s="356"/>
      <c r="C25" s="362"/>
      <c r="D25" s="6" t="s">
        <v>138</v>
      </c>
      <c r="E25" s="7" t="s">
        <v>144</v>
      </c>
    </row>
    <row r="26" spans="1:5" x14ac:dyDescent="0.2">
      <c r="A26" s="342"/>
      <c r="B26" s="356"/>
      <c r="C26" s="362"/>
      <c r="D26" s="6" t="s">
        <v>140</v>
      </c>
      <c r="E26" s="7"/>
    </row>
    <row r="27" spans="1:5" x14ac:dyDescent="0.2">
      <c r="A27" s="342"/>
      <c r="B27" s="356"/>
      <c r="C27" s="363"/>
      <c r="D27" s="14" t="s">
        <v>141</v>
      </c>
      <c r="E27" s="16">
        <v>712046</v>
      </c>
    </row>
    <row r="28" spans="1:5" x14ac:dyDescent="0.2">
      <c r="A28" s="342"/>
      <c r="B28" s="356"/>
      <c r="C28" s="361" t="s">
        <v>145</v>
      </c>
      <c r="D28" s="14" t="s">
        <v>136</v>
      </c>
      <c r="E28" s="16" t="s">
        <v>146</v>
      </c>
    </row>
    <row r="29" spans="1:5" x14ac:dyDescent="0.2">
      <c r="A29" s="342"/>
      <c r="B29" s="356"/>
      <c r="C29" s="362"/>
      <c r="D29" s="14" t="s">
        <v>138</v>
      </c>
      <c r="E29" s="16" t="s">
        <v>147</v>
      </c>
    </row>
    <row r="30" spans="1:5" x14ac:dyDescent="0.2">
      <c r="A30" s="342"/>
      <c r="B30" s="356"/>
      <c r="C30" s="362"/>
      <c r="D30" s="14" t="s">
        <v>140</v>
      </c>
      <c r="E30" s="16" t="s">
        <v>147</v>
      </c>
    </row>
    <row r="31" spans="1:5" x14ac:dyDescent="0.2">
      <c r="A31" s="342"/>
      <c r="B31" s="356"/>
      <c r="C31" s="363"/>
      <c r="D31" s="14" t="s">
        <v>141</v>
      </c>
      <c r="E31" s="16">
        <v>710000</v>
      </c>
    </row>
    <row r="32" spans="1:5" x14ac:dyDescent="0.2">
      <c r="A32" s="342"/>
      <c r="B32" s="356"/>
      <c r="C32" s="14"/>
      <c r="D32" s="14" t="s">
        <v>148</v>
      </c>
      <c r="E32" s="16" t="s">
        <v>149</v>
      </c>
    </row>
    <row r="33" spans="1:5" x14ac:dyDescent="0.2">
      <c r="A33" s="342"/>
      <c r="B33" s="356"/>
      <c r="C33" s="11"/>
      <c r="D33" s="11"/>
      <c r="E33" s="12"/>
    </row>
    <row r="34" spans="1:5" x14ac:dyDescent="0.2">
      <c r="A34" s="342"/>
      <c r="B34" s="356"/>
      <c r="C34" s="361" t="s">
        <v>135</v>
      </c>
      <c r="D34" s="8" t="s">
        <v>136</v>
      </c>
      <c r="E34" s="8" t="s">
        <v>137</v>
      </c>
    </row>
    <row r="35" spans="1:5" x14ac:dyDescent="0.2">
      <c r="A35" s="342"/>
      <c r="B35" s="356"/>
      <c r="C35" s="362"/>
      <c r="D35" s="6" t="s">
        <v>138</v>
      </c>
      <c r="E35" s="8" t="s">
        <v>139</v>
      </c>
    </row>
    <row r="36" spans="1:5" x14ac:dyDescent="0.2">
      <c r="A36" s="342"/>
      <c r="B36" s="356"/>
      <c r="C36" s="362"/>
      <c r="D36" s="6" t="s">
        <v>140</v>
      </c>
      <c r="E36" s="8" t="s">
        <v>139</v>
      </c>
    </row>
    <row r="37" spans="1:5" x14ac:dyDescent="0.2">
      <c r="A37" s="342"/>
      <c r="B37" s="356"/>
      <c r="C37" s="363"/>
      <c r="D37" s="6" t="s">
        <v>141</v>
      </c>
      <c r="E37" s="13">
        <v>710001</v>
      </c>
    </row>
    <row r="38" spans="1:5" x14ac:dyDescent="0.2">
      <c r="A38" s="342"/>
      <c r="B38" s="356"/>
      <c r="C38" s="361" t="s">
        <v>142</v>
      </c>
      <c r="D38" s="6" t="s">
        <v>136</v>
      </c>
      <c r="E38" s="7" t="s">
        <v>143</v>
      </c>
    </row>
    <row r="39" spans="1:5" x14ac:dyDescent="0.2">
      <c r="A39" s="342"/>
      <c r="B39" s="356"/>
      <c r="C39" s="362"/>
      <c r="D39" s="6" t="s">
        <v>138</v>
      </c>
      <c r="E39" s="7" t="s">
        <v>144</v>
      </c>
    </row>
    <row r="40" spans="1:5" x14ac:dyDescent="0.2">
      <c r="A40" s="342"/>
      <c r="B40" s="356"/>
      <c r="C40" s="363"/>
      <c r="D40" s="14" t="s">
        <v>141</v>
      </c>
      <c r="E40" s="16">
        <v>712047</v>
      </c>
    </row>
    <row r="41" spans="1:5" x14ac:dyDescent="0.2">
      <c r="A41" s="342"/>
      <c r="B41" s="356"/>
      <c r="C41" s="361" t="s">
        <v>145</v>
      </c>
      <c r="D41" s="14" t="s">
        <v>136</v>
      </c>
      <c r="E41" s="16" t="s">
        <v>146</v>
      </c>
    </row>
    <row r="42" spans="1:5" x14ac:dyDescent="0.2">
      <c r="A42" s="342"/>
      <c r="B42" s="356"/>
      <c r="C42" s="362"/>
      <c r="D42" s="14" t="s">
        <v>138</v>
      </c>
      <c r="E42" s="16" t="s">
        <v>147</v>
      </c>
    </row>
    <row r="43" spans="1:5" x14ac:dyDescent="0.2">
      <c r="A43" s="342"/>
      <c r="B43" s="356"/>
      <c r="C43" s="363"/>
      <c r="D43" s="14" t="s">
        <v>141</v>
      </c>
      <c r="E43" s="16">
        <v>710001</v>
      </c>
    </row>
    <row r="44" spans="1:5" x14ac:dyDescent="0.2">
      <c r="A44" s="342"/>
      <c r="B44" s="356"/>
      <c r="C44" s="14"/>
      <c r="D44" s="14" t="s">
        <v>148</v>
      </c>
      <c r="E44" s="16" t="s">
        <v>150</v>
      </c>
    </row>
    <row r="45" spans="1:5" x14ac:dyDescent="0.2">
      <c r="A45" s="344"/>
      <c r="B45" s="356"/>
      <c r="C45" s="14"/>
      <c r="D45" s="14"/>
      <c r="E45" s="17"/>
    </row>
    <row r="46" spans="1:5" ht="24.95" customHeight="1" x14ac:dyDescent="0.2">
      <c r="A46" s="345" t="s">
        <v>151</v>
      </c>
      <c r="B46" s="357"/>
      <c r="C46" s="357"/>
      <c r="D46" s="361" t="s">
        <v>152</v>
      </c>
      <c r="E46" s="364" t="s">
        <v>153</v>
      </c>
    </row>
    <row r="47" spans="1:5" x14ac:dyDescent="0.2">
      <c r="A47" s="345"/>
      <c r="B47" s="357"/>
      <c r="C47" s="357"/>
      <c r="D47" s="363"/>
      <c r="E47" s="365"/>
    </row>
    <row r="48" spans="1:5" x14ac:dyDescent="0.2">
      <c r="A48" s="345"/>
      <c r="B48" s="357"/>
      <c r="C48" s="357"/>
      <c r="D48" s="6" t="s">
        <v>154</v>
      </c>
      <c r="E48" s="19" t="s">
        <v>155</v>
      </c>
    </row>
    <row r="49" spans="1:5" x14ac:dyDescent="0.2">
      <c r="A49" s="345"/>
      <c r="B49" s="357"/>
      <c r="C49" s="357"/>
      <c r="D49" s="6" t="s">
        <v>156</v>
      </c>
      <c r="E49" s="19" t="s">
        <v>149</v>
      </c>
    </row>
    <row r="50" spans="1:5" x14ac:dyDescent="0.2">
      <c r="A50" s="345"/>
      <c r="B50" s="357"/>
      <c r="C50" s="357"/>
      <c r="D50" s="6" t="s">
        <v>157</v>
      </c>
      <c r="E50" s="19" t="s">
        <v>158</v>
      </c>
    </row>
    <row r="51" spans="1:5" x14ac:dyDescent="0.2">
      <c r="A51" s="346" t="s">
        <v>159</v>
      </c>
      <c r="B51" s="357"/>
      <c r="C51" s="347" t="s">
        <v>160</v>
      </c>
      <c r="D51" s="15" t="s">
        <v>161</v>
      </c>
      <c r="E51" s="20">
        <v>5</v>
      </c>
    </row>
    <row r="52" spans="1:5" ht="25.5" x14ac:dyDescent="0.2">
      <c r="A52" s="347"/>
      <c r="B52" s="357"/>
      <c r="C52" s="347"/>
      <c r="D52" s="6" t="s">
        <v>162</v>
      </c>
      <c r="E52" s="21">
        <v>2</v>
      </c>
    </row>
    <row r="53" spans="1:5" x14ac:dyDescent="0.2">
      <c r="A53" s="347"/>
      <c r="B53" s="357"/>
      <c r="C53" s="348"/>
      <c r="D53" s="6" t="s">
        <v>163</v>
      </c>
      <c r="E53" s="21">
        <v>3</v>
      </c>
    </row>
    <row r="54" spans="1:5" x14ac:dyDescent="0.2">
      <c r="A54" s="347"/>
      <c r="B54" s="357"/>
      <c r="C54" s="346" t="s">
        <v>164</v>
      </c>
      <c r="D54" s="6" t="s">
        <v>165</v>
      </c>
      <c r="E54" s="22" t="s">
        <v>166</v>
      </c>
    </row>
    <row r="55" spans="1:5" x14ac:dyDescent="0.2">
      <c r="A55" s="347"/>
      <c r="B55" s="357"/>
      <c r="C55" s="347"/>
      <c r="D55" s="6" t="s">
        <v>167</v>
      </c>
      <c r="E55" s="22" t="s">
        <v>168</v>
      </c>
    </row>
    <row r="56" spans="1:5" x14ac:dyDescent="0.2">
      <c r="A56" s="347"/>
      <c r="B56" s="357"/>
      <c r="C56" s="347"/>
      <c r="D56" s="6" t="s">
        <v>169</v>
      </c>
      <c r="E56" s="22" t="s">
        <v>167</v>
      </c>
    </row>
    <row r="57" spans="1:5" x14ac:dyDescent="0.2">
      <c r="A57" s="347"/>
      <c r="B57" s="357"/>
      <c r="C57" s="347"/>
      <c r="D57" s="6" t="s">
        <v>170</v>
      </c>
      <c r="E57" s="22" t="s">
        <v>171</v>
      </c>
    </row>
    <row r="58" spans="1:5" x14ac:dyDescent="0.2">
      <c r="A58" s="347"/>
      <c r="B58" s="357"/>
      <c r="C58" s="347"/>
      <c r="D58" s="6" t="s">
        <v>172</v>
      </c>
      <c r="E58" s="22" t="s">
        <v>139</v>
      </c>
    </row>
    <row r="59" spans="1:5" x14ac:dyDescent="0.2">
      <c r="A59" s="347"/>
      <c r="B59" s="357"/>
      <c r="C59" s="347"/>
      <c r="D59" s="6" t="s">
        <v>173</v>
      </c>
      <c r="E59" s="21">
        <v>13800001111</v>
      </c>
    </row>
    <row r="60" spans="1:5" x14ac:dyDescent="0.2">
      <c r="A60" s="347"/>
      <c r="B60" s="357"/>
      <c r="C60" s="347"/>
      <c r="D60" s="6" t="s">
        <v>174</v>
      </c>
      <c r="E60" s="22" t="s">
        <v>175</v>
      </c>
    </row>
    <row r="61" spans="1:5" x14ac:dyDescent="0.2">
      <c r="A61" s="347"/>
      <c r="B61" s="357"/>
      <c r="C61" s="347"/>
      <c r="D61" s="6" t="s">
        <v>176</v>
      </c>
      <c r="E61" s="22" t="s">
        <v>177</v>
      </c>
    </row>
    <row r="62" spans="1:5" x14ac:dyDescent="0.2">
      <c r="A62" s="347"/>
      <c r="B62" s="357"/>
      <c r="C62" s="348"/>
      <c r="D62" s="6" t="s">
        <v>178</v>
      </c>
      <c r="E62" s="22" t="s">
        <v>179</v>
      </c>
    </row>
    <row r="63" spans="1:5" x14ac:dyDescent="0.2">
      <c r="A63" s="347"/>
      <c r="B63" s="357"/>
      <c r="C63" s="346" t="s">
        <v>180</v>
      </c>
      <c r="D63" s="6" t="s">
        <v>181</v>
      </c>
      <c r="E63" s="22" t="s">
        <v>182</v>
      </c>
    </row>
    <row r="64" spans="1:5" x14ac:dyDescent="0.2">
      <c r="A64" s="347"/>
      <c r="B64" s="357"/>
      <c r="C64" s="347"/>
      <c r="D64" s="6" t="s">
        <v>169</v>
      </c>
      <c r="E64" s="22" t="s">
        <v>183</v>
      </c>
    </row>
    <row r="65" spans="1:5" x14ac:dyDescent="0.2">
      <c r="A65" s="347"/>
      <c r="B65" s="357"/>
      <c r="C65" s="347"/>
      <c r="D65" s="6" t="s">
        <v>184</v>
      </c>
      <c r="E65" s="23">
        <v>42685</v>
      </c>
    </row>
    <row r="66" spans="1:5" x14ac:dyDescent="0.2">
      <c r="A66" s="348"/>
      <c r="B66" s="357"/>
      <c r="C66" s="348"/>
      <c r="D66" s="6" t="s">
        <v>174</v>
      </c>
      <c r="E66" s="22" t="s">
        <v>185</v>
      </c>
    </row>
    <row r="67" spans="1:5" x14ac:dyDescent="0.2">
      <c r="A67" s="346" t="s">
        <v>186</v>
      </c>
      <c r="B67" s="358"/>
      <c r="C67" s="346" t="s">
        <v>187</v>
      </c>
      <c r="D67" s="6" t="s">
        <v>188</v>
      </c>
      <c r="E67" s="22" t="s">
        <v>189</v>
      </c>
    </row>
    <row r="68" spans="1:5" x14ac:dyDescent="0.2">
      <c r="A68" s="347"/>
      <c r="B68" s="359"/>
      <c r="C68" s="347"/>
      <c r="D68" s="6" t="s">
        <v>190</v>
      </c>
      <c r="E68" s="23">
        <v>42685</v>
      </c>
    </row>
    <row r="69" spans="1:5" x14ac:dyDescent="0.2">
      <c r="A69" s="347"/>
      <c r="B69" s="359"/>
      <c r="C69" s="347"/>
      <c r="D69" s="6" t="s">
        <v>191</v>
      </c>
      <c r="E69" s="22" t="s">
        <v>192</v>
      </c>
    </row>
    <row r="70" spans="1:5" x14ac:dyDescent="0.2">
      <c r="A70" s="347"/>
      <c r="B70" s="359"/>
      <c r="C70" s="347"/>
      <c r="D70" s="6" t="s">
        <v>193</v>
      </c>
      <c r="E70" s="18">
        <v>3</v>
      </c>
    </row>
    <row r="71" spans="1:5" x14ac:dyDescent="0.2">
      <c r="A71" s="347"/>
      <c r="B71" s="359"/>
      <c r="C71" s="347"/>
      <c r="D71" s="6" t="s">
        <v>194</v>
      </c>
      <c r="E71" s="21">
        <v>6</v>
      </c>
    </row>
    <row r="72" spans="1:5" x14ac:dyDescent="0.2">
      <c r="A72" s="347"/>
      <c r="B72" s="359"/>
      <c r="C72" s="347"/>
      <c r="D72" s="6" t="s">
        <v>195</v>
      </c>
      <c r="E72" s="22" t="s">
        <v>196</v>
      </c>
    </row>
    <row r="73" spans="1:5" x14ac:dyDescent="0.2">
      <c r="A73" s="347"/>
      <c r="B73" s="359"/>
      <c r="C73" s="347"/>
      <c r="D73" s="6" t="s">
        <v>197</v>
      </c>
      <c r="E73" s="21">
        <v>10</v>
      </c>
    </row>
    <row r="74" spans="1:5" x14ac:dyDescent="0.2">
      <c r="A74" s="348"/>
      <c r="B74" s="360"/>
      <c r="C74" s="348"/>
      <c r="D74" s="6" t="s">
        <v>198</v>
      </c>
      <c r="E74" s="21">
        <v>50</v>
      </c>
    </row>
    <row r="75" spans="1:5" x14ac:dyDescent="0.2">
      <c r="A75" s="346" t="s">
        <v>199</v>
      </c>
      <c r="B75" s="358"/>
      <c r="C75" s="346" t="s">
        <v>200</v>
      </c>
      <c r="D75" s="6" t="s">
        <v>201</v>
      </c>
      <c r="E75" s="22" t="s">
        <v>153</v>
      </c>
    </row>
    <row r="76" spans="1:5" x14ac:dyDescent="0.2">
      <c r="A76" s="347"/>
      <c r="B76" s="359"/>
      <c r="C76" s="347"/>
      <c r="D76" s="6" t="s">
        <v>202</v>
      </c>
      <c r="E76" s="22" t="s">
        <v>153</v>
      </c>
    </row>
    <row r="77" spans="1:5" x14ac:dyDescent="0.2">
      <c r="A77" s="347"/>
      <c r="B77" s="359"/>
      <c r="C77" s="347"/>
      <c r="D77" s="6" t="s">
        <v>203</v>
      </c>
      <c r="E77" s="22" t="s">
        <v>153</v>
      </c>
    </row>
    <row r="78" spans="1:5" x14ac:dyDescent="0.2">
      <c r="A78" s="348"/>
      <c r="B78" s="360"/>
      <c r="C78" s="348"/>
      <c r="D78" s="6" t="s">
        <v>204</v>
      </c>
      <c r="E78" s="22" t="s">
        <v>153</v>
      </c>
    </row>
    <row r="79" spans="1:5" x14ac:dyDescent="0.2">
      <c r="A79" s="346" t="s">
        <v>205</v>
      </c>
      <c r="B79" s="358"/>
      <c r="C79" s="346" t="s">
        <v>206</v>
      </c>
      <c r="D79" s="6" t="s">
        <v>207</v>
      </c>
      <c r="E79" s="22" t="s">
        <v>208</v>
      </c>
    </row>
    <row r="80" spans="1:5" x14ac:dyDescent="0.2">
      <c r="A80" s="347"/>
      <c r="B80" s="359"/>
      <c r="C80" s="347"/>
      <c r="D80" s="6" t="s">
        <v>209</v>
      </c>
      <c r="E80" s="22" t="s">
        <v>210</v>
      </c>
    </row>
    <row r="81" spans="1:5" x14ac:dyDescent="0.2">
      <c r="A81" s="347"/>
      <c r="B81" s="359"/>
      <c r="C81" s="347"/>
      <c r="D81" s="6" t="s">
        <v>211</v>
      </c>
      <c r="E81" s="22" t="s">
        <v>189</v>
      </c>
    </row>
    <row r="82" spans="1:5" ht="25.5" x14ac:dyDescent="0.2">
      <c r="A82" s="347"/>
      <c r="B82" s="359"/>
      <c r="C82" s="347"/>
      <c r="D82" s="6" t="s">
        <v>212</v>
      </c>
      <c r="E82" s="18">
        <v>4</v>
      </c>
    </row>
    <row r="83" spans="1:5" x14ac:dyDescent="0.2">
      <c r="A83" s="347"/>
      <c r="B83" s="359"/>
      <c r="C83" s="347"/>
      <c r="D83" s="6" t="s">
        <v>213</v>
      </c>
      <c r="E83" s="22" t="s">
        <v>214</v>
      </c>
    </row>
    <row r="84" spans="1:5" ht="25.5" x14ac:dyDescent="0.2">
      <c r="A84" s="348"/>
      <c r="B84" s="360"/>
      <c r="C84" s="348"/>
      <c r="D84" s="6" t="s">
        <v>215</v>
      </c>
      <c r="E84" s="22" t="s">
        <v>216</v>
      </c>
    </row>
    <row r="85" spans="1:5" x14ac:dyDescent="0.2">
      <c r="A85" s="346" t="s">
        <v>217</v>
      </c>
      <c r="B85" s="358"/>
      <c r="C85" s="346" t="s">
        <v>218</v>
      </c>
      <c r="D85" s="6" t="s">
        <v>154</v>
      </c>
      <c r="E85" s="22" t="s">
        <v>219</v>
      </c>
    </row>
    <row r="86" spans="1:5" x14ac:dyDescent="0.2">
      <c r="A86" s="347"/>
      <c r="B86" s="359"/>
      <c r="C86" s="347"/>
      <c r="D86" s="6" t="s">
        <v>220</v>
      </c>
      <c r="E86" s="23">
        <v>42125</v>
      </c>
    </row>
    <row r="87" spans="1:5" x14ac:dyDescent="0.2">
      <c r="A87" s="347"/>
      <c r="B87" s="359"/>
      <c r="C87" s="347"/>
      <c r="D87" s="6" t="s">
        <v>221</v>
      </c>
      <c r="E87" s="23">
        <v>42685</v>
      </c>
    </row>
    <row r="88" spans="1:5" x14ac:dyDescent="0.2">
      <c r="A88" s="348"/>
      <c r="B88" s="360"/>
      <c r="C88" s="348"/>
      <c r="D88" s="6" t="s">
        <v>64</v>
      </c>
      <c r="E88" s="22" t="s">
        <v>126</v>
      </c>
    </row>
    <row r="89" spans="1:5" x14ac:dyDescent="0.2">
      <c r="A89" s="346" t="s">
        <v>222</v>
      </c>
      <c r="B89" s="358"/>
      <c r="C89" s="346" t="s">
        <v>223</v>
      </c>
      <c r="D89" s="6" t="s">
        <v>181</v>
      </c>
      <c r="E89" s="22" t="s">
        <v>224</v>
      </c>
    </row>
    <row r="90" spans="1:5" x14ac:dyDescent="0.2">
      <c r="A90" s="347"/>
      <c r="B90" s="359"/>
      <c r="C90" s="347"/>
      <c r="D90" s="6" t="s">
        <v>169</v>
      </c>
      <c r="E90" s="22" t="s">
        <v>225</v>
      </c>
    </row>
    <row r="91" spans="1:5" x14ac:dyDescent="0.2">
      <c r="A91" s="347"/>
      <c r="B91" s="359"/>
      <c r="C91" s="347"/>
      <c r="D91" s="6" t="s">
        <v>226</v>
      </c>
      <c r="E91" s="21">
        <v>50000</v>
      </c>
    </row>
    <row r="92" spans="1:5" x14ac:dyDescent="0.2">
      <c r="A92" s="347"/>
      <c r="B92" s="359"/>
      <c r="C92" s="347"/>
      <c r="D92" s="6" t="s">
        <v>178</v>
      </c>
      <c r="E92" s="22" t="s">
        <v>227</v>
      </c>
    </row>
    <row r="93" spans="1:5" x14ac:dyDescent="0.2">
      <c r="A93" s="347"/>
      <c r="B93" s="359"/>
      <c r="C93" s="347"/>
      <c r="D93" s="6" t="s">
        <v>172</v>
      </c>
      <c r="E93" s="22" t="s">
        <v>139</v>
      </c>
    </row>
    <row r="94" spans="1:5" x14ac:dyDescent="0.2">
      <c r="A94" s="348"/>
      <c r="B94" s="360"/>
      <c r="C94" s="348"/>
      <c r="D94" s="6" t="s">
        <v>64</v>
      </c>
      <c r="E94" s="22" t="s">
        <v>126</v>
      </c>
    </row>
    <row r="95" spans="1:5" x14ac:dyDescent="0.2">
      <c r="A95" s="346" t="s">
        <v>228</v>
      </c>
      <c r="B95" s="358"/>
      <c r="C95" s="346" t="s">
        <v>229</v>
      </c>
      <c r="D95" s="6" t="s">
        <v>230</v>
      </c>
      <c r="E95" s="22" t="s">
        <v>231</v>
      </c>
    </row>
    <row r="96" spans="1:5" x14ac:dyDescent="0.2">
      <c r="A96" s="347"/>
      <c r="B96" s="359"/>
      <c r="C96" s="347"/>
      <c r="D96" s="6" t="s">
        <v>232</v>
      </c>
      <c r="E96" s="22" t="s">
        <v>233</v>
      </c>
    </row>
    <row r="97" spans="1:5" x14ac:dyDescent="0.2">
      <c r="A97" s="347"/>
      <c r="B97" s="359"/>
      <c r="C97" s="347"/>
      <c r="D97" s="6" t="s">
        <v>234</v>
      </c>
      <c r="E97" s="22" t="s">
        <v>235</v>
      </c>
    </row>
    <row r="98" spans="1:5" x14ac:dyDescent="0.2">
      <c r="A98" s="347"/>
      <c r="B98" s="359"/>
      <c r="C98" s="347"/>
      <c r="D98" s="6" t="s">
        <v>236</v>
      </c>
      <c r="E98" s="21">
        <v>30</v>
      </c>
    </row>
    <row r="99" spans="1:5" x14ac:dyDescent="0.2">
      <c r="A99" s="347"/>
      <c r="B99" s="359"/>
      <c r="C99" s="347"/>
      <c r="D99" s="6" t="s">
        <v>237</v>
      </c>
      <c r="E99" s="24">
        <v>42685</v>
      </c>
    </row>
    <row r="100" spans="1:5" x14ac:dyDescent="0.2">
      <c r="A100" s="347"/>
      <c r="B100" s="359"/>
      <c r="C100" s="347"/>
      <c r="D100" s="6" t="s">
        <v>238</v>
      </c>
      <c r="E100" s="22" t="s">
        <v>139</v>
      </c>
    </row>
    <row r="101" spans="1:5" x14ac:dyDescent="0.2">
      <c r="A101" s="348"/>
      <c r="B101" s="360"/>
      <c r="C101" s="348"/>
      <c r="D101" s="6" t="s">
        <v>64</v>
      </c>
      <c r="E101" s="22" t="s">
        <v>126</v>
      </c>
    </row>
    <row r="102" spans="1:5" x14ac:dyDescent="0.2">
      <c r="A102" s="346" t="s">
        <v>239</v>
      </c>
      <c r="B102" s="358"/>
      <c r="C102" s="346" t="s">
        <v>240</v>
      </c>
      <c r="D102" s="6" t="s">
        <v>241</v>
      </c>
      <c r="E102" s="22" t="s">
        <v>242</v>
      </c>
    </row>
    <row r="103" spans="1:5" x14ac:dyDescent="0.2">
      <c r="A103" s="347"/>
      <c r="B103" s="359"/>
      <c r="C103" s="347"/>
      <c r="D103" s="6" t="s">
        <v>181</v>
      </c>
      <c r="E103" s="22" t="s">
        <v>243</v>
      </c>
    </row>
    <row r="104" spans="1:5" x14ac:dyDescent="0.2">
      <c r="A104" s="347"/>
      <c r="B104" s="359"/>
      <c r="C104" s="347"/>
      <c r="D104" s="6" t="s">
        <v>244</v>
      </c>
      <c r="E104" s="21">
        <v>13800001111</v>
      </c>
    </row>
    <row r="105" spans="1:5" x14ac:dyDescent="0.2">
      <c r="A105" s="347"/>
      <c r="B105" s="359"/>
      <c r="C105" s="347"/>
      <c r="D105" s="6" t="s">
        <v>117</v>
      </c>
      <c r="E105" s="22" t="s">
        <v>245</v>
      </c>
    </row>
    <row r="106" spans="1:5" x14ac:dyDescent="0.2">
      <c r="A106" s="348"/>
      <c r="B106" s="360"/>
      <c r="C106" s="348"/>
      <c r="D106" s="6" t="s">
        <v>64</v>
      </c>
      <c r="E106" s="22" t="s">
        <v>126</v>
      </c>
    </row>
    <row r="107" spans="1:5" ht="25.5" x14ac:dyDescent="0.2">
      <c r="A107" s="346" t="s">
        <v>246</v>
      </c>
      <c r="B107" s="358"/>
      <c r="C107" s="346" t="s">
        <v>247</v>
      </c>
      <c r="D107" s="6" t="s">
        <v>248</v>
      </c>
      <c r="E107" s="22" t="s">
        <v>249</v>
      </c>
    </row>
    <row r="108" spans="1:5" x14ac:dyDescent="0.2">
      <c r="A108" s="347"/>
      <c r="B108" s="359"/>
      <c r="C108" s="347"/>
      <c r="D108" s="6" t="s">
        <v>250</v>
      </c>
      <c r="E108" s="21">
        <v>550</v>
      </c>
    </row>
    <row r="109" spans="1:5" x14ac:dyDescent="0.2">
      <c r="A109" s="347"/>
      <c r="B109" s="359"/>
      <c r="C109" s="347"/>
      <c r="D109" s="6" t="s">
        <v>251</v>
      </c>
      <c r="E109" s="21">
        <v>600</v>
      </c>
    </row>
    <row r="110" spans="1:5" x14ac:dyDescent="0.2">
      <c r="A110" s="347"/>
      <c r="B110" s="359"/>
      <c r="C110" s="347"/>
      <c r="D110" s="6" t="s">
        <v>252</v>
      </c>
      <c r="E110" s="23">
        <v>42248</v>
      </c>
    </row>
    <row r="111" spans="1:5" x14ac:dyDescent="0.2">
      <c r="A111" s="347"/>
      <c r="B111" s="359"/>
      <c r="C111" s="347"/>
      <c r="D111" s="6" t="s">
        <v>253</v>
      </c>
      <c r="E111" s="22" t="s">
        <v>254</v>
      </c>
    </row>
    <row r="112" spans="1:5" x14ac:dyDescent="0.2">
      <c r="A112" s="347"/>
      <c r="B112" s="359"/>
      <c r="C112" s="347"/>
      <c r="D112" s="6" t="s">
        <v>255</v>
      </c>
      <c r="E112" s="22" t="s">
        <v>126</v>
      </c>
    </row>
    <row r="113" spans="1:5" x14ac:dyDescent="0.2">
      <c r="A113" s="347"/>
      <c r="B113" s="359"/>
      <c r="C113" s="347"/>
      <c r="D113" s="6" t="s">
        <v>256</v>
      </c>
      <c r="E113" s="22" t="s">
        <v>126</v>
      </c>
    </row>
    <row r="114" spans="1:5" ht="25.5" x14ac:dyDescent="0.2">
      <c r="A114" s="347"/>
      <c r="B114" s="359"/>
      <c r="C114" s="347"/>
      <c r="D114" s="6" t="s">
        <v>257</v>
      </c>
      <c r="E114" s="22" t="s">
        <v>126</v>
      </c>
    </row>
    <row r="115" spans="1:5" x14ac:dyDescent="0.2">
      <c r="A115" s="347"/>
      <c r="B115" s="359"/>
      <c r="C115" s="347"/>
      <c r="D115" s="6" t="s">
        <v>258</v>
      </c>
      <c r="E115" s="22"/>
    </row>
    <row r="116" spans="1:5" x14ac:dyDescent="0.2">
      <c r="A116" s="347"/>
      <c r="B116" s="359"/>
      <c r="C116" s="347"/>
      <c r="D116" s="6" t="s">
        <v>259</v>
      </c>
      <c r="E116" s="22"/>
    </row>
    <row r="117" spans="1:5" x14ac:dyDescent="0.2">
      <c r="A117" s="348"/>
      <c r="B117" s="360"/>
      <c r="C117" s="348"/>
      <c r="D117" s="6" t="s">
        <v>260</v>
      </c>
      <c r="E117" s="22"/>
    </row>
    <row r="118" spans="1:5" x14ac:dyDescent="0.2">
      <c r="A118" s="349" t="s">
        <v>261</v>
      </c>
      <c r="B118" s="358"/>
      <c r="C118" s="346" t="s">
        <v>262</v>
      </c>
      <c r="D118" s="6" t="s">
        <v>263</v>
      </c>
      <c r="E118" s="22" t="s">
        <v>264</v>
      </c>
    </row>
    <row r="119" spans="1:5" x14ac:dyDescent="0.2">
      <c r="A119" s="350"/>
      <c r="B119" s="359"/>
      <c r="C119" s="347"/>
      <c r="D119" s="6" t="s">
        <v>265</v>
      </c>
      <c r="E119" s="22" t="s">
        <v>266</v>
      </c>
    </row>
    <row r="120" spans="1:5" x14ac:dyDescent="0.2">
      <c r="A120" s="350"/>
      <c r="B120" s="359"/>
      <c r="C120" s="347"/>
      <c r="D120" s="6" t="s">
        <v>267</v>
      </c>
      <c r="E120" s="22" t="s">
        <v>126</v>
      </c>
    </row>
    <row r="121" spans="1:5" x14ac:dyDescent="0.2">
      <c r="A121" s="350"/>
      <c r="B121" s="359"/>
      <c r="C121" s="347"/>
      <c r="D121" s="6" t="s">
        <v>64</v>
      </c>
      <c r="E121" s="22" t="s">
        <v>126</v>
      </c>
    </row>
    <row r="122" spans="1:5" x14ac:dyDescent="0.2">
      <c r="A122" s="350"/>
      <c r="B122" s="359"/>
      <c r="C122" s="348"/>
      <c r="D122" s="6" t="s">
        <v>268</v>
      </c>
      <c r="E122" s="22" t="s">
        <v>269</v>
      </c>
    </row>
    <row r="123" spans="1:5" x14ac:dyDescent="0.2">
      <c r="A123" s="350"/>
      <c r="B123" s="359"/>
      <c r="C123" s="346" t="s">
        <v>270</v>
      </c>
      <c r="D123" s="6" t="s">
        <v>271</v>
      </c>
      <c r="E123" s="25">
        <v>42638</v>
      </c>
    </row>
    <row r="124" spans="1:5" x14ac:dyDescent="0.2">
      <c r="A124" s="350"/>
      <c r="B124" s="359"/>
      <c r="C124" s="347"/>
      <c r="D124" s="6" t="s">
        <v>267</v>
      </c>
      <c r="E124" s="22" t="s">
        <v>126</v>
      </c>
    </row>
    <row r="125" spans="1:5" x14ac:dyDescent="0.2">
      <c r="A125" s="351"/>
      <c r="B125" s="360"/>
      <c r="C125" s="348"/>
      <c r="D125" s="6" t="s">
        <v>272</v>
      </c>
      <c r="E125" s="22" t="s">
        <v>273</v>
      </c>
    </row>
    <row r="126" spans="1:5" x14ac:dyDescent="0.2">
      <c r="A126" s="346" t="s">
        <v>274</v>
      </c>
      <c r="B126" s="358"/>
      <c r="C126" s="346" t="s">
        <v>275</v>
      </c>
      <c r="D126" s="6" t="s">
        <v>276</v>
      </c>
      <c r="E126" s="22" t="s">
        <v>277</v>
      </c>
    </row>
    <row r="127" spans="1:5" x14ac:dyDescent="0.2">
      <c r="A127" s="347"/>
      <c r="B127" s="359"/>
      <c r="C127" s="347"/>
      <c r="D127" s="6" t="s">
        <v>278</v>
      </c>
      <c r="E127" s="21">
        <v>5000</v>
      </c>
    </row>
    <row r="128" spans="1:5" x14ac:dyDescent="0.2">
      <c r="A128" s="347"/>
      <c r="B128" s="359"/>
      <c r="C128" s="347"/>
      <c r="D128" s="6" t="s">
        <v>279</v>
      </c>
      <c r="E128" s="21">
        <v>15000</v>
      </c>
    </row>
    <row r="129" spans="1:5" x14ac:dyDescent="0.2">
      <c r="A129" s="347"/>
      <c r="B129" s="359"/>
      <c r="C129" s="347"/>
      <c r="D129" s="6" t="s">
        <v>280</v>
      </c>
      <c r="E129" s="21" t="s">
        <v>281</v>
      </c>
    </row>
    <row r="130" spans="1:5" x14ac:dyDescent="0.2">
      <c r="A130" s="347"/>
      <c r="B130" s="359"/>
      <c r="C130" s="347"/>
      <c r="D130" s="6" t="s">
        <v>282</v>
      </c>
      <c r="E130" s="21">
        <v>800</v>
      </c>
    </row>
    <row r="131" spans="1:5" x14ac:dyDescent="0.2">
      <c r="A131" s="347"/>
      <c r="B131" s="359"/>
      <c r="C131" s="347"/>
      <c r="D131" s="6" t="s">
        <v>283</v>
      </c>
      <c r="E131" s="21" t="s">
        <v>126</v>
      </c>
    </row>
    <row r="132" spans="1:5" x14ac:dyDescent="0.2">
      <c r="A132" s="347"/>
      <c r="B132" s="359"/>
      <c r="C132" s="347"/>
      <c r="D132" s="6" t="s">
        <v>284</v>
      </c>
      <c r="E132" s="21">
        <v>50</v>
      </c>
    </row>
    <row r="133" spans="1:5" x14ac:dyDescent="0.2">
      <c r="A133" s="347"/>
      <c r="B133" s="359"/>
      <c r="C133" s="347"/>
      <c r="D133" s="6" t="s">
        <v>285</v>
      </c>
      <c r="E133" s="21">
        <v>30</v>
      </c>
    </row>
    <row r="134" spans="1:5" x14ac:dyDescent="0.2">
      <c r="A134" s="347"/>
      <c r="B134" s="359"/>
      <c r="C134" s="348"/>
      <c r="D134" s="6" t="s">
        <v>286</v>
      </c>
      <c r="E134" s="21">
        <v>60</v>
      </c>
    </row>
    <row r="135" spans="1:5" x14ac:dyDescent="0.2">
      <c r="A135" s="347"/>
      <c r="B135" s="359"/>
      <c r="C135" s="346" t="s">
        <v>287</v>
      </c>
      <c r="D135" s="6" t="s">
        <v>288</v>
      </c>
      <c r="E135" s="21">
        <v>3</v>
      </c>
    </row>
    <row r="136" spans="1:5" x14ac:dyDescent="0.2">
      <c r="A136" s="347"/>
      <c r="B136" s="359"/>
      <c r="C136" s="347"/>
      <c r="D136" s="6" t="s">
        <v>289</v>
      </c>
      <c r="E136" s="22" t="s">
        <v>290</v>
      </c>
    </row>
    <row r="137" spans="1:5" x14ac:dyDescent="0.2">
      <c r="A137" s="347"/>
      <c r="B137" s="359"/>
      <c r="C137" s="347"/>
      <c r="D137" s="6" t="s">
        <v>291</v>
      </c>
      <c r="E137" s="22" t="s">
        <v>292</v>
      </c>
    </row>
    <row r="138" spans="1:5" x14ac:dyDescent="0.2">
      <c r="A138" s="347"/>
      <c r="B138" s="359"/>
      <c r="C138" s="348"/>
      <c r="D138" s="6" t="s">
        <v>64</v>
      </c>
      <c r="E138" s="22" t="s">
        <v>126</v>
      </c>
    </row>
    <row r="139" spans="1:5" x14ac:dyDescent="0.2">
      <c r="A139" s="347"/>
      <c r="B139" s="359"/>
      <c r="C139" s="346" t="s">
        <v>293</v>
      </c>
      <c r="D139" s="6" t="s">
        <v>294</v>
      </c>
      <c r="E139" s="21">
        <v>1</v>
      </c>
    </row>
    <row r="140" spans="1:5" x14ac:dyDescent="0.2">
      <c r="A140" s="347"/>
      <c r="B140" s="359"/>
      <c r="C140" s="347"/>
      <c r="D140" s="6" t="s">
        <v>295</v>
      </c>
      <c r="E140" s="22" t="s">
        <v>296</v>
      </c>
    </row>
    <row r="141" spans="1:5" x14ac:dyDescent="0.2">
      <c r="A141" s="347"/>
      <c r="B141" s="359"/>
      <c r="C141" s="347"/>
      <c r="D141" s="6" t="s">
        <v>297</v>
      </c>
      <c r="E141" s="21">
        <v>2</v>
      </c>
    </row>
    <row r="142" spans="1:5" x14ac:dyDescent="0.2">
      <c r="A142" s="347"/>
      <c r="B142" s="359"/>
      <c r="C142" s="347"/>
      <c r="D142" s="6" t="s">
        <v>298</v>
      </c>
      <c r="E142" s="21" t="s">
        <v>299</v>
      </c>
    </row>
    <row r="143" spans="1:5" x14ac:dyDescent="0.2">
      <c r="A143" s="347"/>
      <c r="B143" s="359"/>
      <c r="C143" s="347"/>
      <c r="D143" s="6" t="s">
        <v>300</v>
      </c>
      <c r="E143" s="21">
        <v>3</v>
      </c>
    </row>
    <row r="144" spans="1:5" x14ac:dyDescent="0.2">
      <c r="A144" s="347"/>
      <c r="B144" s="359"/>
      <c r="C144" s="347"/>
      <c r="D144" s="6" t="s">
        <v>301</v>
      </c>
      <c r="E144" s="23">
        <v>42651</v>
      </c>
    </row>
    <row r="145" spans="1:5" x14ac:dyDescent="0.2">
      <c r="A145" s="347"/>
      <c r="B145" s="359"/>
      <c r="C145" s="347"/>
      <c r="D145" s="6" t="s">
        <v>302</v>
      </c>
      <c r="E145" s="21"/>
    </row>
    <row r="146" spans="1:5" x14ac:dyDescent="0.2">
      <c r="A146" s="347"/>
      <c r="B146" s="359"/>
      <c r="C146" s="348"/>
      <c r="D146" s="6" t="s">
        <v>64</v>
      </c>
      <c r="E146" s="21" t="s">
        <v>126</v>
      </c>
    </row>
    <row r="147" spans="1:5" x14ac:dyDescent="0.2">
      <c r="A147" s="347"/>
      <c r="B147" s="359"/>
      <c r="C147" s="346" t="s">
        <v>303</v>
      </c>
      <c r="D147" s="6" t="s">
        <v>294</v>
      </c>
      <c r="E147" s="21">
        <v>1</v>
      </c>
    </row>
    <row r="148" spans="1:5" x14ac:dyDescent="0.2">
      <c r="A148" s="347"/>
      <c r="B148" s="359"/>
      <c r="C148" s="347"/>
      <c r="D148" s="6" t="s">
        <v>295</v>
      </c>
      <c r="E148" s="22" t="s">
        <v>296</v>
      </c>
    </row>
    <row r="149" spans="1:5" x14ac:dyDescent="0.2">
      <c r="A149" s="347"/>
      <c r="B149" s="359"/>
      <c r="C149" s="347"/>
      <c r="D149" s="6" t="s">
        <v>297</v>
      </c>
      <c r="E149" s="21">
        <v>2</v>
      </c>
    </row>
    <row r="150" spans="1:5" x14ac:dyDescent="0.2">
      <c r="A150" s="347"/>
      <c r="B150" s="359"/>
      <c r="C150" s="347"/>
      <c r="D150" s="6" t="s">
        <v>298</v>
      </c>
      <c r="E150" s="21" t="s">
        <v>299</v>
      </c>
    </row>
    <row r="151" spans="1:5" x14ac:dyDescent="0.2">
      <c r="A151" s="347"/>
      <c r="B151" s="359"/>
      <c r="C151" s="347"/>
      <c r="D151" s="6" t="s">
        <v>300</v>
      </c>
      <c r="E151" s="21">
        <v>3</v>
      </c>
    </row>
    <row r="152" spans="1:5" x14ac:dyDescent="0.2">
      <c r="A152" s="347"/>
      <c r="B152" s="359"/>
      <c r="C152" s="347"/>
      <c r="D152" s="6" t="s">
        <v>301</v>
      </c>
      <c r="E152" s="23">
        <v>42651</v>
      </c>
    </row>
    <row r="153" spans="1:5" x14ac:dyDescent="0.2">
      <c r="A153" s="347"/>
      <c r="B153" s="359"/>
      <c r="C153" s="347"/>
      <c r="D153" s="6" t="s">
        <v>302</v>
      </c>
      <c r="E153" s="21"/>
    </row>
    <row r="154" spans="1:5" x14ac:dyDescent="0.2">
      <c r="A154" s="348"/>
      <c r="B154" s="360"/>
      <c r="C154" s="348"/>
      <c r="D154" s="6" t="s">
        <v>64</v>
      </c>
      <c r="E154" s="21" t="s">
        <v>126</v>
      </c>
    </row>
    <row r="155" spans="1:5" ht="25.5" x14ac:dyDescent="0.2">
      <c r="A155" s="346" t="s">
        <v>304</v>
      </c>
      <c r="B155" s="358"/>
      <c r="C155" s="346" t="s">
        <v>305</v>
      </c>
      <c r="D155" s="6" t="s">
        <v>306</v>
      </c>
      <c r="E155" s="22" t="s">
        <v>307</v>
      </c>
    </row>
    <row r="156" spans="1:5" x14ac:dyDescent="0.2">
      <c r="A156" s="348"/>
      <c r="B156" s="360"/>
      <c r="C156" s="348"/>
      <c r="D156" s="6" t="s">
        <v>308</v>
      </c>
      <c r="E156" s="22" t="s">
        <v>126</v>
      </c>
    </row>
    <row r="157" spans="1:5" ht="25.5" x14ac:dyDescent="0.2">
      <c r="A157" s="346" t="s">
        <v>309</v>
      </c>
      <c r="B157" s="358"/>
      <c r="C157" s="346" t="s">
        <v>310</v>
      </c>
      <c r="D157" s="6" t="s">
        <v>311</v>
      </c>
      <c r="E157" s="22" t="s">
        <v>312</v>
      </c>
    </row>
    <row r="158" spans="1:5" x14ac:dyDescent="0.2">
      <c r="A158" s="347"/>
      <c r="B158" s="359"/>
      <c r="C158" s="347"/>
      <c r="D158" s="6" t="s">
        <v>313</v>
      </c>
      <c r="E158" s="22" t="s">
        <v>314</v>
      </c>
    </row>
    <row r="159" spans="1:5" x14ac:dyDescent="0.2">
      <c r="A159" s="347"/>
      <c r="B159" s="359"/>
      <c r="C159" s="347"/>
      <c r="D159" s="6" t="s">
        <v>315</v>
      </c>
      <c r="E159" s="22" t="s">
        <v>316</v>
      </c>
    </row>
    <row r="160" spans="1:5" x14ac:dyDescent="0.2">
      <c r="A160" s="348"/>
      <c r="B160" s="360"/>
      <c r="C160" s="348"/>
      <c r="D160" s="6" t="s">
        <v>317</v>
      </c>
      <c r="E160" s="22" t="s">
        <v>318</v>
      </c>
    </row>
    <row r="161" spans="1:5" x14ac:dyDescent="0.2">
      <c r="A161" s="22" t="s">
        <v>319</v>
      </c>
      <c r="B161" s="22"/>
      <c r="C161" s="346" t="s">
        <v>320</v>
      </c>
      <c r="D161" s="6" t="s">
        <v>288</v>
      </c>
      <c r="E161" s="18">
        <v>1</v>
      </c>
    </row>
    <row r="162" spans="1:5" x14ac:dyDescent="0.2">
      <c r="A162" s="22"/>
      <c r="B162" s="22"/>
      <c r="C162" s="347"/>
      <c r="D162" s="6" t="s">
        <v>321</v>
      </c>
      <c r="E162" s="22" t="s">
        <v>322</v>
      </c>
    </row>
    <row r="163" spans="1:5" x14ac:dyDescent="0.2">
      <c r="A163" s="22"/>
      <c r="B163" s="22"/>
      <c r="C163" s="347"/>
      <c r="D163" s="6" t="s">
        <v>323</v>
      </c>
      <c r="E163" s="22" t="s">
        <v>324</v>
      </c>
    </row>
    <row r="164" spans="1:5" x14ac:dyDescent="0.2">
      <c r="A164" s="22"/>
      <c r="B164" s="22"/>
      <c r="C164" s="347"/>
      <c r="D164" s="6" t="s">
        <v>325</v>
      </c>
      <c r="E164" s="22" t="s">
        <v>326</v>
      </c>
    </row>
    <row r="165" spans="1:5" x14ac:dyDescent="0.2">
      <c r="A165" s="22"/>
      <c r="B165" s="22"/>
      <c r="C165" s="347"/>
      <c r="D165" s="6" t="s">
        <v>64</v>
      </c>
      <c r="E165" s="22" t="s">
        <v>126</v>
      </c>
    </row>
    <row r="166" spans="1:5" x14ac:dyDescent="0.2">
      <c r="A166" s="22"/>
      <c r="B166" s="22"/>
      <c r="C166" s="348"/>
      <c r="D166" s="6" t="s">
        <v>327</v>
      </c>
      <c r="E166" s="22" t="s">
        <v>328</v>
      </c>
    </row>
  </sheetData>
  <mergeCells count="61">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A102:A106"/>
    <mergeCell ref="A107:A117"/>
    <mergeCell ref="A118:A125"/>
    <mergeCell ref="A126:A154"/>
    <mergeCell ref="A155:A156"/>
    <mergeCell ref="A75:A78"/>
    <mergeCell ref="A79:A84"/>
    <mergeCell ref="A85:A88"/>
    <mergeCell ref="A89:A94"/>
    <mergeCell ref="A95:A101"/>
    <mergeCell ref="A2:A14"/>
    <mergeCell ref="A15:A45"/>
    <mergeCell ref="A46:A50"/>
    <mergeCell ref="A51:A66"/>
    <mergeCell ref="A67:A74"/>
  </mergeCells>
  <phoneticPr fontId="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workbookViewId="0">
      <selection activeCell="S34" sqref="S34"/>
    </sheetView>
  </sheetViews>
  <sheetFormatPr defaultColWidth="9.140625" defaultRowHeight="12.75" x14ac:dyDescent="0.2"/>
  <cols>
    <col min="1" max="1" width="4.28515625" style="28" customWidth="1"/>
    <col min="2" max="2" width="22.42578125" style="28" customWidth="1"/>
    <col min="3" max="4" width="7.28515625" style="28" customWidth="1"/>
    <col min="5" max="5" width="8.28515625" style="28" customWidth="1"/>
    <col min="6" max="6" width="1.42578125" style="28" customWidth="1"/>
    <col min="7" max="11" width="7.7109375" style="28" customWidth="1"/>
    <col min="12" max="12" width="7.28515625" style="28" customWidth="1"/>
    <col min="13" max="13" width="6.85546875" style="28" customWidth="1"/>
    <col min="14" max="17" width="7.140625" style="28" customWidth="1"/>
    <col min="18" max="16384" width="9.140625" style="28"/>
  </cols>
  <sheetData>
    <row r="1" spans="1:12" ht="15.75" customHeight="1" x14ac:dyDescent="0.2"/>
    <row r="2" spans="1:12" ht="20.25" x14ac:dyDescent="0.3">
      <c r="F2" s="108" t="str">
        <f>Snapshot!$I$9</f>
        <v>Release 1.1</v>
      </c>
      <c r="G2" s="108"/>
      <c r="H2" s="108"/>
      <c r="I2" s="108"/>
    </row>
    <row r="3" spans="1:12" x14ac:dyDescent="0.2">
      <c r="F3" s="109" t="str">
        <f>"Project: "&amp;Snapshot!$B$16&amp;"  "&amp;Snapshot!$B$17</f>
        <v>Project: P18  教育平台</v>
      </c>
      <c r="G3" s="109"/>
      <c r="H3" s="109"/>
    </row>
    <row r="4" spans="1:12" ht="4.5" customHeight="1" x14ac:dyDescent="0.2"/>
    <row r="5" spans="1:12" ht="23.25" x14ac:dyDescent="0.2">
      <c r="A5" s="110" t="s">
        <v>45</v>
      </c>
      <c r="B5" s="110"/>
      <c r="C5" s="111"/>
      <c r="D5" s="111"/>
      <c r="E5" s="111"/>
      <c r="F5" s="111"/>
      <c r="G5" s="111"/>
      <c r="H5" s="111"/>
      <c r="I5" s="111"/>
      <c r="J5" s="111"/>
      <c r="K5" s="111"/>
      <c r="L5" s="111"/>
    </row>
    <row r="6" spans="1:12" x14ac:dyDescent="0.2">
      <c r="A6" s="49"/>
      <c r="B6" s="49"/>
      <c r="C6" s="49"/>
      <c r="D6" s="49"/>
      <c r="E6" s="49"/>
      <c r="F6" s="49"/>
      <c r="G6" s="49"/>
      <c r="H6" s="49"/>
      <c r="I6" s="49"/>
      <c r="J6" s="49"/>
      <c r="K6" s="49"/>
      <c r="L6" s="49"/>
    </row>
    <row r="7" spans="1:12" ht="16.5" customHeight="1" x14ac:dyDescent="0.2">
      <c r="A7" s="49"/>
      <c r="B7" s="112"/>
      <c r="C7" s="113"/>
      <c r="D7" s="113"/>
      <c r="E7" s="114"/>
      <c r="F7" s="49"/>
      <c r="G7" s="49"/>
      <c r="H7" s="49"/>
      <c r="I7" s="49"/>
      <c r="J7" s="49"/>
      <c r="K7" s="49"/>
      <c r="L7" s="49"/>
    </row>
    <row r="8" spans="1:12" x14ac:dyDescent="0.2">
      <c r="A8" s="49"/>
      <c r="B8" s="49"/>
      <c r="C8" s="49"/>
      <c r="D8" s="49"/>
      <c r="E8" s="49"/>
      <c r="F8" s="49"/>
      <c r="G8" s="49"/>
      <c r="H8" s="49"/>
      <c r="I8" s="49"/>
      <c r="J8" s="49"/>
      <c r="K8" s="49"/>
      <c r="L8" s="49"/>
    </row>
    <row r="9" spans="1:12" x14ac:dyDescent="0.2">
      <c r="A9" s="49"/>
      <c r="B9" s="49"/>
      <c r="C9" s="49"/>
      <c r="D9" s="49"/>
      <c r="E9" s="49"/>
      <c r="F9" s="49"/>
      <c r="G9" s="49"/>
      <c r="H9" s="49"/>
      <c r="I9" s="49"/>
      <c r="J9" s="49"/>
      <c r="K9" s="49"/>
      <c r="L9" s="49"/>
    </row>
    <row r="10" spans="1:12" x14ac:dyDescent="0.2">
      <c r="A10" s="49"/>
      <c r="B10" s="49"/>
      <c r="C10" s="49"/>
      <c r="D10" s="49"/>
      <c r="E10" s="49"/>
      <c r="F10" s="49"/>
      <c r="G10" s="49"/>
      <c r="H10" s="49"/>
      <c r="I10" s="49"/>
      <c r="J10" s="49"/>
      <c r="K10" s="49"/>
      <c r="L10" s="49"/>
    </row>
    <row r="11" spans="1:12" x14ac:dyDescent="0.2">
      <c r="A11" s="49"/>
      <c r="B11" s="49"/>
      <c r="C11" s="49"/>
      <c r="D11" s="49"/>
      <c r="E11" s="49"/>
      <c r="F11" s="49"/>
      <c r="G11" s="49"/>
      <c r="H11" s="49"/>
      <c r="I11" s="49"/>
      <c r="J11" s="49"/>
      <c r="K11" s="49"/>
      <c r="L11" s="49"/>
    </row>
    <row r="12" spans="1:12" x14ac:dyDescent="0.2">
      <c r="A12" s="49"/>
      <c r="B12" s="49"/>
      <c r="C12" s="49"/>
      <c r="D12" s="49"/>
      <c r="E12" s="49"/>
      <c r="F12" s="49"/>
      <c r="G12" s="49"/>
      <c r="H12" s="49"/>
      <c r="I12" s="49"/>
      <c r="J12" s="49"/>
      <c r="K12" s="49"/>
      <c r="L12" s="49"/>
    </row>
    <row r="13" spans="1:12" x14ac:dyDescent="0.2">
      <c r="A13" s="49"/>
      <c r="B13" s="49"/>
      <c r="C13" s="49"/>
      <c r="D13" s="49"/>
      <c r="E13" s="49"/>
      <c r="F13" s="49"/>
      <c r="G13" s="49"/>
      <c r="H13" s="49"/>
      <c r="I13" s="49"/>
      <c r="J13" s="49"/>
      <c r="K13" s="49"/>
      <c r="L13" s="49"/>
    </row>
    <row r="14" spans="1:12" x14ac:dyDescent="0.2">
      <c r="A14" s="49"/>
      <c r="B14" s="49"/>
      <c r="C14" s="49"/>
      <c r="D14" s="49"/>
      <c r="E14" s="49"/>
      <c r="F14" s="49"/>
      <c r="G14" s="49"/>
      <c r="H14" s="49"/>
      <c r="I14" s="49"/>
      <c r="J14" s="49"/>
      <c r="K14" s="49"/>
      <c r="L14" s="49"/>
    </row>
    <row r="15" spans="1:12" x14ac:dyDescent="0.2">
      <c r="A15" s="49"/>
      <c r="B15" s="49"/>
      <c r="C15" s="49"/>
      <c r="D15" s="49"/>
      <c r="E15" s="49"/>
      <c r="F15" s="49"/>
      <c r="G15" s="49"/>
      <c r="H15" s="49"/>
      <c r="I15" s="49"/>
      <c r="J15" s="49"/>
      <c r="K15" s="49"/>
      <c r="L15" s="49"/>
    </row>
    <row r="16" spans="1:12" x14ac:dyDescent="0.2">
      <c r="A16" s="49"/>
      <c r="B16" s="49"/>
      <c r="C16" s="49"/>
      <c r="D16" s="49"/>
      <c r="E16" s="49"/>
      <c r="F16" s="49"/>
      <c r="G16" s="49"/>
      <c r="H16" s="49"/>
      <c r="I16" s="49"/>
      <c r="J16" s="49"/>
      <c r="K16" s="49"/>
      <c r="L16" s="49"/>
    </row>
    <row r="17" spans="1:12" ht="5.25" customHeight="1" x14ac:dyDescent="0.2">
      <c r="A17" s="49"/>
      <c r="B17" s="49"/>
      <c r="C17" s="49"/>
      <c r="D17" s="49"/>
      <c r="E17" s="49"/>
      <c r="F17" s="49"/>
      <c r="G17" s="49"/>
      <c r="H17" s="49"/>
      <c r="I17" s="49"/>
      <c r="J17" s="49"/>
      <c r="K17" s="49"/>
      <c r="L17" s="49"/>
    </row>
    <row r="18" spans="1:12" ht="15" x14ac:dyDescent="0.2">
      <c r="A18" s="115"/>
      <c r="B18" s="116"/>
      <c r="C18" s="116"/>
      <c r="D18" s="116"/>
      <c r="E18" s="117"/>
      <c r="F18" s="118"/>
      <c r="G18" s="49"/>
      <c r="H18" s="49"/>
      <c r="I18" s="49"/>
      <c r="J18" s="49"/>
      <c r="K18" s="49"/>
      <c r="L18" s="49"/>
    </row>
    <row r="19" spans="1:12" x14ac:dyDescent="0.2">
      <c r="A19" s="49"/>
      <c r="B19" s="49"/>
      <c r="C19" s="49"/>
      <c r="D19" s="49"/>
      <c r="E19" s="49"/>
      <c r="F19" s="49"/>
      <c r="G19" s="49"/>
      <c r="H19" s="49"/>
      <c r="I19" s="49"/>
      <c r="J19" s="49"/>
      <c r="K19" s="49"/>
      <c r="L19" s="49"/>
    </row>
    <row r="20" spans="1:12" x14ac:dyDescent="0.2">
      <c r="A20" s="49"/>
      <c r="B20" s="49"/>
      <c r="C20" s="49"/>
      <c r="D20" s="49"/>
      <c r="E20" s="49"/>
      <c r="F20" s="49"/>
      <c r="G20" s="49"/>
      <c r="H20" s="49"/>
      <c r="I20" s="49"/>
      <c r="J20" s="49"/>
      <c r="K20" s="49"/>
      <c r="L20" s="49"/>
    </row>
    <row r="21" spans="1:12" x14ac:dyDescent="0.2">
      <c r="A21" s="49"/>
      <c r="B21" s="49"/>
      <c r="C21" s="49"/>
      <c r="D21" s="49"/>
      <c r="E21" s="49"/>
      <c r="F21" s="49"/>
      <c r="G21" s="49"/>
      <c r="H21" s="49"/>
      <c r="I21" s="49"/>
      <c r="J21" s="49"/>
      <c r="K21" s="49"/>
      <c r="L21" s="49"/>
    </row>
    <row r="22" spans="1:12" x14ac:dyDescent="0.2">
      <c r="A22" s="49"/>
      <c r="B22" s="49"/>
      <c r="C22" s="49"/>
      <c r="D22" s="49"/>
      <c r="E22" s="49"/>
      <c r="F22" s="49"/>
      <c r="G22" s="49"/>
      <c r="H22" s="49"/>
      <c r="I22" s="49"/>
      <c r="J22" s="49"/>
      <c r="K22" s="49"/>
      <c r="L22" s="49"/>
    </row>
    <row r="23" spans="1:12" x14ac:dyDescent="0.2">
      <c r="A23" s="49"/>
      <c r="B23" s="49"/>
      <c r="C23" s="49"/>
      <c r="D23" s="49"/>
      <c r="E23" s="49"/>
      <c r="F23" s="49"/>
      <c r="G23" s="49"/>
      <c r="H23" s="49"/>
      <c r="I23" s="49"/>
      <c r="J23" s="49"/>
      <c r="K23" s="49"/>
      <c r="L23" s="49"/>
    </row>
    <row r="24" spans="1:12" x14ac:dyDescent="0.2">
      <c r="A24" s="49"/>
      <c r="B24" s="49"/>
      <c r="C24" s="49"/>
      <c r="D24" s="49"/>
      <c r="E24" s="49"/>
      <c r="F24" s="49"/>
      <c r="G24" s="49"/>
      <c r="H24" s="49"/>
      <c r="I24" s="49"/>
      <c r="J24" s="49"/>
      <c r="K24" s="49"/>
      <c r="L24" s="49"/>
    </row>
    <row r="25" spans="1:12" x14ac:dyDescent="0.2">
      <c r="A25" s="49"/>
      <c r="B25" s="49"/>
      <c r="C25" s="49"/>
      <c r="D25" s="49"/>
      <c r="E25" s="49"/>
      <c r="F25" s="49"/>
      <c r="G25" s="49"/>
      <c r="H25" s="49"/>
      <c r="I25" s="49"/>
      <c r="J25" s="49"/>
      <c r="K25" s="49"/>
      <c r="L25" s="49"/>
    </row>
    <row r="26" spans="1:12" x14ac:dyDescent="0.2">
      <c r="A26" s="49"/>
      <c r="B26" s="49"/>
      <c r="C26" s="49"/>
      <c r="D26" s="49"/>
      <c r="E26" s="49"/>
      <c r="F26" s="49"/>
      <c r="G26" s="49"/>
      <c r="H26" s="49"/>
      <c r="I26" s="49"/>
      <c r="J26" s="49"/>
      <c r="K26" s="49"/>
      <c r="L26" s="49"/>
    </row>
    <row r="27" spans="1:12" x14ac:dyDescent="0.2">
      <c r="A27" s="49"/>
      <c r="B27" s="49"/>
      <c r="C27" s="49"/>
      <c r="D27" s="49"/>
      <c r="E27" s="49"/>
      <c r="F27" s="49"/>
      <c r="G27" s="49"/>
      <c r="H27" s="49"/>
      <c r="I27" s="49"/>
      <c r="J27" s="49"/>
      <c r="K27" s="49"/>
      <c r="L27" s="49"/>
    </row>
    <row r="28" spans="1:12" ht="3" customHeight="1" x14ac:dyDescent="0.2">
      <c r="A28" s="49"/>
      <c r="B28" s="49"/>
      <c r="C28" s="49"/>
      <c r="D28" s="49"/>
      <c r="E28" s="49"/>
      <c r="F28" s="49"/>
      <c r="G28" s="49"/>
      <c r="H28" s="49"/>
      <c r="I28" s="49"/>
      <c r="J28" s="49"/>
      <c r="K28" s="49"/>
      <c r="L28" s="49"/>
    </row>
    <row r="29" spans="1:12" ht="6" customHeight="1" x14ac:dyDescent="0.2">
      <c r="A29" s="49"/>
      <c r="B29" s="49"/>
      <c r="C29" s="49"/>
      <c r="D29" s="49"/>
      <c r="E29" s="49"/>
      <c r="F29" s="49"/>
      <c r="G29" s="49"/>
      <c r="H29" s="49"/>
      <c r="I29" s="49"/>
      <c r="J29" s="49"/>
      <c r="K29" s="49"/>
      <c r="L29" s="49"/>
    </row>
    <row r="30" spans="1:12" ht="16.5" customHeight="1" x14ac:dyDescent="0.2">
      <c r="A30" s="119" t="s">
        <v>46</v>
      </c>
      <c r="B30" s="120"/>
      <c r="C30" s="120"/>
      <c r="D30" s="120"/>
      <c r="E30" s="121"/>
      <c r="F30" s="122"/>
      <c r="G30" s="122"/>
      <c r="H30" s="122"/>
      <c r="I30" s="122"/>
      <c r="J30" s="122"/>
      <c r="K30" s="122"/>
      <c r="L30" s="122"/>
    </row>
    <row r="31" spans="1:12" ht="28.5" customHeight="1" x14ac:dyDescent="0.2">
      <c r="A31" s="308" t="s">
        <v>47</v>
      </c>
      <c r="B31" s="301" t="s">
        <v>48</v>
      </c>
      <c r="C31" s="305" t="s">
        <v>49</v>
      </c>
      <c r="D31" s="306"/>
      <c r="E31" s="311" t="s">
        <v>50</v>
      </c>
      <c r="F31" s="123"/>
      <c r="G31" s="123"/>
      <c r="H31" s="123"/>
      <c r="I31" s="307"/>
      <c r="J31" s="307"/>
      <c r="K31" s="307"/>
      <c r="L31" s="307"/>
    </row>
    <row r="32" spans="1:12" x14ac:dyDescent="0.2">
      <c r="A32" s="309"/>
      <c r="B32" s="310"/>
      <c r="C32" s="124" t="s">
        <v>41</v>
      </c>
      <c r="D32" s="124" t="s">
        <v>39</v>
      </c>
      <c r="E32" s="312"/>
      <c r="F32" s="125"/>
      <c r="G32" s="125"/>
      <c r="H32" s="125"/>
      <c r="I32" s="125"/>
      <c r="J32" s="125"/>
      <c r="K32" s="125"/>
      <c r="L32" s="125"/>
    </row>
    <row r="33" spans="1:12" ht="16.5" customHeight="1" x14ac:dyDescent="0.2">
      <c r="A33" s="126">
        <v>1</v>
      </c>
      <c r="B33" s="127" t="s">
        <v>51</v>
      </c>
      <c r="C33" s="128">
        <v>109</v>
      </c>
      <c r="D33" s="129">
        <v>15</v>
      </c>
      <c r="E33" s="130">
        <v>40.4</v>
      </c>
      <c r="F33" s="131"/>
      <c r="G33" s="131"/>
      <c r="H33" s="131"/>
      <c r="I33" s="150"/>
      <c r="J33" s="150"/>
      <c r="K33" s="150"/>
      <c r="L33" s="150"/>
    </row>
    <row r="34" spans="1:12" ht="16.5" customHeight="1" x14ac:dyDescent="0.2">
      <c r="A34" s="132">
        <f t="shared" ref="A34:A42" si="0">A33+1</f>
        <v>2</v>
      </c>
      <c r="B34" s="133" t="s">
        <v>52</v>
      </c>
      <c r="C34" s="134">
        <v>356</v>
      </c>
      <c r="D34" s="135">
        <v>24</v>
      </c>
      <c r="E34" s="136">
        <v>111.3</v>
      </c>
      <c r="F34" s="131"/>
      <c r="G34" s="131"/>
      <c r="H34" s="131"/>
      <c r="I34" s="150"/>
      <c r="J34" s="150"/>
      <c r="K34" s="150"/>
      <c r="L34" s="150"/>
    </row>
    <row r="35" spans="1:12" ht="16.5" customHeight="1" x14ac:dyDescent="0.2">
      <c r="A35" s="132">
        <f t="shared" si="0"/>
        <v>3</v>
      </c>
      <c r="B35" s="133" t="s">
        <v>53</v>
      </c>
      <c r="C35" s="134">
        <v>379</v>
      </c>
      <c r="D35" s="135">
        <v>16</v>
      </c>
      <c r="E35" s="136">
        <v>90.8</v>
      </c>
      <c r="F35" s="131"/>
      <c r="G35" s="131"/>
      <c r="H35" s="131"/>
      <c r="I35" s="150"/>
      <c r="J35" s="150"/>
      <c r="K35" s="150"/>
      <c r="L35" s="150"/>
    </row>
    <row r="36" spans="1:12" ht="16.5" customHeight="1" x14ac:dyDescent="0.2">
      <c r="A36" s="132">
        <f t="shared" si="0"/>
        <v>4</v>
      </c>
      <c r="B36" s="133" t="s">
        <v>54</v>
      </c>
      <c r="C36" s="134">
        <v>412</v>
      </c>
      <c r="D36" s="135">
        <v>14</v>
      </c>
      <c r="E36" s="136">
        <v>92.3</v>
      </c>
      <c r="F36" s="131"/>
      <c r="G36" s="131"/>
      <c r="H36" s="131"/>
      <c r="I36" s="150"/>
      <c r="J36" s="150"/>
      <c r="K36" s="150"/>
      <c r="L36" s="150"/>
    </row>
    <row r="37" spans="1:12" ht="16.5" customHeight="1" x14ac:dyDescent="0.2">
      <c r="A37" s="132">
        <f t="shared" si="0"/>
        <v>5</v>
      </c>
      <c r="B37" s="133" t="s">
        <v>55</v>
      </c>
      <c r="C37" s="134">
        <v>439</v>
      </c>
      <c r="D37" s="135">
        <v>13</v>
      </c>
      <c r="E37" s="136">
        <v>75.8</v>
      </c>
      <c r="F37" s="131"/>
      <c r="G37" s="131"/>
      <c r="H37" s="131"/>
      <c r="I37" s="150"/>
      <c r="J37" s="150"/>
      <c r="K37" s="150"/>
      <c r="L37" s="150"/>
    </row>
    <row r="38" spans="1:12" ht="16.5" customHeight="1" x14ac:dyDescent="0.2">
      <c r="A38" s="132">
        <f t="shared" si="0"/>
        <v>6</v>
      </c>
      <c r="B38" s="133" t="s">
        <v>56</v>
      </c>
      <c r="C38" s="134">
        <v>504</v>
      </c>
      <c r="D38" s="135">
        <v>12</v>
      </c>
      <c r="E38" s="136">
        <v>85.4</v>
      </c>
      <c r="F38" s="131"/>
      <c r="G38" s="131"/>
      <c r="H38" s="131"/>
      <c r="I38" s="150"/>
      <c r="J38" s="150"/>
      <c r="K38" s="150"/>
      <c r="L38" s="150"/>
    </row>
    <row r="39" spans="1:12" ht="16.5" customHeight="1" x14ac:dyDescent="0.2">
      <c r="A39" s="132">
        <f t="shared" si="0"/>
        <v>7</v>
      </c>
      <c r="B39" s="133" t="s">
        <v>57</v>
      </c>
      <c r="C39" s="134">
        <v>514</v>
      </c>
      <c r="D39" s="135">
        <v>4</v>
      </c>
      <c r="E39" s="136">
        <v>76.400000000000006</v>
      </c>
      <c r="F39" s="131"/>
      <c r="G39" s="131"/>
      <c r="H39" s="131"/>
      <c r="I39" s="150"/>
      <c r="J39" s="150"/>
      <c r="K39" s="150"/>
      <c r="L39" s="150"/>
    </row>
    <row r="40" spans="1:12" ht="16.5" customHeight="1" x14ac:dyDescent="0.2">
      <c r="A40" s="132">
        <f t="shared" si="0"/>
        <v>8</v>
      </c>
      <c r="B40" s="133" t="s">
        <v>58</v>
      </c>
      <c r="C40" s="134">
        <v>519</v>
      </c>
      <c r="D40" s="135">
        <v>4</v>
      </c>
      <c r="E40" s="136">
        <v>65.2</v>
      </c>
      <c r="F40" s="131"/>
      <c r="G40" s="131"/>
      <c r="H40" s="131"/>
      <c r="I40" s="150"/>
      <c r="J40" s="150"/>
      <c r="K40" s="150"/>
      <c r="L40" s="150"/>
    </row>
    <row r="41" spans="1:12" ht="16.5" customHeight="1" x14ac:dyDescent="0.2">
      <c r="A41" s="132">
        <f t="shared" si="0"/>
        <v>9</v>
      </c>
      <c r="B41" s="133" t="s">
        <v>59</v>
      </c>
      <c r="C41" s="134">
        <v>543</v>
      </c>
      <c r="D41" s="135">
        <v>3</v>
      </c>
      <c r="E41" s="136">
        <v>66.400000000000006</v>
      </c>
      <c r="F41" s="131"/>
      <c r="G41" s="131"/>
      <c r="H41" s="131"/>
      <c r="I41" s="150"/>
      <c r="J41" s="150"/>
      <c r="K41" s="150"/>
      <c r="L41" s="150"/>
    </row>
    <row r="42" spans="1:12" ht="16.5" customHeight="1" x14ac:dyDescent="0.2">
      <c r="A42" s="132">
        <f t="shared" si="0"/>
        <v>10</v>
      </c>
      <c r="B42" s="133" t="s">
        <v>60</v>
      </c>
      <c r="C42" s="137">
        <v>552</v>
      </c>
      <c r="D42" s="138">
        <v>2</v>
      </c>
      <c r="E42" s="139">
        <v>61.8</v>
      </c>
      <c r="F42" s="131"/>
      <c r="G42" s="131"/>
      <c r="H42" s="131"/>
      <c r="I42" s="150"/>
      <c r="J42" s="150"/>
      <c r="K42" s="150"/>
      <c r="L42" s="150"/>
    </row>
    <row r="43" spans="1:12" x14ac:dyDescent="0.2">
      <c r="A43" s="140"/>
      <c r="B43" s="141"/>
      <c r="C43" s="141"/>
      <c r="D43" s="141"/>
      <c r="E43" s="142"/>
      <c r="F43" s="131"/>
      <c r="G43" s="131"/>
      <c r="H43" s="131"/>
      <c r="I43" s="150"/>
      <c r="J43" s="150"/>
      <c r="K43" s="150"/>
      <c r="L43" s="150"/>
    </row>
    <row r="44" spans="1:12" x14ac:dyDescent="0.2">
      <c r="A44" s="143"/>
      <c r="B44" s="144"/>
      <c r="C44" s="144"/>
      <c r="D44" s="144"/>
      <c r="E44" s="145"/>
      <c r="F44" s="131"/>
      <c r="G44" s="131"/>
      <c r="H44" s="131"/>
      <c r="I44" s="150"/>
      <c r="J44" s="150"/>
      <c r="K44" s="49"/>
      <c r="L44" s="151" t="s">
        <v>44</v>
      </c>
    </row>
    <row r="45" spans="1:12" x14ac:dyDescent="0.2">
      <c r="A45" s="146"/>
      <c r="B45" s="144"/>
      <c r="C45" s="144"/>
      <c r="D45" s="144"/>
      <c r="E45" s="145"/>
      <c r="F45" s="131"/>
      <c r="G45" s="131"/>
      <c r="H45" s="131"/>
      <c r="I45" s="150"/>
      <c r="J45" s="150"/>
      <c r="K45" s="49"/>
      <c r="L45" s="49"/>
    </row>
    <row r="46" spans="1:12" ht="15" customHeight="1" x14ac:dyDescent="0.2">
      <c r="A46" s="147"/>
      <c r="B46" s="148"/>
      <c r="C46" s="148"/>
      <c r="D46" s="148"/>
      <c r="E46" s="149"/>
      <c r="F46" s="131"/>
      <c r="G46" s="131"/>
      <c r="H46" s="131"/>
      <c r="I46" s="150"/>
      <c r="J46" s="150"/>
      <c r="K46" s="49"/>
      <c r="L46" s="49"/>
    </row>
    <row r="47" spans="1:12" ht="6" customHeight="1" x14ac:dyDescent="0.2">
      <c r="A47" s="49"/>
      <c r="B47" s="49"/>
      <c r="C47" s="49"/>
      <c r="D47" s="49"/>
      <c r="E47" s="49"/>
      <c r="F47" s="49"/>
      <c r="G47" s="49"/>
      <c r="H47" s="49"/>
      <c r="I47" s="49"/>
      <c r="J47" s="49"/>
      <c r="K47" s="49"/>
      <c r="L47" s="49"/>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2"/>
  <sheetViews>
    <sheetView workbookViewId="0">
      <selection activeCell="B7" sqref="B7"/>
    </sheetView>
  </sheetViews>
  <sheetFormatPr defaultColWidth="9" defaultRowHeight="12.75" x14ac:dyDescent="0.2"/>
  <cols>
    <col min="1" max="1" width="12.5703125" customWidth="1"/>
    <col min="2" max="2" width="36" bestFit="1" customWidth="1"/>
    <col min="3" max="3" width="16.42578125" bestFit="1" customWidth="1"/>
  </cols>
  <sheetData>
    <row r="2" spans="1:3" ht="27" customHeight="1" x14ac:dyDescent="0.2">
      <c r="A2" s="103" t="s">
        <v>61</v>
      </c>
      <c r="B2" s="104"/>
      <c r="C2" s="104"/>
    </row>
    <row r="3" spans="1:3" x14ac:dyDescent="0.2">
      <c r="A3" s="105" t="s">
        <v>62</v>
      </c>
      <c r="B3" s="105" t="s">
        <v>63</v>
      </c>
      <c r="C3" s="105" t="s">
        <v>64</v>
      </c>
    </row>
    <row r="4" spans="1:3" x14ac:dyDescent="0.2">
      <c r="A4" s="106" t="s">
        <v>336</v>
      </c>
      <c r="B4" s="215" t="s">
        <v>340</v>
      </c>
      <c r="C4" s="107"/>
    </row>
    <row r="5" spans="1:3" x14ac:dyDescent="0.2">
      <c r="A5" s="106" t="s">
        <v>337</v>
      </c>
      <c r="B5" s="215" t="s">
        <v>341</v>
      </c>
      <c r="C5" s="107"/>
    </row>
    <row r="6" spans="1:3" x14ac:dyDescent="0.2">
      <c r="A6" s="106" t="s">
        <v>65</v>
      </c>
      <c r="B6" s="215" t="s">
        <v>342</v>
      </c>
      <c r="C6" s="107"/>
    </row>
    <row r="7" spans="1:3" x14ac:dyDescent="0.2">
      <c r="A7" s="106" t="s">
        <v>66</v>
      </c>
      <c r="B7" s="215"/>
      <c r="C7" s="107"/>
    </row>
    <row r="8" spans="1:3" x14ac:dyDescent="0.2">
      <c r="A8" s="106" t="s">
        <v>67</v>
      </c>
      <c r="B8" s="215"/>
      <c r="C8" s="107"/>
    </row>
    <row r="9" spans="1:3" x14ac:dyDescent="0.2">
      <c r="A9" s="106" t="s">
        <v>68</v>
      </c>
      <c r="B9" s="215"/>
      <c r="C9" s="107"/>
    </row>
    <row r="10" spans="1:3" x14ac:dyDescent="0.2">
      <c r="A10" s="106" t="s">
        <v>69</v>
      </c>
      <c r="B10" s="215"/>
      <c r="C10" s="107"/>
    </row>
    <row r="11" spans="1:3" x14ac:dyDescent="0.2">
      <c r="A11" s="106" t="s">
        <v>70</v>
      </c>
      <c r="B11" s="215"/>
      <c r="C11" s="107"/>
    </row>
    <row r="12" spans="1:3" x14ac:dyDescent="0.2">
      <c r="A12" s="106" t="s">
        <v>338</v>
      </c>
      <c r="B12" s="215"/>
      <c r="C12" s="107"/>
    </row>
  </sheetData>
  <phoneticPr fontId="7" type="noConversion"/>
  <hyperlinks>
    <hyperlink ref="A5" location="' Schedule Blend'!A1" display="UC001" xr:uid="{00000000-0004-0000-0200-000001000000}"/>
    <hyperlink ref="A4" location="' Schedule Blend'!A1" display="UC001" xr:uid="{B58E757F-9249-4DB9-A899-776AED998174}"/>
    <hyperlink ref="A7" location="' Schedule Blend'!A1" display="UC001" xr:uid="{D20CD827-5B8E-4EA1-8D43-6F30CB4CACEF}"/>
    <hyperlink ref="A9" location="' Schedule Blend'!A1" display="UC001" xr:uid="{86891B8F-BB7F-4371-85D7-7E8278285ED2}"/>
    <hyperlink ref="A11" location="' Schedule Blend'!A1" display="UC001" xr:uid="{219BA46C-8B35-4A3E-92FF-018BDFCDEB69}"/>
    <hyperlink ref="A1" location="' Schedule Blend'!A1" display="UC001" xr:uid="{E2C798E6-DF0E-4C6B-9FA9-DBDEC85C0FC5}"/>
    <hyperlink ref="A6" location="' Schedule Blend'!A1" display="UC001" xr:uid="{B5BA5376-325D-479D-B52C-8C40974D1AFD}"/>
    <hyperlink ref="A8" location="' Schedule Blend'!A1" display="UC001" xr:uid="{E29855B6-C6A7-4897-A619-5E28FA589BD0}"/>
    <hyperlink ref="A10" location="' Schedule Blend'!A1" display="UC001" xr:uid="{F069CD94-E584-4C4E-921D-180065D981B4}"/>
    <hyperlink ref="A12" location="' Schedule Blend'!A1" display="UC001" xr:uid="{0DE8BE96-0C7D-4DFC-8305-2A5576C8EA30}"/>
  </hyperlink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7"/>
  <sheetViews>
    <sheetView workbookViewId="0">
      <pane ySplit="12" topLeftCell="A13" activePane="bottomLeft" state="frozen"/>
      <selection pane="bottomLeft" activeCell="B16" sqref="B16"/>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13" t="str">
        <f ca="1">MID(CELL("filename",A7),FIND("]",CELL("filename"),1)+1,255)</f>
        <v>Add change request</v>
      </c>
      <c r="B1" s="313"/>
      <c r="C1" s="313"/>
      <c r="D1" s="313"/>
      <c r="E1" s="313"/>
      <c r="F1" s="313"/>
      <c r="G1" s="313"/>
      <c r="H1" s="313"/>
      <c r="I1" s="313"/>
    </row>
    <row r="2" spans="1:9" ht="20.25" x14ac:dyDescent="0.3">
      <c r="A2" s="30"/>
      <c r="B2" s="30"/>
      <c r="C2" s="30"/>
      <c r="D2" s="30"/>
      <c r="E2" s="30"/>
      <c r="F2" s="30"/>
      <c r="G2" s="30"/>
      <c r="H2" s="30"/>
      <c r="I2" s="30"/>
    </row>
    <row r="3" spans="1:9" s="26" customFormat="1" x14ac:dyDescent="0.2">
      <c r="A3" s="31"/>
      <c r="B3" s="31"/>
      <c r="C3" s="31"/>
      <c r="D3" s="32"/>
      <c r="E3" s="32" t="s">
        <v>71</v>
      </c>
      <c r="F3" s="33"/>
      <c r="G3" s="34"/>
      <c r="H3" s="31"/>
      <c r="I3" s="31"/>
    </row>
    <row r="4" spans="1:9" s="26" customFormat="1" ht="12" x14ac:dyDescent="0.2">
      <c r="A4" s="31"/>
      <c r="B4" s="31"/>
      <c r="C4" s="31"/>
      <c r="D4" s="35" t="s">
        <v>72</v>
      </c>
      <c r="E4" s="35">
        <f>COUNTIF($D$12:$D$27,"U")</f>
        <v>0</v>
      </c>
      <c r="F4" s="36">
        <f>IF($E$9=0,"-",$E4/$E$9)</f>
        <v>0</v>
      </c>
      <c r="G4" s="37">
        <f>SUMIF($D$12:$D$26,"U",$G$12:$G$26)/60</f>
        <v>0</v>
      </c>
      <c r="H4" s="31"/>
      <c r="I4" s="31"/>
    </row>
    <row r="5" spans="1:9" s="26" customFormat="1" ht="12" x14ac:dyDescent="0.2">
      <c r="A5" s="31"/>
      <c r="B5" s="31"/>
      <c r="C5" s="31"/>
      <c r="D5" s="35" t="s">
        <v>73</v>
      </c>
      <c r="E5" s="35">
        <f>COUNTIF($D$12:$D$27,"P")</f>
        <v>0</v>
      </c>
      <c r="F5" s="36">
        <f>IF($E$9=0,"-",$E5/$E$9)</f>
        <v>0</v>
      </c>
      <c r="G5" s="38">
        <f>SUMIF($D$12:$D$27,"P",$G$12:$G$27)/60</f>
        <v>0</v>
      </c>
      <c r="H5" s="31"/>
      <c r="I5" s="31"/>
    </row>
    <row r="6" spans="1:9" s="26" customFormat="1" ht="12" x14ac:dyDescent="0.2">
      <c r="A6" s="31"/>
      <c r="B6" s="31"/>
      <c r="C6" s="31"/>
      <c r="D6" s="35" t="s">
        <v>74</v>
      </c>
      <c r="E6" s="35">
        <f>COUNTIF($D$12:$D$27,"F")</f>
        <v>1</v>
      </c>
      <c r="F6" s="36">
        <f>IF($E$9=0,"-",$E6/$E$9)</f>
        <v>1</v>
      </c>
      <c r="G6" s="38">
        <f>SUMIF($D$12:$D$27,"F",$G$12:$G$27)/60</f>
        <v>0</v>
      </c>
      <c r="H6" s="31"/>
      <c r="I6" s="31"/>
    </row>
    <row r="7" spans="1:9" s="26" customFormat="1" ht="12" x14ac:dyDescent="0.2">
      <c r="A7" s="39"/>
      <c r="B7" s="39"/>
      <c r="C7" s="39"/>
      <c r="D7" s="35" t="s">
        <v>75</v>
      </c>
      <c r="E7" s="35">
        <f>COUNTIF($D$12:$D$27,"S")</f>
        <v>0</v>
      </c>
      <c r="F7" s="36">
        <f>IF($E$9=0,"-",$E7/$E$9)</f>
        <v>0</v>
      </c>
      <c r="G7" s="38">
        <f>SUMIF($D$12:$D$27,"S",$G$12:$G$27)/60</f>
        <v>0</v>
      </c>
      <c r="H7" s="31"/>
      <c r="I7" s="31"/>
    </row>
    <row r="8" spans="1:9" s="26" customFormat="1" ht="12" x14ac:dyDescent="0.2">
      <c r="A8" s="39"/>
      <c r="B8" s="39"/>
      <c r="C8" s="39"/>
      <c r="D8" s="35" t="s">
        <v>76</v>
      </c>
      <c r="E8" s="35">
        <f>COUNTIF($D$12:$D$27,"B")</f>
        <v>0</v>
      </c>
      <c r="F8" s="40">
        <f>IF($E$9=0,"-",$E8/$E$9)</f>
        <v>0</v>
      </c>
      <c r="G8" s="38">
        <f>SUMIF($D$12:$D$27,"B",$G$12:$G$27)/60</f>
        <v>0</v>
      </c>
      <c r="H8" s="31"/>
      <c r="I8" s="31"/>
    </row>
    <row r="9" spans="1:9" s="26" customFormat="1" ht="12" x14ac:dyDescent="0.2">
      <c r="A9" s="39"/>
      <c r="B9" s="39"/>
      <c r="C9" s="39"/>
      <c r="D9" s="41" t="s">
        <v>41</v>
      </c>
      <c r="E9" s="42">
        <f>SUM(E4:E8)</f>
        <v>1</v>
      </c>
      <c r="F9" s="43">
        <f>IF($E$9=0,"-",$E$9/$E$9)</f>
        <v>1</v>
      </c>
      <c r="G9" s="44">
        <f>SUM(G4:G8)</f>
        <v>0</v>
      </c>
      <c r="I9" s="66"/>
    </row>
    <row r="10" spans="1:9" s="26" customFormat="1" ht="12" x14ac:dyDescent="0.2">
      <c r="A10" s="39"/>
      <c r="B10" s="39"/>
      <c r="C10" s="39"/>
      <c r="D10" s="45" t="s">
        <v>43</v>
      </c>
      <c r="E10" s="46">
        <f>COUNTIF($D$12:$D$27,"N/A")</f>
        <v>0</v>
      </c>
      <c r="F10" s="47"/>
      <c r="G10" s="48">
        <f>SUMIF($D$12:$D$27,"n/a",$G$12:$G$27)/60</f>
        <v>0</v>
      </c>
      <c r="I10" s="66"/>
    </row>
    <row r="11" spans="1:9" x14ac:dyDescent="0.2">
      <c r="A11" s="49"/>
      <c r="B11" s="49"/>
      <c r="C11" s="49"/>
      <c r="D11" s="49"/>
      <c r="E11" s="49"/>
      <c r="F11" s="49"/>
      <c r="G11" s="49"/>
      <c r="H11" s="49"/>
      <c r="I11" s="67"/>
    </row>
    <row r="12" spans="1:9" ht="25.5" x14ac:dyDescent="0.2">
      <c r="A12" s="50" t="s">
        <v>77</v>
      </c>
      <c r="B12" s="50" t="s">
        <v>330</v>
      </c>
      <c r="C12" s="50" t="s">
        <v>78</v>
      </c>
      <c r="D12" s="50" t="s">
        <v>79</v>
      </c>
      <c r="E12" s="50" t="s">
        <v>80</v>
      </c>
      <c r="F12" s="50" t="s">
        <v>30</v>
      </c>
      <c r="G12" s="50" t="s">
        <v>81</v>
      </c>
      <c r="H12" s="51" t="s">
        <v>64</v>
      </c>
      <c r="I12" s="68"/>
    </row>
    <row r="13" spans="1:9" x14ac:dyDescent="0.2">
      <c r="A13" s="314" t="str">
        <f>'Use Cases'!A4&amp;'Use Cases'!B4</f>
        <v>UC001Add changerequest</v>
      </c>
      <c r="B13" s="315"/>
      <c r="C13" s="315"/>
      <c r="D13" s="315"/>
      <c r="E13" s="315"/>
      <c r="F13" s="315"/>
      <c r="G13" s="315"/>
      <c r="H13" s="315"/>
      <c r="I13" s="316"/>
    </row>
    <row r="14" spans="1:9" x14ac:dyDescent="0.2">
      <c r="A14" s="52">
        <f>MAX(A$12:A12)+1</f>
        <v>1</v>
      </c>
      <c r="B14" s="227" t="s">
        <v>343</v>
      </c>
      <c r="C14" s="224"/>
      <c r="D14" s="55" t="s">
        <v>74</v>
      </c>
      <c r="E14" s="56"/>
      <c r="F14" s="209" t="s">
        <v>329</v>
      </c>
      <c r="G14" s="58"/>
      <c r="H14" s="59"/>
      <c r="I14" s="57"/>
    </row>
    <row r="15" spans="1:9" x14ac:dyDescent="0.2">
      <c r="A15" s="60">
        <f>MAX(A$12:A14)+1</f>
        <v>2</v>
      </c>
      <c r="B15" s="206" t="s">
        <v>349</v>
      </c>
      <c r="C15" s="224"/>
      <c r="D15" s="55"/>
      <c r="E15" s="56"/>
      <c r="F15" s="209"/>
      <c r="G15" s="58"/>
      <c r="H15" s="65"/>
      <c r="I15" s="64"/>
    </row>
    <row r="16" spans="1:9" x14ac:dyDescent="0.2">
      <c r="A16" s="60">
        <f>MAX(A$12:A15)+1</f>
        <v>3</v>
      </c>
      <c r="B16" s="232" t="s">
        <v>350</v>
      </c>
      <c r="C16" s="214"/>
      <c r="D16" s="55"/>
      <c r="E16" s="56"/>
      <c r="F16" s="209"/>
      <c r="G16" s="58"/>
      <c r="H16" s="65"/>
      <c r="I16" s="64"/>
    </row>
    <row r="17" spans="1:9" x14ac:dyDescent="0.2">
      <c r="A17" s="60">
        <f>MAX(A$12:A16)+1</f>
        <v>4</v>
      </c>
      <c r="B17" s="206"/>
      <c r="C17" s="214"/>
      <c r="D17" s="55"/>
      <c r="E17" s="56"/>
      <c r="F17" s="209"/>
      <c r="G17" s="58"/>
      <c r="H17" s="65"/>
      <c r="I17" s="64"/>
    </row>
    <row r="18" spans="1:9" x14ac:dyDescent="0.2">
      <c r="A18" s="60">
        <f>MAX(A$12:A17)+1</f>
        <v>5</v>
      </c>
      <c r="B18" s="206"/>
      <c r="C18" s="214"/>
      <c r="D18" s="55"/>
      <c r="E18" s="63"/>
      <c r="F18" s="209"/>
      <c r="G18" s="58"/>
      <c r="H18" s="65"/>
      <c r="I18" s="64"/>
    </row>
    <row r="19" spans="1:9" x14ac:dyDescent="0.2">
      <c r="A19" s="60">
        <f>MAX(A$12:A18)+1</f>
        <v>6</v>
      </c>
      <c r="B19" s="206"/>
      <c r="C19" s="214"/>
      <c r="D19" s="55"/>
      <c r="E19" s="63"/>
      <c r="F19" s="209"/>
      <c r="G19" s="58"/>
      <c r="H19" s="65"/>
      <c r="I19" s="64"/>
    </row>
    <row r="20" spans="1:9" x14ac:dyDescent="0.2">
      <c r="A20" s="60">
        <f>MAX(A$12:A19)+1</f>
        <v>7</v>
      </c>
      <c r="B20" s="206"/>
      <c r="C20" s="212"/>
      <c r="D20" s="55"/>
      <c r="E20" s="63"/>
      <c r="F20" s="209"/>
      <c r="G20" s="58"/>
      <c r="H20" s="65"/>
      <c r="I20" s="64"/>
    </row>
    <row r="21" spans="1:9" x14ac:dyDescent="0.2">
      <c r="A21" s="60">
        <f>MAX(A$12:A20)+1</f>
        <v>8</v>
      </c>
      <c r="B21" s="206"/>
      <c r="C21" s="212"/>
      <c r="D21" s="55"/>
      <c r="E21" s="63"/>
      <c r="F21" s="209"/>
      <c r="G21" s="58"/>
      <c r="H21" s="65"/>
      <c r="I21" s="64"/>
    </row>
    <row r="22" spans="1:9" x14ac:dyDescent="0.2">
      <c r="A22" s="60">
        <f>MAX(A$12:A21)+1</f>
        <v>9</v>
      </c>
      <c r="B22" s="207"/>
      <c r="C22" s="212"/>
      <c r="D22" s="55"/>
      <c r="E22" s="63"/>
      <c r="F22" s="209"/>
      <c r="G22" s="58"/>
      <c r="H22" s="65"/>
      <c r="I22" s="64"/>
    </row>
    <row r="23" spans="1:9" x14ac:dyDescent="0.2">
      <c r="A23" s="60">
        <f>MAX(A$12:A22)+1</f>
        <v>10</v>
      </c>
      <c r="B23" s="62"/>
      <c r="C23" s="61"/>
      <c r="D23" s="55"/>
      <c r="E23" s="63"/>
      <c r="F23" s="64"/>
      <c r="G23" s="58"/>
      <c r="H23" s="65"/>
      <c r="I23" s="64"/>
    </row>
    <row r="24" spans="1:9" x14ac:dyDescent="0.2">
      <c r="A24" s="60">
        <f>MAX(A$12:A23)+1</f>
        <v>11</v>
      </c>
      <c r="B24" s="62"/>
      <c r="C24" s="61"/>
      <c r="D24" s="55"/>
      <c r="E24" s="63"/>
      <c r="F24" s="64"/>
      <c r="G24" s="58"/>
      <c r="H24" s="65"/>
      <c r="I24" s="64"/>
    </row>
    <row r="25" spans="1:9" x14ac:dyDescent="0.2">
      <c r="A25" s="60">
        <f>MAX(A$12:A24)+1</f>
        <v>12</v>
      </c>
      <c r="B25" s="61"/>
      <c r="C25" s="61"/>
      <c r="D25" s="55"/>
      <c r="E25" s="63"/>
      <c r="F25" s="64"/>
      <c r="G25" s="58"/>
      <c r="H25" s="65"/>
      <c r="I25" s="64"/>
    </row>
    <row r="26" spans="1:9" x14ac:dyDescent="0.2">
      <c r="A26" s="317"/>
      <c r="B26" s="317"/>
      <c r="C26" s="317"/>
      <c r="D26" s="317"/>
      <c r="E26" s="317"/>
      <c r="F26" s="317"/>
      <c r="G26" s="317"/>
      <c r="H26" s="317"/>
      <c r="I26" s="317"/>
    </row>
    <row r="27" spans="1:9" x14ac:dyDescent="0.2">
      <c r="A27" s="318" t="s">
        <v>83</v>
      </c>
      <c r="B27" s="318"/>
      <c r="C27" s="318"/>
      <c r="D27" s="318"/>
      <c r="E27" s="318"/>
      <c r="F27" s="318"/>
      <c r="G27" s="318"/>
      <c r="H27" s="318"/>
      <c r="I27" s="318"/>
    </row>
    <row r="28" spans="1:9" x14ac:dyDescent="0.2">
      <c r="A28" s="317"/>
      <c r="B28" s="317"/>
      <c r="C28" s="317"/>
      <c r="D28" s="317"/>
      <c r="E28" s="317"/>
      <c r="F28" s="317"/>
      <c r="G28" s="317"/>
      <c r="H28" s="317"/>
      <c r="I28" s="317"/>
    </row>
    <row r="29" spans="1:9" s="27" customFormat="1" x14ac:dyDescent="0.2">
      <c r="A29" s="28"/>
    </row>
    <row r="30" spans="1:9" s="27" customFormat="1" x14ac:dyDescent="0.2">
      <c r="A30" s="28"/>
    </row>
    <row r="31" spans="1:9" s="27" customFormat="1" x14ac:dyDescent="0.2"/>
    <row r="32" spans="1:9" s="27" customFormat="1" x14ac:dyDescent="0.2"/>
    <row r="33" s="27" customFormat="1" x14ac:dyDescent="0.2"/>
    <row r="34" s="27" customFormat="1" x14ac:dyDescent="0.2"/>
    <row r="35" s="27" customFormat="1" x14ac:dyDescent="0.2"/>
    <row r="36" s="27" customFormat="1" x14ac:dyDescent="0.2"/>
    <row r="37" s="27" customFormat="1" x14ac:dyDescent="0.2"/>
  </sheetData>
  <mergeCells count="5">
    <mergeCell ref="A1:I1"/>
    <mergeCell ref="A13:I13"/>
    <mergeCell ref="A26:I26"/>
    <mergeCell ref="A27:I27"/>
    <mergeCell ref="A28:I28"/>
  </mergeCells>
  <phoneticPr fontId="7" type="noConversion"/>
  <conditionalFormatting sqref="D14:D25">
    <cfRule type="cellIs" dxfId="26" priority="1" stopIfTrue="1" operator="equal">
      <formula>"F"</formula>
    </cfRule>
    <cfRule type="cellIs" dxfId="25" priority="2" stopIfTrue="1" operator="equal">
      <formula>"B"</formula>
    </cfRule>
    <cfRule type="cellIs" dxfId="24" priority="3" stopIfTrue="1" operator="equal">
      <formula>"u"</formula>
    </cfRule>
  </conditionalFormatting>
  <dataValidations count="3">
    <dataValidation allowBlank="1" showErrorMessage="1" sqref="A12:B12" xr:uid="{00000000-0002-0000-0300-000000000000}"/>
    <dataValidation allowBlank="1" showErrorMessage="1" promptTitle="Valid values include:" sqref="D12" xr:uid="{00000000-0002-0000-0300-000001000000}"/>
    <dataValidation type="list" showInputMessage="1" showErrorMessage="1" promptTitle="Valid values include:" prompt="U - Untested_x000a_P - Pass_x000a_F - Fail_x000a_B - Blocked_x000a_S - Skipped_x000a_n/a - Not applicable_x000a_" sqref="D14:D25" xr:uid="{00000000-0002-0000-0300-000002000000}">
      <formula1>"U,P,F,B,S,n/a"</formula1>
    </dataValidation>
  </dataValidation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47457"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7" r:id="rId4"/>
      </mc:Fallback>
    </mc:AlternateContent>
    <mc:AlternateContent xmlns:mc="http://schemas.openxmlformats.org/markup-compatibility/2006">
      <mc:Choice Requires="x14">
        <oleObject progId="Paint.Picture" shapeId="147458"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8" r:id="rId6"/>
      </mc:Fallback>
    </mc:AlternateContent>
    <mc:AlternateContent xmlns:mc="http://schemas.openxmlformats.org/markup-compatibility/2006">
      <mc:Choice Requires="x14">
        <oleObject progId="Paint.Picture" shapeId="147459"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9" r:id="rId7"/>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3"/>
  <sheetViews>
    <sheetView topLeftCell="A13" workbookViewId="0">
      <selection activeCell="B26" sqref="B26"/>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5.75" x14ac:dyDescent="0.2">
      <c r="A1" s="319" t="s">
        <v>344</v>
      </c>
      <c r="B1" s="319"/>
      <c r="C1" s="319"/>
      <c r="D1" s="319"/>
      <c r="E1" s="319"/>
      <c r="F1" s="319"/>
      <c r="G1" s="319"/>
    </row>
    <row r="2" spans="1:7" ht="36" customHeight="1" x14ac:dyDescent="0.2">
      <c r="A2" s="69"/>
      <c r="B2" s="70" t="s">
        <v>84</v>
      </c>
      <c r="C2" s="338" t="str">
        <f>'Add change request'!B14</f>
        <v>Control style consistency verification</v>
      </c>
      <c r="D2" s="339"/>
      <c r="E2" s="340"/>
      <c r="F2" s="71" t="s">
        <v>85</v>
      </c>
      <c r="G2" s="223" t="str">
        <f>'Use Cases'!A4&amp;"-"&amp;'Add change request'!A14</f>
        <v>UC001-1</v>
      </c>
    </row>
    <row r="3" spans="1:7" ht="27.75" customHeight="1" x14ac:dyDescent="0.2">
      <c r="A3" s="72"/>
      <c r="B3" s="73" t="s">
        <v>332</v>
      </c>
      <c r="C3" s="329" t="s">
        <v>345</v>
      </c>
      <c r="D3" s="330"/>
      <c r="E3" s="330"/>
      <c r="F3" s="330"/>
      <c r="G3" s="331"/>
    </row>
    <row r="4" spans="1:7" ht="12.75" customHeight="1" x14ac:dyDescent="0.2">
      <c r="A4" s="74"/>
      <c r="B4" s="73" t="s">
        <v>331</v>
      </c>
      <c r="C4" s="326"/>
      <c r="D4" s="330"/>
      <c r="E4" s="330"/>
      <c r="F4" s="330"/>
      <c r="G4" s="331"/>
    </row>
    <row r="5" spans="1:7" x14ac:dyDescent="0.2">
      <c r="A5" s="74"/>
      <c r="B5" s="73" t="s">
        <v>86</v>
      </c>
      <c r="C5" s="329" t="s">
        <v>346</v>
      </c>
      <c r="D5" s="330"/>
      <c r="E5" s="330"/>
      <c r="F5" s="330"/>
      <c r="G5" s="331"/>
    </row>
    <row r="6" spans="1:7" ht="26.25" customHeight="1" thickBot="1" x14ac:dyDescent="0.25">
      <c r="A6" s="75"/>
      <c r="B6" s="76" t="s">
        <v>333</v>
      </c>
      <c r="C6" s="335" t="s">
        <v>367</v>
      </c>
      <c r="D6" s="336"/>
      <c r="E6" s="336"/>
      <c r="F6" s="336"/>
      <c r="G6" s="337"/>
    </row>
    <row r="7" spans="1:7" x14ac:dyDescent="0.2">
      <c r="A7" s="77"/>
      <c r="B7" s="78" t="s">
        <v>87</v>
      </c>
      <c r="C7" s="332" t="s">
        <v>334</v>
      </c>
      <c r="D7" s="333"/>
      <c r="E7" s="334"/>
      <c r="F7" s="79" t="s">
        <v>88</v>
      </c>
      <c r="G7" s="80"/>
    </row>
    <row r="8" spans="1:7" x14ac:dyDescent="0.2">
      <c r="A8" s="81"/>
      <c r="B8" s="82" t="s">
        <v>89</v>
      </c>
      <c r="C8" s="323" t="s">
        <v>90</v>
      </c>
      <c r="D8" s="324"/>
      <c r="E8" s="325"/>
      <c r="F8" s="83" t="s">
        <v>91</v>
      </c>
      <c r="G8" s="216">
        <v>44852</v>
      </c>
    </row>
    <row r="9" spans="1:7" ht="25.5" x14ac:dyDescent="0.2">
      <c r="A9" s="84" t="s">
        <v>92</v>
      </c>
      <c r="B9" s="85" t="s">
        <v>93</v>
      </c>
      <c r="C9" s="85" t="s">
        <v>94</v>
      </c>
      <c r="D9" s="85" t="s">
        <v>95</v>
      </c>
      <c r="E9" s="85" t="s">
        <v>96</v>
      </c>
      <c r="F9" s="86" t="s">
        <v>79</v>
      </c>
      <c r="G9" s="87" t="s">
        <v>97</v>
      </c>
    </row>
    <row r="10" spans="1:7" ht="120" x14ac:dyDescent="0.2">
      <c r="A10" s="88">
        <v>1</v>
      </c>
      <c r="B10" s="89" t="s">
        <v>351</v>
      </c>
      <c r="C10" s="89"/>
      <c r="D10" s="90" t="s">
        <v>347</v>
      </c>
      <c r="E10" s="90" t="s">
        <v>348</v>
      </c>
      <c r="F10" s="55" t="s">
        <v>74</v>
      </c>
      <c r="G10" s="92"/>
    </row>
    <row r="11" spans="1:7" ht="72" x14ac:dyDescent="0.2">
      <c r="A11" s="88"/>
      <c r="B11" s="208" t="s">
        <v>352</v>
      </c>
      <c r="C11" s="95"/>
      <c r="D11" s="100" t="s">
        <v>355</v>
      </c>
      <c r="E11" s="93" t="s">
        <v>353</v>
      </c>
      <c r="F11" s="55" t="s">
        <v>74</v>
      </c>
      <c r="G11" s="217"/>
    </row>
    <row r="12" spans="1:7" ht="13.5" thickBot="1" x14ac:dyDescent="0.25">
      <c r="A12" s="96"/>
      <c r="B12" s="97" t="s">
        <v>98</v>
      </c>
      <c r="C12" s="97"/>
      <c r="D12" s="98"/>
      <c r="E12" s="98"/>
      <c r="F12" s="55" t="s">
        <v>354</v>
      </c>
      <c r="G12" s="99"/>
    </row>
    <row r="14" spans="1:7" ht="16.5" thickBot="1" x14ac:dyDescent="0.25">
      <c r="A14" s="319" t="str">
        <f>'Use Cases'!A4&amp;"."&amp;'Add change request'!A15&amp;"-"&amp;'Add change request'!B15</f>
        <v>UC001.2-add page layout verification</v>
      </c>
      <c r="B14" s="319"/>
      <c r="C14" s="319"/>
      <c r="D14" s="319"/>
      <c r="E14" s="319"/>
      <c r="F14" s="319"/>
      <c r="G14" s="319"/>
    </row>
    <row r="15" spans="1:7" ht="36" customHeight="1" thickTop="1" x14ac:dyDescent="0.2">
      <c r="A15" s="69"/>
      <c r="B15" s="70" t="s">
        <v>84</v>
      </c>
      <c r="C15" s="320" t="str">
        <f>'Add change request'!B15</f>
        <v>add page layout verification</v>
      </c>
      <c r="D15" s="321"/>
      <c r="E15" s="322"/>
      <c r="F15" s="71" t="s">
        <v>85</v>
      </c>
      <c r="G15" s="223" t="str">
        <f>'Use Cases'!A4&amp;"-"&amp;'Add change request'!A15</f>
        <v>UC001-2</v>
      </c>
    </row>
    <row r="16" spans="1:7" ht="27.75" customHeight="1" x14ac:dyDescent="0.2">
      <c r="A16" s="72"/>
      <c r="B16" s="73" t="s">
        <v>332</v>
      </c>
      <c r="C16" s="326">
        <f>'Add change request'!C15</f>
        <v>0</v>
      </c>
      <c r="D16" s="327"/>
      <c r="E16" s="327"/>
      <c r="F16" s="327"/>
      <c r="G16" s="328"/>
    </row>
    <row r="17" spans="1:7" ht="12.75" customHeight="1" x14ac:dyDescent="0.2">
      <c r="A17" s="74"/>
      <c r="B17" s="73" t="s">
        <v>331</v>
      </c>
      <c r="C17" s="326"/>
      <c r="D17" s="327"/>
      <c r="E17" s="327"/>
      <c r="F17" s="327"/>
      <c r="G17" s="328"/>
    </row>
    <row r="18" spans="1:7" ht="12.75" customHeight="1" x14ac:dyDescent="0.2">
      <c r="A18" s="74"/>
      <c r="B18" s="73" t="s">
        <v>86</v>
      </c>
      <c r="C18" s="329" t="s">
        <v>346</v>
      </c>
      <c r="D18" s="330"/>
      <c r="E18" s="330"/>
      <c r="F18" s="330"/>
      <c r="G18" s="331"/>
    </row>
    <row r="19" spans="1:7" ht="26.25" customHeight="1" thickBot="1" x14ac:dyDescent="0.25">
      <c r="A19" s="75"/>
      <c r="B19" s="76" t="s">
        <v>333</v>
      </c>
      <c r="C19" s="335" t="s">
        <v>367</v>
      </c>
      <c r="D19" s="336"/>
      <c r="E19" s="336"/>
      <c r="F19" s="336"/>
      <c r="G19" s="337"/>
    </row>
    <row r="20" spans="1:7" x14ac:dyDescent="0.2">
      <c r="A20" s="77"/>
      <c r="B20" s="78" t="s">
        <v>87</v>
      </c>
      <c r="C20" s="332" t="s">
        <v>334</v>
      </c>
      <c r="D20" s="333"/>
      <c r="E20" s="334"/>
      <c r="F20" s="79" t="s">
        <v>88</v>
      </c>
      <c r="G20" s="80"/>
    </row>
    <row r="21" spans="1:7" ht="13.5" thickBot="1" x14ac:dyDescent="0.25">
      <c r="A21" s="81"/>
      <c r="B21" s="82" t="s">
        <v>89</v>
      </c>
      <c r="C21" s="323" t="s">
        <v>90</v>
      </c>
      <c r="D21" s="324"/>
      <c r="E21" s="325"/>
      <c r="F21" s="83" t="s">
        <v>91</v>
      </c>
      <c r="G21" s="216">
        <v>44852</v>
      </c>
    </row>
    <row r="22" spans="1:7" ht="26.25" thickBot="1" x14ac:dyDescent="0.25">
      <c r="A22" s="84" t="s">
        <v>92</v>
      </c>
      <c r="B22" s="85" t="s">
        <v>93</v>
      </c>
      <c r="C22" s="85" t="s">
        <v>94</v>
      </c>
      <c r="D22" s="85" t="s">
        <v>95</v>
      </c>
      <c r="E22" s="85" t="s">
        <v>96</v>
      </c>
      <c r="F22" s="86" t="s">
        <v>79</v>
      </c>
      <c r="G22" s="87" t="s">
        <v>97</v>
      </c>
    </row>
    <row r="23" spans="1:7" x14ac:dyDescent="0.2">
      <c r="A23" s="88">
        <v>1</v>
      </c>
      <c r="B23" s="89" t="s">
        <v>357</v>
      </c>
      <c r="C23" s="89"/>
      <c r="D23" s="90" t="s">
        <v>356</v>
      </c>
      <c r="E23" s="210"/>
      <c r="F23" s="55" t="s">
        <v>73</v>
      </c>
      <c r="G23" s="92"/>
    </row>
    <row r="24" spans="1:7" x14ac:dyDescent="0.2">
      <c r="A24" s="88">
        <v>2</v>
      </c>
      <c r="B24" s="89" t="s">
        <v>358</v>
      </c>
      <c r="C24" s="89"/>
      <c r="D24" s="90" t="s">
        <v>359</v>
      </c>
      <c r="E24" s="91"/>
      <c r="F24" s="55" t="s">
        <v>73</v>
      </c>
      <c r="G24" s="101"/>
    </row>
    <row r="25" spans="1:7" ht="48" x14ac:dyDescent="0.2">
      <c r="A25" s="88"/>
      <c r="B25" s="89" t="s">
        <v>360</v>
      </c>
      <c r="C25" s="89"/>
      <c r="D25" s="90" t="s">
        <v>361</v>
      </c>
      <c r="E25" s="91" t="s">
        <v>362</v>
      </c>
      <c r="F25" s="55" t="s">
        <v>74</v>
      </c>
      <c r="G25" s="101"/>
    </row>
    <row r="26" spans="1:7" x14ac:dyDescent="0.2">
      <c r="A26" s="88"/>
      <c r="B26" s="89"/>
      <c r="C26" s="213"/>
      <c r="D26" s="90"/>
      <c r="E26" s="210"/>
      <c r="F26" s="55"/>
      <c r="G26" s="101"/>
    </row>
    <row r="27" spans="1:7" x14ac:dyDescent="0.2">
      <c r="A27" s="88"/>
      <c r="B27" s="213"/>
      <c r="C27" s="213"/>
      <c r="D27" s="100"/>
      <c r="E27" s="211"/>
      <c r="F27" s="55"/>
      <c r="G27" s="217"/>
    </row>
    <row r="28" spans="1:7" x14ac:dyDescent="0.2">
      <c r="A28" s="88"/>
      <c r="B28" s="89"/>
      <c r="C28" s="89"/>
      <c r="D28" s="100"/>
      <c r="E28" s="211"/>
      <c r="F28" s="55"/>
      <c r="G28" s="217"/>
    </row>
    <row r="29" spans="1:7" x14ac:dyDescent="0.2">
      <c r="A29" s="88"/>
      <c r="B29" s="208"/>
      <c r="C29" s="95"/>
      <c r="D29" s="100"/>
      <c r="E29" s="94"/>
      <c r="F29" s="55"/>
      <c r="G29" s="217"/>
    </row>
    <row r="30" spans="1:7" x14ac:dyDescent="0.2">
      <c r="A30" s="88"/>
      <c r="B30" s="89"/>
      <c r="C30" s="95"/>
      <c r="D30" s="226"/>
      <c r="E30" s="211"/>
      <c r="F30" s="55"/>
      <c r="G30" s="211"/>
    </row>
    <row r="31" spans="1:7" x14ac:dyDescent="0.2">
      <c r="A31" s="219"/>
      <c r="B31" s="89"/>
      <c r="C31" s="89"/>
      <c r="D31" s="100"/>
      <c r="E31" s="211"/>
      <c r="F31" s="55"/>
      <c r="G31" s="222"/>
    </row>
    <row r="32" spans="1:7" x14ac:dyDescent="0.2">
      <c r="A32" s="219"/>
      <c r="B32" s="220"/>
      <c r="C32" s="221"/>
      <c r="D32" s="100"/>
      <c r="E32" s="211"/>
      <c r="F32" s="55"/>
      <c r="G32" s="222"/>
    </row>
    <row r="33" spans="1:7" ht="13.5" thickBot="1" x14ac:dyDescent="0.25">
      <c r="A33" s="96"/>
      <c r="B33" s="97" t="s">
        <v>98</v>
      </c>
      <c r="C33" s="97"/>
      <c r="D33" s="98"/>
      <c r="E33" s="98"/>
      <c r="F33" s="55" t="s">
        <v>354</v>
      </c>
      <c r="G33" s="99"/>
    </row>
  </sheetData>
  <mergeCells count="16">
    <mergeCell ref="C6:G6"/>
    <mergeCell ref="C7:E7"/>
    <mergeCell ref="C8:E8"/>
    <mergeCell ref="A1:G1"/>
    <mergeCell ref="C2:E2"/>
    <mergeCell ref="C3:G3"/>
    <mergeCell ref="C4:G4"/>
    <mergeCell ref="C5:G5"/>
    <mergeCell ref="A14:G14"/>
    <mergeCell ref="C15:E15"/>
    <mergeCell ref="C21:E21"/>
    <mergeCell ref="C16:G16"/>
    <mergeCell ref="C17:G17"/>
    <mergeCell ref="C18:G18"/>
    <mergeCell ref="C19:G19"/>
    <mergeCell ref="C20:E20"/>
  </mergeCells>
  <phoneticPr fontId="7" type="noConversion"/>
  <conditionalFormatting sqref="F10:F11">
    <cfRule type="cellIs" dxfId="23" priority="142" stopIfTrue="1" operator="equal">
      <formula>"F"</formula>
    </cfRule>
    <cfRule type="cellIs" dxfId="22" priority="143" stopIfTrue="1" operator="equal">
      <formula>"B"</formula>
    </cfRule>
    <cfRule type="cellIs" dxfId="21" priority="144" stopIfTrue="1" operator="equal">
      <formula>"u"</formula>
    </cfRule>
  </conditionalFormatting>
  <conditionalFormatting sqref="F23:F33">
    <cfRule type="cellIs" dxfId="20" priority="19" stopIfTrue="1" operator="equal">
      <formula>"F"</formula>
    </cfRule>
    <cfRule type="cellIs" dxfId="19" priority="20" stopIfTrue="1" operator="equal">
      <formula>"B"</formula>
    </cfRule>
    <cfRule type="cellIs" dxfId="18" priority="21" stopIfTrue="1" operator="equal">
      <formula>"u"</formula>
    </cfRule>
  </conditionalFormatting>
  <conditionalFormatting sqref="F12">
    <cfRule type="cellIs" dxfId="17" priority="7" stopIfTrue="1" operator="equal">
      <formula>"F"</formula>
    </cfRule>
    <cfRule type="cellIs" dxfId="16" priority="8" stopIfTrue="1" operator="equal">
      <formula>"B"</formula>
    </cfRule>
    <cfRule type="cellIs" dxfId="15" priority="9" stopIfTrue="1" operator="equal">
      <formula>"u"</formula>
    </cfRule>
  </conditionalFormatting>
  <dataValidations xWindow="976" yWindow="726" count="1">
    <dataValidation type="list" showInputMessage="1" showErrorMessage="1" promptTitle="Valid values include:" prompt="U - Untested_x000a_P - Pass_x000a_F - Fail_x000a_B - Blocked_x000a_S - Skipped_x000a_n/a - Not applicable_x000a_" sqref="F23:F33 F10:F12" xr:uid="{00000000-0002-0000-0400-000000000000}">
      <formula1>"U,P,F,B,S,n/a"</formula1>
    </dataValidation>
  </dataValidations>
  <hyperlinks>
    <hyperlink ref="G2" location="'UpdatePerformance section'!A14" display="'UpdatePerformance section'!A14" xr:uid="{00000000-0004-0000-0400-000000000000}"/>
    <hyperlink ref="G15" location="'UpdatePerformance section'!A17" display="UC001-02" xr:uid="{C23A1629-6B16-47E6-AADC-4E25FC292708}"/>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D9A63-BCA9-4CF0-8F4C-94BF4639155D}">
  <dimension ref="A1:I37"/>
  <sheetViews>
    <sheetView workbookViewId="0">
      <pane ySplit="12" topLeftCell="A13" activePane="bottomLeft" state="frozen"/>
      <selection pane="bottomLeft" activeCell="B18" sqref="B18"/>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13" t="str">
        <f ca="1">MID(CELL("filename",A7),FIND("]",CELL("filename"),1)+1,255)</f>
        <v>Edit change request</v>
      </c>
      <c r="B1" s="313"/>
      <c r="C1" s="313"/>
      <c r="D1" s="313"/>
      <c r="E1" s="313"/>
      <c r="F1" s="313"/>
      <c r="G1" s="313"/>
      <c r="H1" s="313"/>
      <c r="I1" s="313"/>
    </row>
    <row r="2" spans="1:9" ht="20.25" x14ac:dyDescent="0.3">
      <c r="A2" s="30"/>
      <c r="B2" s="30"/>
      <c r="C2" s="30"/>
      <c r="D2" s="30"/>
      <c r="E2" s="30"/>
      <c r="F2" s="30"/>
      <c r="G2" s="30"/>
      <c r="H2" s="30"/>
      <c r="I2" s="30"/>
    </row>
    <row r="3" spans="1:9" s="26" customFormat="1" x14ac:dyDescent="0.2">
      <c r="A3" s="31"/>
      <c r="B3" s="31"/>
      <c r="C3" s="31"/>
      <c r="D3" s="32"/>
      <c r="E3" s="32" t="s">
        <v>71</v>
      </c>
      <c r="F3" s="33"/>
      <c r="G3" s="34"/>
      <c r="H3" s="31"/>
      <c r="I3" s="31"/>
    </row>
    <row r="4" spans="1:9" s="26" customFormat="1" ht="12" x14ac:dyDescent="0.2">
      <c r="A4" s="31"/>
      <c r="B4" s="31"/>
      <c r="C4" s="31"/>
      <c r="D4" s="35" t="s">
        <v>72</v>
      </c>
      <c r="E4" s="35">
        <f>COUNTIF($D$12:$D$27,"U")</f>
        <v>0</v>
      </c>
      <c r="F4" s="36">
        <f>IF($E$9=0,"-",$E4/$E$9)</f>
        <v>0</v>
      </c>
      <c r="G4" s="37">
        <f>SUMIF($D$12:$D$26,"U",$G$12:$G$26)/60</f>
        <v>0</v>
      </c>
      <c r="H4" s="31"/>
      <c r="I4" s="31"/>
    </row>
    <row r="5" spans="1:9" s="26" customFormat="1" ht="12" x14ac:dyDescent="0.2">
      <c r="A5" s="31"/>
      <c r="B5" s="31"/>
      <c r="C5" s="31"/>
      <c r="D5" s="35" t="s">
        <v>73</v>
      </c>
      <c r="E5" s="35">
        <f>COUNTIF($D$12:$D$27,"P")</f>
        <v>1</v>
      </c>
      <c r="F5" s="36">
        <f>IF($E$9=0,"-",$E5/$E$9)</f>
        <v>1</v>
      </c>
      <c r="G5" s="38">
        <f>SUMIF($D$12:$D$27,"P",$G$12:$G$27)/60</f>
        <v>0</v>
      </c>
      <c r="H5" s="31"/>
      <c r="I5" s="31"/>
    </row>
    <row r="6" spans="1:9" s="26" customFormat="1" ht="12" x14ac:dyDescent="0.2">
      <c r="A6" s="31"/>
      <c r="B6" s="31"/>
      <c r="C6" s="31"/>
      <c r="D6" s="35" t="s">
        <v>74</v>
      </c>
      <c r="E6" s="35">
        <f>COUNTIF($D$12:$D$27,"F")</f>
        <v>0</v>
      </c>
      <c r="F6" s="36">
        <f>IF($E$9=0,"-",$E6/$E$9)</f>
        <v>0</v>
      </c>
      <c r="G6" s="38">
        <f>SUMIF($D$12:$D$27,"F",$G$12:$G$27)/60</f>
        <v>0</v>
      </c>
      <c r="H6" s="31"/>
      <c r="I6" s="31"/>
    </row>
    <row r="7" spans="1:9" s="26" customFormat="1" ht="12" x14ac:dyDescent="0.2">
      <c r="A7" s="39"/>
      <c r="B7" s="39"/>
      <c r="C7" s="39"/>
      <c r="D7" s="35" t="s">
        <v>75</v>
      </c>
      <c r="E7" s="35">
        <f>COUNTIF($D$12:$D$27,"S")</f>
        <v>0</v>
      </c>
      <c r="F7" s="36">
        <f>IF($E$9=0,"-",$E7/$E$9)</f>
        <v>0</v>
      </c>
      <c r="G7" s="38">
        <f>SUMIF($D$12:$D$27,"S",$G$12:$G$27)/60</f>
        <v>0</v>
      </c>
      <c r="H7" s="31"/>
      <c r="I7" s="31"/>
    </row>
    <row r="8" spans="1:9" s="26" customFormat="1" ht="12" x14ac:dyDescent="0.2">
      <c r="A8" s="39"/>
      <c r="B8" s="39"/>
      <c r="C8" s="39"/>
      <c r="D8" s="35" t="s">
        <v>76</v>
      </c>
      <c r="E8" s="35">
        <f>COUNTIF($D$12:$D$27,"B")</f>
        <v>0</v>
      </c>
      <c r="F8" s="40">
        <f>IF($E$9=0,"-",$E8/$E$9)</f>
        <v>0</v>
      </c>
      <c r="G8" s="38">
        <f>SUMIF($D$12:$D$27,"B",$G$12:$G$27)/60</f>
        <v>0</v>
      </c>
      <c r="H8" s="31"/>
      <c r="I8" s="31"/>
    </row>
    <row r="9" spans="1:9" s="26" customFormat="1" ht="12" x14ac:dyDescent="0.2">
      <c r="A9" s="39"/>
      <c r="B9" s="39"/>
      <c r="C9" s="39"/>
      <c r="D9" s="41" t="s">
        <v>41</v>
      </c>
      <c r="E9" s="42">
        <f>SUM(E4:E8)</f>
        <v>1</v>
      </c>
      <c r="F9" s="43">
        <f>IF($E$9=0,"-",$E$9/$E$9)</f>
        <v>1</v>
      </c>
      <c r="G9" s="44">
        <f>SUM(G4:G8)</f>
        <v>0</v>
      </c>
      <c r="I9" s="66"/>
    </row>
    <row r="10" spans="1:9" s="26" customFormat="1" ht="12" x14ac:dyDescent="0.2">
      <c r="A10" s="39"/>
      <c r="B10" s="39"/>
      <c r="C10" s="39"/>
      <c r="D10" s="45" t="s">
        <v>43</v>
      </c>
      <c r="E10" s="46">
        <f>COUNTIF($D$12:$D$27,"N/A")</f>
        <v>0</v>
      </c>
      <c r="F10" s="47"/>
      <c r="G10" s="48">
        <f>SUMIF($D$12:$D$27,"n/a",$G$12:$G$27)/60</f>
        <v>0</v>
      </c>
      <c r="I10" s="66"/>
    </row>
    <row r="11" spans="1:9" x14ac:dyDescent="0.2">
      <c r="A11" s="49"/>
      <c r="B11" s="49"/>
      <c r="C11" s="49"/>
      <c r="D11" s="49"/>
      <c r="E11" s="49"/>
      <c r="F11" s="49"/>
      <c r="G11" s="49"/>
      <c r="H11" s="49"/>
      <c r="I11" s="67"/>
    </row>
    <row r="12" spans="1:9" ht="25.5" x14ac:dyDescent="0.2">
      <c r="A12" s="50" t="s">
        <v>77</v>
      </c>
      <c r="B12" s="50" t="s">
        <v>330</v>
      </c>
      <c r="C12" s="50" t="s">
        <v>78</v>
      </c>
      <c r="D12" s="50" t="s">
        <v>79</v>
      </c>
      <c r="E12" s="50" t="s">
        <v>80</v>
      </c>
      <c r="F12" s="50" t="s">
        <v>30</v>
      </c>
      <c r="G12" s="50" t="s">
        <v>81</v>
      </c>
      <c r="H12" s="51" t="s">
        <v>64</v>
      </c>
      <c r="I12" s="68"/>
    </row>
    <row r="13" spans="1:9" ht="13.5" thickBot="1" x14ac:dyDescent="0.25">
      <c r="A13" s="314" t="s">
        <v>363</v>
      </c>
      <c r="B13" s="315"/>
      <c r="C13" s="315"/>
      <c r="D13" s="315"/>
      <c r="E13" s="315"/>
      <c r="F13" s="315"/>
      <c r="G13" s="315"/>
      <c r="H13" s="315"/>
      <c r="I13" s="316"/>
    </row>
    <row r="14" spans="1:9" x14ac:dyDescent="0.2">
      <c r="A14" s="52">
        <f>MAX(A$12:A12)+1</f>
        <v>1</v>
      </c>
      <c r="B14" s="227" t="s">
        <v>375</v>
      </c>
      <c r="C14" s="224" t="s">
        <v>365</v>
      </c>
      <c r="D14" s="55" t="s">
        <v>73</v>
      </c>
      <c r="E14" s="56"/>
      <c r="F14" s="209" t="s">
        <v>329</v>
      </c>
      <c r="G14" s="58"/>
      <c r="H14" s="59"/>
      <c r="I14" s="57"/>
    </row>
    <row r="15" spans="1:9" x14ac:dyDescent="0.2">
      <c r="A15" s="60">
        <f>MAX(A$12:A14)+1</f>
        <v>2</v>
      </c>
      <c r="B15" s="206"/>
      <c r="C15" s="224"/>
      <c r="D15" s="55"/>
      <c r="E15" s="56"/>
      <c r="F15" s="209"/>
      <c r="G15" s="58"/>
      <c r="H15" s="65"/>
      <c r="I15" s="64"/>
    </row>
    <row r="16" spans="1:9" x14ac:dyDescent="0.2">
      <c r="A16" s="60">
        <f>MAX(A$12:A15)+1</f>
        <v>3</v>
      </c>
      <c r="B16" s="206"/>
      <c r="C16" s="224"/>
      <c r="D16" s="55"/>
      <c r="E16" s="56"/>
      <c r="F16" s="209"/>
      <c r="G16" s="58"/>
      <c r="H16" s="65"/>
      <c r="I16" s="64"/>
    </row>
    <row r="17" spans="1:9" x14ac:dyDescent="0.2">
      <c r="A17" s="60">
        <f>MAX(A$12:A16)+1</f>
        <v>4</v>
      </c>
      <c r="B17" s="206"/>
      <c r="C17" s="224"/>
      <c r="D17" s="55"/>
      <c r="E17" s="56"/>
      <c r="F17" s="209"/>
      <c r="G17" s="58"/>
      <c r="H17" s="65"/>
      <c r="I17" s="64"/>
    </row>
    <row r="18" spans="1:9" x14ac:dyDescent="0.2">
      <c r="A18" s="60">
        <f>MAX(A$12:A17)+1</f>
        <v>5</v>
      </c>
      <c r="B18" s="206"/>
      <c r="C18" s="214"/>
      <c r="D18" s="55"/>
      <c r="E18" s="63"/>
      <c r="F18" s="209"/>
      <c r="G18" s="58"/>
      <c r="H18" s="65"/>
      <c r="I18" s="64"/>
    </row>
    <row r="19" spans="1:9" x14ac:dyDescent="0.2">
      <c r="A19" s="60">
        <f>MAX(A$12:A18)+1</f>
        <v>6</v>
      </c>
      <c r="B19" s="206"/>
      <c r="C19" s="214"/>
      <c r="D19" s="55"/>
      <c r="E19" s="63"/>
      <c r="F19" s="209"/>
      <c r="G19" s="58"/>
      <c r="H19" s="65"/>
      <c r="I19" s="64"/>
    </row>
    <row r="20" spans="1:9" x14ac:dyDescent="0.2">
      <c r="A20" s="60">
        <f>MAX(A$12:A19)+1</f>
        <v>7</v>
      </c>
      <c r="B20" s="206"/>
      <c r="C20" s="212"/>
      <c r="D20" s="55"/>
      <c r="E20" s="63"/>
      <c r="F20" s="209"/>
      <c r="G20" s="58"/>
      <c r="H20" s="65"/>
      <c r="I20" s="64"/>
    </row>
    <row r="21" spans="1:9" x14ac:dyDescent="0.2">
      <c r="A21" s="60">
        <f>MAX(A$12:A20)+1</f>
        <v>8</v>
      </c>
      <c r="B21" s="206"/>
      <c r="C21" s="212"/>
      <c r="D21" s="55"/>
      <c r="E21" s="63"/>
      <c r="F21" s="209"/>
      <c r="G21" s="58"/>
      <c r="H21" s="65"/>
      <c r="I21" s="64"/>
    </row>
    <row r="22" spans="1:9" x14ac:dyDescent="0.2">
      <c r="A22" s="60">
        <f>MAX(A$12:A21)+1</f>
        <v>9</v>
      </c>
      <c r="B22" s="207"/>
      <c r="C22" s="212"/>
      <c r="D22" s="55"/>
      <c r="E22" s="63"/>
      <c r="F22" s="209"/>
      <c r="G22" s="58"/>
      <c r="H22" s="65"/>
      <c r="I22" s="64"/>
    </row>
    <row r="23" spans="1:9" x14ac:dyDescent="0.2">
      <c r="A23" s="60">
        <f>MAX(A$12:A22)+1</f>
        <v>10</v>
      </c>
      <c r="B23" s="62"/>
      <c r="C23" s="61"/>
      <c r="D23" s="55"/>
      <c r="E23" s="63"/>
      <c r="F23" s="64"/>
      <c r="G23" s="58"/>
      <c r="H23" s="65"/>
      <c r="I23" s="64"/>
    </row>
    <row r="24" spans="1:9" x14ac:dyDescent="0.2">
      <c r="A24" s="60">
        <f>MAX(A$12:A23)+1</f>
        <v>11</v>
      </c>
      <c r="B24" s="62"/>
      <c r="C24" s="61"/>
      <c r="D24" s="55"/>
      <c r="E24" s="63"/>
      <c r="F24" s="64"/>
      <c r="G24" s="58"/>
      <c r="H24" s="65"/>
      <c r="I24" s="64"/>
    </row>
    <row r="25" spans="1:9" x14ac:dyDescent="0.2">
      <c r="A25" s="60">
        <f>MAX(A$12:A24)+1</f>
        <v>12</v>
      </c>
      <c r="B25" s="61"/>
      <c r="C25" s="61"/>
      <c r="D25" s="55"/>
      <c r="E25" s="63"/>
      <c r="F25" s="64"/>
      <c r="G25" s="58"/>
      <c r="H25" s="65"/>
      <c r="I25" s="64"/>
    </row>
    <row r="26" spans="1:9" x14ac:dyDescent="0.2">
      <c r="A26" s="317"/>
      <c r="B26" s="317"/>
      <c r="C26" s="317"/>
      <c r="D26" s="317"/>
      <c r="E26" s="317"/>
      <c r="F26" s="317"/>
      <c r="G26" s="317"/>
      <c r="H26" s="317"/>
      <c r="I26" s="317"/>
    </row>
    <row r="27" spans="1:9" x14ac:dyDescent="0.2">
      <c r="A27" s="318" t="s">
        <v>83</v>
      </c>
      <c r="B27" s="318"/>
      <c r="C27" s="318"/>
      <c r="D27" s="318"/>
      <c r="E27" s="318"/>
      <c r="F27" s="318"/>
      <c r="G27" s="318"/>
      <c r="H27" s="318"/>
      <c r="I27" s="318"/>
    </row>
    <row r="28" spans="1:9" x14ac:dyDescent="0.2">
      <c r="A28" s="317"/>
      <c r="B28" s="317"/>
      <c r="C28" s="317"/>
      <c r="D28" s="317"/>
      <c r="E28" s="317"/>
      <c r="F28" s="317"/>
      <c r="G28" s="317"/>
      <c r="H28" s="317"/>
      <c r="I28" s="317"/>
    </row>
    <row r="29" spans="1:9" s="27" customFormat="1" x14ac:dyDescent="0.2">
      <c r="A29" s="28"/>
    </row>
    <row r="30" spans="1:9" s="27" customFormat="1" x14ac:dyDescent="0.2">
      <c r="A30" s="28"/>
    </row>
    <row r="31" spans="1:9" s="27" customFormat="1" x14ac:dyDescent="0.2"/>
    <row r="32" spans="1:9" s="27" customFormat="1" x14ac:dyDescent="0.2"/>
    <row r="33" s="27" customFormat="1" x14ac:dyDescent="0.2"/>
    <row r="34" s="27" customFormat="1" x14ac:dyDescent="0.2"/>
    <row r="35" s="27" customFormat="1" x14ac:dyDescent="0.2"/>
    <row r="36" s="27" customFormat="1" x14ac:dyDescent="0.2"/>
    <row r="37" s="27" customFormat="1" x14ac:dyDescent="0.2"/>
  </sheetData>
  <mergeCells count="5">
    <mergeCell ref="A1:I1"/>
    <mergeCell ref="A13:I13"/>
    <mergeCell ref="A26:I26"/>
    <mergeCell ref="A27:I27"/>
    <mergeCell ref="A28:I28"/>
  </mergeCells>
  <phoneticPr fontId="7" type="noConversion"/>
  <conditionalFormatting sqref="D14:D25">
    <cfRule type="cellIs" dxfId="14" priority="1" stopIfTrue="1" operator="equal">
      <formula>"F"</formula>
    </cfRule>
    <cfRule type="cellIs" dxfId="13" priority="2" stopIfTrue="1" operator="equal">
      <formula>"B"</formula>
    </cfRule>
    <cfRule type="cellIs" dxfId="12"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25" xr:uid="{AB0721F8-ADCE-477E-90C4-2648DD9D4733}">
      <formula1>"U,P,F,B,S,n/a"</formula1>
    </dataValidation>
    <dataValidation allowBlank="1" showErrorMessage="1" promptTitle="Valid values include:" sqref="D12" xr:uid="{6425B3B3-E66C-4206-AB56-28446490C61C}"/>
    <dataValidation allowBlank="1" showErrorMessage="1" sqref="A12:B12" xr:uid="{B4600301-9305-429C-A641-925CE42A8AC9}"/>
  </dataValidation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80225"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0225" r:id="rId4"/>
      </mc:Fallback>
    </mc:AlternateContent>
    <mc:AlternateContent xmlns:mc="http://schemas.openxmlformats.org/markup-compatibility/2006">
      <mc:Choice Requires="x14">
        <oleObject progId="Paint.Picture" shapeId="180226"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0226" r:id="rId6"/>
      </mc:Fallback>
    </mc:AlternateContent>
    <mc:AlternateContent xmlns:mc="http://schemas.openxmlformats.org/markup-compatibility/2006">
      <mc:Choice Requires="x14">
        <oleObject progId="Paint.Picture" shapeId="180227"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0227" r:id="rId7"/>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5035-D410-47D8-A812-1B9FE98A8FAB}">
  <dimension ref="A1:G43"/>
  <sheetViews>
    <sheetView topLeftCell="A19" workbookViewId="0">
      <selection activeCell="C24" sqref="C24:G25"/>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6.5" thickBot="1" x14ac:dyDescent="0.25">
      <c r="A1" s="319" t="str">
        <f>'Use Cases'!A5 &amp;"."&amp;'Edit change request'!A14&amp;"-"&amp;'Edit change request'!B14</f>
        <v>UC002.1-update change request data</v>
      </c>
      <c r="B1" s="319"/>
      <c r="C1" s="319"/>
      <c r="D1" s="319"/>
      <c r="E1" s="319"/>
      <c r="F1" s="319"/>
      <c r="G1" s="319"/>
    </row>
    <row r="2" spans="1:7" ht="36" customHeight="1" thickTop="1" x14ac:dyDescent="0.2">
      <c r="A2" s="69"/>
      <c r="B2" s="70" t="s">
        <v>84</v>
      </c>
      <c r="C2" s="338" t="str">
        <f>'Edit change request'!B14</f>
        <v>update change request data</v>
      </c>
      <c r="D2" s="339"/>
      <c r="E2" s="340"/>
      <c r="F2" s="71" t="s">
        <v>85</v>
      </c>
      <c r="G2" s="223" t="str">
        <f>'Use Cases'!A5&amp;"-"&amp;'Add change request'!A14</f>
        <v>UC002-1</v>
      </c>
    </row>
    <row r="3" spans="1:7" ht="27.75" customHeight="1" x14ac:dyDescent="0.2">
      <c r="A3" s="72"/>
      <c r="B3" s="73" t="s">
        <v>332</v>
      </c>
      <c r="C3" s="329" t="str">
        <f>'Edit change request'!C14</f>
        <v>The data is displayed correctly</v>
      </c>
      <c r="D3" s="330"/>
      <c r="E3" s="330"/>
      <c r="F3" s="330"/>
      <c r="G3" s="331"/>
    </row>
    <row r="4" spans="1:7" ht="12.75" customHeight="1" x14ac:dyDescent="0.2">
      <c r="A4" s="74"/>
      <c r="B4" s="73" t="s">
        <v>331</v>
      </c>
      <c r="C4" s="326"/>
      <c r="D4" s="330"/>
      <c r="E4" s="330"/>
      <c r="F4" s="330"/>
      <c r="G4" s="331"/>
    </row>
    <row r="5" spans="1:7" ht="12.75" customHeight="1" x14ac:dyDescent="0.2">
      <c r="A5" s="74"/>
      <c r="B5" s="73" t="s">
        <v>86</v>
      </c>
      <c r="C5" s="329" t="s">
        <v>346</v>
      </c>
      <c r="D5" s="330"/>
      <c r="E5" s="330"/>
      <c r="F5" s="330"/>
      <c r="G5" s="331"/>
    </row>
    <row r="6" spans="1:7" ht="26.25" customHeight="1" thickBot="1" x14ac:dyDescent="0.25">
      <c r="A6" s="75"/>
      <c r="B6" s="76" t="s">
        <v>333</v>
      </c>
      <c r="C6" s="335" t="s">
        <v>367</v>
      </c>
      <c r="D6" s="336"/>
      <c r="E6" s="336"/>
      <c r="F6" s="336"/>
      <c r="G6" s="337"/>
    </row>
    <row r="7" spans="1:7" x14ac:dyDescent="0.2">
      <c r="A7" s="77"/>
      <c r="B7" s="78" t="s">
        <v>87</v>
      </c>
      <c r="C7" s="332" t="s">
        <v>334</v>
      </c>
      <c r="D7" s="333"/>
      <c r="E7" s="334"/>
      <c r="F7" s="79" t="s">
        <v>88</v>
      </c>
      <c r="G7" s="80"/>
    </row>
    <row r="8" spans="1:7" ht="13.5" thickBot="1" x14ac:dyDescent="0.25">
      <c r="A8" s="81"/>
      <c r="B8" s="82" t="s">
        <v>89</v>
      </c>
      <c r="C8" s="323" t="s">
        <v>90</v>
      </c>
      <c r="D8" s="324"/>
      <c r="E8" s="325"/>
      <c r="F8" s="83" t="s">
        <v>91</v>
      </c>
      <c r="G8" s="216">
        <v>44852</v>
      </c>
    </row>
    <row r="9" spans="1:7" ht="26.25" thickBot="1" x14ac:dyDescent="0.25">
      <c r="A9" s="84" t="s">
        <v>92</v>
      </c>
      <c r="B9" s="85" t="s">
        <v>93</v>
      </c>
      <c r="C9" s="85" t="s">
        <v>94</v>
      </c>
      <c r="D9" s="85" t="s">
        <v>95</v>
      </c>
      <c r="E9" s="85" t="s">
        <v>96</v>
      </c>
      <c r="F9" s="86" t="s">
        <v>79</v>
      </c>
      <c r="G9" s="87" t="s">
        <v>97</v>
      </c>
    </row>
    <row r="10" spans="1:7" x14ac:dyDescent="0.2">
      <c r="A10" s="88">
        <v>1</v>
      </c>
      <c r="B10" s="89" t="s">
        <v>366</v>
      </c>
      <c r="C10" s="89"/>
      <c r="D10" s="90"/>
      <c r="E10" s="210"/>
      <c r="F10" s="55" t="s">
        <v>73</v>
      </c>
      <c r="G10" s="92"/>
    </row>
    <row r="11" spans="1:7" ht="24" x14ac:dyDescent="0.2">
      <c r="A11" s="88">
        <v>2</v>
      </c>
      <c r="B11" s="89" t="s">
        <v>364</v>
      </c>
      <c r="C11" s="224" t="s">
        <v>372</v>
      </c>
      <c r="D11" s="224" t="s">
        <v>365</v>
      </c>
      <c r="E11" s="218"/>
      <c r="F11" s="55" t="s">
        <v>73</v>
      </c>
      <c r="G11" s="101"/>
    </row>
    <row r="12" spans="1:7" ht="36" x14ac:dyDescent="0.2">
      <c r="A12" s="88">
        <v>3</v>
      </c>
      <c r="B12" s="89" t="s">
        <v>370</v>
      </c>
      <c r="C12" s="89" t="s">
        <v>369</v>
      </c>
      <c r="D12" s="226" t="s">
        <v>371</v>
      </c>
      <c r="E12" s="91"/>
      <c r="F12" s="55" t="s">
        <v>73</v>
      </c>
      <c r="G12" s="101"/>
    </row>
    <row r="13" spans="1:7" ht="24" x14ac:dyDescent="0.2">
      <c r="A13" s="88">
        <v>4</v>
      </c>
      <c r="B13" s="89" t="s">
        <v>368</v>
      </c>
      <c r="C13" s="89" t="s">
        <v>369</v>
      </c>
      <c r="D13" s="224" t="s">
        <v>365</v>
      </c>
      <c r="E13" s="91"/>
      <c r="F13" s="55" t="s">
        <v>73</v>
      </c>
      <c r="G13" s="101"/>
    </row>
    <row r="14" spans="1:7" ht="36" x14ac:dyDescent="0.2">
      <c r="A14" s="88">
        <v>5</v>
      </c>
      <c r="B14" s="89" t="s">
        <v>373</v>
      </c>
      <c r="C14" s="224" t="s">
        <v>372</v>
      </c>
      <c r="D14" s="226" t="s">
        <v>371</v>
      </c>
      <c r="E14" s="91"/>
      <c r="F14" s="55" t="s">
        <v>73</v>
      </c>
      <c r="G14" s="101"/>
    </row>
    <row r="15" spans="1:7" ht="24" x14ac:dyDescent="0.2">
      <c r="A15" s="88">
        <v>6</v>
      </c>
      <c r="B15" s="89" t="s">
        <v>364</v>
      </c>
      <c r="C15" s="224" t="s">
        <v>372</v>
      </c>
      <c r="D15" s="224" t="s">
        <v>365</v>
      </c>
      <c r="E15" s="91"/>
      <c r="F15" s="55" t="s">
        <v>73</v>
      </c>
      <c r="G15" s="101"/>
    </row>
    <row r="16" spans="1:7" x14ac:dyDescent="0.2">
      <c r="A16" s="88">
        <v>7</v>
      </c>
      <c r="B16" s="89" t="s">
        <v>364</v>
      </c>
      <c r="C16" s="224"/>
      <c r="D16" s="224" t="s">
        <v>374</v>
      </c>
      <c r="E16" s="91"/>
      <c r="F16" s="55" t="s">
        <v>74</v>
      </c>
      <c r="G16" s="101"/>
    </row>
    <row r="17" spans="1:7" x14ac:dyDescent="0.2">
      <c r="A17" s="88">
        <v>8</v>
      </c>
      <c r="B17" s="89"/>
      <c r="C17" s="89"/>
      <c r="D17" s="90"/>
      <c r="E17" s="91"/>
      <c r="F17" s="55"/>
      <c r="G17" s="101"/>
    </row>
    <row r="18" spans="1:7" ht="13.5" thickBot="1" x14ac:dyDescent="0.25">
      <c r="A18" s="96"/>
      <c r="B18" s="97" t="s">
        <v>98</v>
      </c>
      <c r="C18" s="97"/>
      <c r="D18" s="98"/>
      <c r="E18" s="98"/>
      <c r="F18" s="102" t="s">
        <v>73</v>
      </c>
      <c r="G18" s="99"/>
    </row>
    <row r="20" spans="1:7" ht="16.5" thickBot="1" x14ac:dyDescent="0.25">
      <c r="A20" s="319" t="str">
        <f>'Use Cases'!A5&amp;"."&amp;'Edit change request'!A15&amp;"-"&amp;'Edit change request'!B15</f>
        <v>UC002.2-</v>
      </c>
      <c r="B20" s="319"/>
      <c r="C20" s="319"/>
      <c r="D20" s="319"/>
      <c r="E20" s="319"/>
      <c r="F20" s="319"/>
      <c r="G20" s="319"/>
    </row>
    <row r="21" spans="1:7" ht="36" customHeight="1" thickTop="1" x14ac:dyDescent="0.2">
      <c r="A21" s="69"/>
      <c r="B21" s="70" t="s">
        <v>84</v>
      </c>
      <c r="C21" s="320">
        <f>'Edit change request'!B15</f>
        <v>0</v>
      </c>
      <c r="D21" s="321"/>
      <c r="E21" s="322"/>
      <c r="F21" s="71" t="s">
        <v>85</v>
      </c>
      <c r="G21" s="223" t="str">
        <f>'Use Cases'!A5&amp;"-"&amp;'Add change request'!A15</f>
        <v>UC002-2</v>
      </c>
    </row>
    <row r="22" spans="1:7" ht="27.75" customHeight="1" x14ac:dyDescent="0.2">
      <c r="A22" s="72"/>
      <c r="B22" s="73" t="s">
        <v>332</v>
      </c>
      <c r="C22" s="326">
        <f>'Edit change request'!C15</f>
        <v>0</v>
      </c>
      <c r="D22" s="327"/>
      <c r="E22" s="327"/>
      <c r="F22" s="327"/>
      <c r="G22" s="328"/>
    </row>
    <row r="23" spans="1:7" ht="12.75" customHeight="1" x14ac:dyDescent="0.2">
      <c r="A23" s="74"/>
      <c r="B23" s="73" t="s">
        <v>331</v>
      </c>
      <c r="C23" s="326"/>
      <c r="D23" s="327"/>
      <c r="E23" s="327"/>
      <c r="F23" s="327"/>
      <c r="G23" s="328"/>
    </row>
    <row r="24" spans="1:7" ht="12.75" customHeight="1" x14ac:dyDescent="0.2">
      <c r="A24" s="74"/>
      <c r="B24" s="73" t="s">
        <v>86</v>
      </c>
      <c r="C24" s="329" t="s">
        <v>346</v>
      </c>
      <c r="D24" s="330"/>
      <c r="E24" s="330"/>
      <c r="F24" s="330"/>
      <c r="G24" s="331"/>
    </row>
    <row r="25" spans="1:7" ht="26.25" customHeight="1" thickBot="1" x14ac:dyDescent="0.25">
      <c r="A25" s="75"/>
      <c r="B25" s="76" t="s">
        <v>333</v>
      </c>
      <c r="C25" s="335" t="s">
        <v>367</v>
      </c>
      <c r="D25" s="336"/>
      <c r="E25" s="336"/>
      <c r="F25" s="336"/>
      <c r="G25" s="337"/>
    </row>
    <row r="26" spans="1:7" x14ac:dyDescent="0.2">
      <c r="A26" s="77"/>
      <c r="B26" s="78" t="s">
        <v>87</v>
      </c>
      <c r="C26" s="332" t="s">
        <v>334</v>
      </c>
      <c r="D26" s="333"/>
      <c r="E26" s="334"/>
      <c r="F26" s="79" t="s">
        <v>88</v>
      </c>
      <c r="G26" s="80"/>
    </row>
    <row r="27" spans="1:7" ht="13.5" thickBot="1" x14ac:dyDescent="0.25">
      <c r="A27" s="81"/>
      <c r="B27" s="82" t="s">
        <v>89</v>
      </c>
      <c r="C27" s="323" t="s">
        <v>90</v>
      </c>
      <c r="D27" s="324"/>
      <c r="E27" s="325"/>
      <c r="F27" s="83" t="s">
        <v>91</v>
      </c>
      <c r="G27" s="216">
        <v>44852</v>
      </c>
    </row>
    <row r="28" spans="1:7" ht="26.25" thickBot="1" x14ac:dyDescent="0.25">
      <c r="A28" s="84" t="s">
        <v>92</v>
      </c>
      <c r="B28" s="85" t="s">
        <v>93</v>
      </c>
      <c r="C28" s="85" t="s">
        <v>94</v>
      </c>
      <c r="D28" s="85" t="s">
        <v>95</v>
      </c>
      <c r="E28" s="85" t="s">
        <v>96</v>
      </c>
      <c r="F28" s="86" t="s">
        <v>79</v>
      </c>
      <c r="G28" s="87" t="s">
        <v>97</v>
      </c>
    </row>
    <row r="29" spans="1:7" x14ac:dyDescent="0.2">
      <c r="A29" s="88">
        <v>1</v>
      </c>
      <c r="B29" s="89"/>
      <c r="C29" s="89"/>
      <c r="D29" s="90"/>
      <c r="E29" s="210"/>
      <c r="F29" s="55"/>
      <c r="G29" s="92"/>
    </row>
    <row r="30" spans="1:7" x14ac:dyDescent="0.2">
      <c r="A30" s="88">
        <v>2</v>
      </c>
      <c r="B30" s="89"/>
      <c r="C30" s="89"/>
      <c r="D30" s="90"/>
      <c r="E30" s="91"/>
      <c r="F30" s="55"/>
      <c r="G30" s="101"/>
    </row>
    <row r="31" spans="1:7" x14ac:dyDescent="0.2">
      <c r="A31" s="88"/>
      <c r="B31" s="89"/>
      <c r="C31" s="89"/>
      <c r="D31" s="224"/>
      <c r="E31" s="91"/>
      <c r="F31" s="55"/>
      <c r="G31" s="101"/>
    </row>
    <row r="32" spans="1:7" x14ac:dyDescent="0.2">
      <c r="A32" s="88"/>
      <c r="B32" s="213"/>
      <c r="C32" s="89"/>
      <c r="D32" s="224"/>
      <c r="E32" s="211"/>
      <c r="F32" s="55"/>
      <c r="G32" s="217"/>
    </row>
    <row r="33" spans="1:7" x14ac:dyDescent="0.2">
      <c r="A33" s="88"/>
      <c r="B33" s="89"/>
      <c r="C33" s="89"/>
      <c r="D33" s="224"/>
      <c r="E33" s="211"/>
      <c r="F33" s="55"/>
      <c r="G33" s="217"/>
    </row>
    <row r="34" spans="1:7" x14ac:dyDescent="0.2">
      <c r="A34" s="88"/>
      <c r="B34" s="208"/>
      <c r="C34" s="95"/>
      <c r="D34" s="100"/>
      <c r="E34" s="94"/>
      <c r="F34" s="55"/>
      <c r="G34" s="217"/>
    </row>
    <row r="35" spans="1:7" x14ac:dyDescent="0.2">
      <c r="A35" s="88"/>
      <c r="B35" s="89"/>
      <c r="C35" s="95"/>
      <c r="D35" s="226"/>
      <c r="E35" s="211"/>
      <c r="F35" s="55"/>
      <c r="G35" s="211"/>
    </row>
    <row r="36" spans="1:7" x14ac:dyDescent="0.2">
      <c r="A36" s="219"/>
      <c r="B36" s="89"/>
      <c r="C36" s="89"/>
      <c r="D36" s="90"/>
      <c r="E36" s="211"/>
      <c r="F36" s="55"/>
      <c r="G36" s="222"/>
    </row>
    <row r="37" spans="1:7" x14ac:dyDescent="0.2">
      <c r="A37" s="219"/>
      <c r="B37" s="89"/>
      <c r="C37" s="89"/>
      <c r="D37" s="90"/>
      <c r="E37" s="229"/>
      <c r="F37" s="55"/>
      <c r="G37" s="222"/>
    </row>
    <row r="38" spans="1:7" x14ac:dyDescent="0.2">
      <c r="A38" s="219"/>
      <c r="B38" s="89"/>
      <c r="C38" s="89"/>
      <c r="D38" s="100"/>
      <c r="E38" s="211"/>
      <c r="F38" s="55"/>
      <c r="G38" s="222"/>
    </row>
    <row r="39" spans="1:7" x14ac:dyDescent="0.2">
      <c r="A39" s="219"/>
      <c r="B39" s="89"/>
      <c r="C39" s="89"/>
      <c r="D39" s="228"/>
      <c r="E39" s="229"/>
      <c r="F39" s="55"/>
      <c r="G39" s="222"/>
    </row>
    <row r="40" spans="1:7" x14ac:dyDescent="0.2">
      <c r="A40" s="219"/>
      <c r="B40" s="89"/>
      <c r="C40" s="89"/>
      <c r="D40" s="228"/>
      <c r="E40" s="229"/>
      <c r="F40" s="55"/>
      <c r="G40" s="231"/>
    </row>
    <row r="41" spans="1:7" x14ac:dyDescent="0.2">
      <c r="A41" s="219"/>
      <c r="B41" s="89"/>
      <c r="C41" s="89"/>
      <c r="D41" s="228"/>
      <c r="E41" s="229"/>
      <c r="F41" s="55"/>
      <c r="G41" s="231"/>
    </row>
    <row r="42" spans="1:7" x14ac:dyDescent="0.2">
      <c r="A42" s="219"/>
      <c r="B42" s="89"/>
      <c r="C42" s="89"/>
      <c r="D42" s="228"/>
      <c r="E42" s="229"/>
      <c r="F42" s="55"/>
      <c r="G42" s="231"/>
    </row>
    <row r="43" spans="1:7" ht="13.5" thickBot="1" x14ac:dyDescent="0.25">
      <c r="A43" s="96"/>
      <c r="B43" s="97" t="s">
        <v>98</v>
      </c>
      <c r="C43" s="97"/>
      <c r="D43" s="98"/>
      <c r="E43" s="98"/>
      <c r="F43" s="55" t="s">
        <v>73</v>
      </c>
      <c r="G43" s="99"/>
    </row>
  </sheetData>
  <mergeCells count="16">
    <mergeCell ref="C21:E21"/>
    <mergeCell ref="C22:G22"/>
    <mergeCell ref="C23:G23"/>
    <mergeCell ref="A1:G1"/>
    <mergeCell ref="C2:E2"/>
    <mergeCell ref="C3:G3"/>
    <mergeCell ref="C4:G4"/>
    <mergeCell ref="C5:G5"/>
    <mergeCell ref="C6:G6"/>
    <mergeCell ref="C24:G24"/>
    <mergeCell ref="C25:G25"/>
    <mergeCell ref="C26:E26"/>
    <mergeCell ref="C27:E27"/>
    <mergeCell ref="C7:E7"/>
    <mergeCell ref="C8:E8"/>
    <mergeCell ref="A20:G20"/>
  </mergeCells>
  <phoneticPr fontId="7" type="noConversion"/>
  <conditionalFormatting sqref="F29:F43 F10:F18">
    <cfRule type="cellIs" dxfId="11" priority="22" stopIfTrue="1" operator="equal">
      <formula>"F"</formula>
    </cfRule>
    <cfRule type="cellIs" dxfId="10" priority="23" stopIfTrue="1" operator="equal">
      <formula>"B"</formula>
    </cfRule>
    <cfRule type="cellIs" dxfId="9" priority="24" stopIfTrue="1" operator="equal">
      <formula>"u"</formula>
    </cfRule>
  </conditionalFormatting>
  <dataValidations xWindow="947" yWindow="738" count="1">
    <dataValidation type="list" showInputMessage="1" showErrorMessage="1" promptTitle="Valid values include:" prompt="U - Untested_x000a_P - Pass_x000a_F - Fail_x000a_B - Blocked_x000a_S - Skipped_x000a_n/a - Not applicable_x000a_" sqref="F29:F43 F10:F18" xr:uid="{AD01E830-8CC9-4961-A744-99FDB918CF89}">
      <formula1>"U,P,F,B,S,n/a"</formula1>
    </dataValidation>
  </dataValidations>
  <hyperlinks>
    <hyperlink ref="G2" location="'UpdatePerformance section'!A14" display="'UpdatePerformance section'!A14" xr:uid="{59B25F43-60AF-4B55-A8AA-BBD71AD3C251}"/>
    <hyperlink ref="G21" location="'UpdatePerformance section'!A17" display="UC001-02" xr:uid="{B996BE3B-019A-4F8F-BF1F-85751A8347C6}"/>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30D45-8EDE-44B4-A836-6537EC499A96}">
  <dimension ref="A1:I37"/>
  <sheetViews>
    <sheetView workbookViewId="0">
      <pane ySplit="12" topLeftCell="A13" activePane="bottomLeft" state="frozen"/>
      <selection pane="bottomLeft" activeCell="B23" sqref="B23"/>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13" t="str">
        <f ca="1">MID(CELL("filename",A7),FIND("]",CELL("filename"),1)+1,255)</f>
        <v>Delete change request</v>
      </c>
      <c r="B1" s="313"/>
      <c r="C1" s="313"/>
      <c r="D1" s="313"/>
      <c r="E1" s="313"/>
      <c r="F1" s="313"/>
      <c r="G1" s="313"/>
      <c r="H1" s="313"/>
      <c r="I1" s="313"/>
    </row>
    <row r="2" spans="1:9" ht="20.25" x14ac:dyDescent="0.3">
      <c r="A2" s="30"/>
      <c r="B2" s="30"/>
      <c r="C2" s="30"/>
      <c r="D2" s="30"/>
      <c r="E2" s="30"/>
      <c r="F2" s="30"/>
      <c r="G2" s="30"/>
      <c r="H2" s="30"/>
      <c r="I2" s="30"/>
    </row>
    <row r="3" spans="1:9" s="26" customFormat="1" x14ac:dyDescent="0.2">
      <c r="A3" s="31"/>
      <c r="B3" s="31"/>
      <c r="C3" s="31"/>
      <c r="D3" s="32"/>
      <c r="E3" s="32" t="s">
        <v>71</v>
      </c>
      <c r="F3" s="33"/>
      <c r="G3" s="34"/>
      <c r="H3" s="31"/>
      <c r="I3" s="31"/>
    </row>
    <row r="4" spans="1:9" s="26" customFormat="1" ht="12" x14ac:dyDescent="0.2">
      <c r="A4" s="31"/>
      <c r="B4" s="31"/>
      <c r="C4" s="31"/>
      <c r="D4" s="35" t="s">
        <v>72</v>
      </c>
      <c r="E4" s="35">
        <f>COUNTIF($D$12:$D$27,"U")</f>
        <v>0</v>
      </c>
      <c r="F4" s="36" t="str">
        <f>IF($E$9=0,"-",$E4/$E$9)</f>
        <v>-</v>
      </c>
      <c r="G4" s="37">
        <f>SUMIF($D$12:$D$26,"U",$G$12:$G$26)/60</f>
        <v>0</v>
      </c>
      <c r="H4" s="31"/>
      <c r="I4" s="31"/>
    </row>
    <row r="5" spans="1:9" s="26" customFormat="1" ht="12" x14ac:dyDescent="0.2">
      <c r="A5" s="31"/>
      <c r="B5" s="31"/>
      <c r="C5" s="31"/>
      <c r="D5" s="35" t="s">
        <v>73</v>
      </c>
      <c r="E5" s="35">
        <f>COUNTIF($D$12:$D$27,"P")</f>
        <v>0</v>
      </c>
      <c r="F5" s="36" t="str">
        <f>IF($E$9=0,"-",$E5/$E$9)</f>
        <v>-</v>
      </c>
      <c r="G5" s="38">
        <f>SUMIF($D$12:$D$27,"P",$G$12:$G$27)/60</f>
        <v>0</v>
      </c>
      <c r="H5" s="31"/>
      <c r="I5" s="31"/>
    </row>
    <row r="6" spans="1:9" s="26" customFormat="1" ht="12" x14ac:dyDescent="0.2">
      <c r="A6" s="31"/>
      <c r="B6" s="31"/>
      <c r="C6" s="31"/>
      <c r="D6" s="35" t="s">
        <v>74</v>
      </c>
      <c r="E6" s="35">
        <f>COUNTIF($D$12:$D$27,"F")</f>
        <v>0</v>
      </c>
      <c r="F6" s="36" t="str">
        <f>IF($E$9=0,"-",$E6/$E$9)</f>
        <v>-</v>
      </c>
      <c r="G6" s="38">
        <f>SUMIF($D$12:$D$27,"F",$G$12:$G$27)/60</f>
        <v>0</v>
      </c>
      <c r="H6" s="31"/>
      <c r="I6" s="31"/>
    </row>
    <row r="7" spans="1:9" s="26" customFormat="1" ht="12" x14ac:dyDescent="0.2">
      <c r="A7" s="39"/>
      <c r="B7" s="39"/>
      <c r="C7" s="39"/>
      <c r="D7" s="35" t="s">
        <v>75</v>
      </c>
      <c r="E7" s="35">
        <f>COUNTIF($D$12:$D$27,"S")</f>
        <v>0</v>
      </c>
      <c r="F7" s="36" t="str">
        <f>IF($E$9=0,"-",$E7/$E$9)</f>
        <v>-</v>
      </c>
      <c r="G7" s="38">
        <f>SUMIF($D$12:$D$27,"S",$G$12:$G$27)/60</f>
        <v>0</v>
      </c>
      <c r="H7" s="31"/>
      <c r="I7" s="31"/>
    </row>
    <row r="8" spans="1:9" s="26" customFormat="1" ht="12" x14ac:dyDescent="0.2">
      <c r="A8" s="39"/>
      <c r="B8" s="39"/>
      <c r="C8" s="39"/>
      <c r="D8" s="35" t="s">
        <v>76</v>
      </c>
      <c r="E8" s="35">
        <f>COUNTIF($D$12:$D$27,"B")</f>
        <v>0</v>
      </c>
      <c r="F8" s="40" t="str">
        <f>IF($E$9=0,"-",$E8/$E$9)</f>
        <v>-</v>
      </c>
      <c r="G8" s="38">
        <f>SUMIF($D$12:$D$27,"B",$G$12:$G$27)/60</f>
        <v>0</v>
      </c>
      <c r="H8" s="31"/>
      <c r="I8" s="31"/>
    </row>
    <row r="9" spans="1:9" s="26" customFormat="1" ht="12" x14ac:dyDescent="0.2">
      <c r="A9" s="39"/>
      <c r="B9" s="39"/>
      <c r="C9" s="39"/>
      <c r="D9" s="41" t="s">
        <v>41</v>
      </c>
      <c r="E9" s="42">
        <f>SUM(E4:E8)</f>
        <v>0</v>
      </c>
      <c r="F9" s="43" t="str">
        <f>IF($E$9=0,"-",$E$9/$E$9)</f>
        <v>-</v>
      </c>
      <c r="G9" s="44">
        <f>SUM(G4:G8)</f>
        <v>0</v>
      </c>
      <c r="I9" s="66"/>
    </row>
    <row r="10" spans="1:9" s="26" customFormat="1" ht="12" x14ac:dyDescent="0.2">
      <c r="A10" s="39"/>
      <c r="B10" s="39"/>
      <c r="C10" s="39"/>
      <c r="D10" s="45" t="s">
        <v>43</v>
      </c>
      <c r="E10" s="46">
        <f>COUNTIF($D$12:$D$27,"N/A")</f>
        <v>0</v>
      </c>
      <c r="F10" s="47"/>
      <c r="G10" s="48">
        <f>SUMIF($D$12:$D$27,"n/a",$G$12:$G$27)/60</f>
        <v>0</v>
      </c>
      <c r="I10" s="66"/>
    </row>
    <row r="11" spans="1:9" x14ac:dyDescent="0.2">
      <c r="A11" s="49"/>
      <c r="B11" s="49"/>
      <c r="C11" s="49"/>
      <c r="D11" s="49"/>
      <c r="E11" s="49"/>
      <c r="F11" s="49"/>
      <c r="G11" s="49"/>
      <c r="H11" s="49"/>
      <c r="I11" s="67"/>
    </row>
    <row r="12" spans="1:9" ht="25.5" x14ac:dyDescent="0.2">
      <c r="A12" s="50" t="s">
        <v>77</v>
      </c>
      <c r="B12" s="50" t="s">
        <v>330</v>
      </c>
      <c r="C12" s="50" t="s">
        <v>78</v>
      </c>
      <c r="D12" s="50" t="s">
        <v>79</v>
      </c>
      <c r="E12" s="50" t="s">
        <v>80</v>
      </c>
      <c r="F12" s="50" t="s">
        <v>30</v>
      </c>
      <c r="G12" s="50" t="s">
        <v>81</v>
      </c>
      <c r="H12" s="51" t="s">
        <v>64</v>
      </c>
      <c r="I12" s="68"/>
    </row>
    <row r="13" spans="1:9" ht="13.5" thickBot="1" x14ac:dyDescent="0.25">
      <c r="A13" s="314" t="str">
        <f>'Use Cases'!A4&amp;'Use Cases'!B4</f>
        <v>UC001Add changerequest</v>
      </c>
      <c r="B13" s="315"/>
      <c r="C13" s="315"/>
      <c r="D13" s="315"/>
      <c r="E13" s="315"/>
      <c r="F13" s="315"/>
      <c r="G13" s="315"/>
      <c r="H13" s="315"/>
      <c r="I13" s="316"/>
    </row>
    <row r="14" spans="1:9" x14ac:dyDescent="0.2">
      <c r="A14" s="52">
        <f>MAX(A$12:A12)+1</f>
        <v>1</v>
      </c>
      <c r="B14" s="227" t="s">
        <v>376</v>
      </c>
      <c r="C14" s="224"/>
      <c r="D14" s="55"/>
      <c r="E14" s="56"/>
      <c r="F14" s="209"/>
      <c r="G14" s="58"/>
      <c r="H14" s="59"/>
      <c r="I14" s="57"/>
    </row>
    <row r="15" spans="1:9" x14ac:dyDescent="0.2">
      <c r="A15" s="60">
        <f>MAX(A$12:A14)+1</f>
        <v>2</v>
      </c>
      <c r="B15" s="232"/>
      <c r="C15" s="224" t="s">
        <v>377</v>
      </c>
      <c r="D15" s="55"/>
      <c r="E15" s="56"/>
      <c r="F15" s="209"/>
      <c r="G15" s="58"/>
      <c r="H15" s="65"/>
      <c r="I15" s="64"/>
    </row>
    <row r="16" spans="1:9" x14ac:dyDescent="0.2">
      <c r="A16" s="60">
        <f>MAX(A$12:A15)+1</f>
        <v>3</v>
      </c>
      <c r="B16" s="206"/>
      <c r="C16" s="224"/>
      <c r="D16" s="55"/>
      <c r="E16" s="56"/>
      <c r="F16" s="209"/>
      <c r="G16" s="58"/>
      <c r="H16" s="65"/>
      <c r="I16" s="64"/>
    </row>
    <row r="17" spans="1:9" x14ac:dyDescent="0.2">
      <c r="A17" s="60">
        <f>MAX(A$12:A16)+1</f>
        <v>4</v>
      </c>
      <c r="B17" s="206"/>
      <c r="C17" s="224"/>
      <c r="D17" s="55"/>
      <c r="E17" s="56"/>
      <c r="F17" s="209"/>
      <c r="G17" s="58"/>
      <c r="H17" s="65"/>
      <c r="I17" s="64"/>
    </row>
    <row r="18" spans="1:9" x14ac:dyDescent="0.2">
      <c r="A18" s="60">
        <f>MAX(A$12:A17)+1</f>
        <v>5</v>
      </c>
      <c r="B18" s="206"/>
      <c r="C18" s="214"/>
      <c r="D18" s="55"/>
      <c r="E18" s="63"/>
      <c r="F18" s="209"/>
      <c r="G18" s="58"/>
      <c r="H18" s="65"/>
      <c r="I18" s="64"/>
    </row>
    <row r="19" spans="1:9" x14ac:dyDescent="0.2">
      <c r="A19" s="60">
        <f>MAX(A$12:A18)+1</f>
        <v>6</v>
      </c>
      <c r="B19" s="206"/>
      <c r="C19" s="214"/>
      <c r="D19" s="55"/>
      <c r="E19" s="63"/>
      <c r="F19" s="209"/>
      <c r="G19" s="58"/>
      <c r="H19" s="65"/>
      <c r="I19" s="64"/>
    </row>
    <row r="20" spans="1:9" x14ac:dyDescent="0.2">
      <c r="A20" s="60">
        <f>MAX(A$12:A19)+1</f>
        <v>7</v>
      </c>
      <c r="B20" s="206"/>
      <c r="C20" s="212"/>
      <c r="D20" s="55"/>
      <c r="E20" s="63"/>
      <c r="F20" s="209"/>
      <c r="G20" s="58"/>
      <c r="H20" s="65"/>
      <c r="I20" s="64"/>
    </row>
    <row r="21" spans="1:9" x14ac:dyDescent="0.2">
      <c r="A21" s="60">
        <f>MAX(A$12:A20)+1</f>
        <v>8</v>
      </c>
      <c r="B21" s="206"/>
      <c r="C21" s="212"/>
      <c r="D21" s="55"/>
      <c r="E21" s="63"/>
      <c r="F21" s="209"/>
      <c r="G21" s="58"/>
      <c r="H21" s="65"/>
      <c r="I21" s="64"/>
    </row>
    <row r="22" spans="1:9" x14ac:dyDescent="0.2">
      <c r="A22" s="60">
        <f>MAX(A$12:A21)+1</f>
        <v>9</v>
      </c>
      <c r="B22" s="207"/>
      <c r="C22" s="212"/>
      <c r="D22" s="55"/>
      <c r="E22" s="63"/>
      <c r="F22" s="209"/>
      <c r="G22" s="58"/>
      <c r="H22" s="65"/>
      <c r="I22" s="64"/>
    </row>
    <row r="23" spans="1:9" x14ac:dyDescent="0.2">
      <c r="A23" s="60">
        <f>MAX(A$12:A22)+1</f>
        <v>10</v>
      </c>
      <c r="B23" s="62"/>
      <c r="C23" s="61"/>
      <c r="D23" s="55"/>
      <c r="E23" s="63"/>
      <c r="F23" s="64"/>
      <c r="G23" s="58"/>
      <c r="H23" s="65"/>
      <c r="I23" s="64"/>
    </row>
    <row r="24" spans="1:9" x14ac:dyDescent="0.2">
      <c r="A24" s="60">
        <f>MAX(A$12:A23)+1</f>
        <v>11</v>
      </c>
      <c r="B24" s="62"/>
      <c r="C24" s="61"/>
      <c r="D24" s="55"/>
      <c r="E24" s="63"/>
      <c r="F24" s="64"/>
      <c r="G24" s="58"/>
      <c r="H24" s="65"/>
      <c r="I24" s="64"/>
    </row>
    <row r="25" spans="1:9" x14ac:dyDescent="0.2">
      <c r="A25" s="60">
        <f>MAX(A$12:A24)+1</f>
        <v>12</v>
      </c>
      <c r="B25" s="61"/>
      <c r="C25" s="61"/>
      <c r="D25" s="55"/>
      <c r="E25" s="63"/>
      <c r="F25" s="64"/>
      <c r="G25" s="58"/>
      <c r="H25" s="65"/>
      <c r="I25" s="64"/>
    </row>
    <row r="26" spans="1:9" x14ac:dyDescent="0.2">
      <c r="A26" s="317"/>
      <c r="B26" s="317"/>
      <c r="C26" s="317"/>
      <c r="D26" s="317"/>
      <c r="E26" s="317"/>
      <c r="F26" s="317"/>
      <c r="G26" s="317"/>
      <c r="H26" s="317"/>
      <c r="I26" s="317"/>
    </row>
    <row r="27" spans="1:9" x14ac:dyDescent="0.2">
      <c r="A27" s="318" t="s">
        <v>83</v>
      </c>
      <c r="B27" s="318"/>
      <c r="C27" s="318"/>
      <c r="D27" s="318"/>
      <c r="E27" s="318"/>
      <c r="F27" s="318"/>
      <c r="G27" s="318"/>
      <c r="H27" s="318"/>
      <c r="I27" s="318"/>
    </row>
    <row r="28" spans="1:9" x14ac:dyDescent="0.2">
      <c r="A28" s="317"/>
      <c r="B28" s="317"/>
      <c r="C28" s="317"/>
      <c r="D28" s="317"/>
      <c r="E28" s="317"/>
      <c r="F28" s="317"/>
      <c r="G28" s="317"/>
      <c r="H28" s="317"/>
      <c r="I28" s="317"/>
    </row>
    <row r="29" spans="1:9" s="27" customFormat="1" x14ac:dyDescent="0.2">
      <c r="A29" s="28"/>
    </row>
    <row r="30" spans="1:9" s="27" customFormat="1" x14ac:dyDescent="0.2">
      <c r="A30" s="28"/>
    </row>
    <row r="31" spans="1:9" s="27" customFormat="1" x14ac:dyDescent="0.2"/>
    <row r="32" spans="1:9" s="27" customFormat="1" x14ac:dyDescent="0.2"/>
    <row r="33" s="27" customFormat="1" x14ac:dyDescent="0.2"/>
    <row r="34" s="27" customFormat="1" x14ac:dyDescent="0.2"/>
    <row r="35" s="27" customFormat="1" x14ac:dyDescent="0.2"/>
    <row r="36" s="27" customFormat="1" x14ac:dyDescent="0.2"/>
    <row r="37" s="27" customFormat="1" x14ac:dyDescent="0.2"/>
  </sheetData>
  <mergeCells count="5">
    <mergeCell ref="A1:I1"/>
    <mergeCell ref="A13:I13"/>
    <mergeCell ref="A26:I26"/>
    <mergeCell ref="A27:I27"/>
    <mergeCell ref="A28:I28"/>
  </mergeCells>
  <phoneticPr fontId="7" type="noConversion"/>
  <conditionalFormatting sqref="D14:D25">
    <cfRule type="cellIs" dxfId="8" priority="1" stopIfTrue="1" operator="equal">
      <formula>"F"</formula>
    </cfRule>
    <cfRule type="cellIs" dxfId="7" priority="2" stopIfTrue="1" operator="equal">
      <formula>"B"</formula>
    </cfRule>
    <cfRule type="cellIs" dxfId="6" priority="3" stopIfTrue="1" operator="equal">
      <formula>"u"</formula>
    </cfRule>
  </conditionalFormatting>
  <dataValidations count="3">
    <dataValidation allowBlank="1" showErrorMessage="1" sqref="A12:B12" xr:uid="{DA572C39-ED07-4854-B6B8-FB0D2A627E93}"/>
    <dataValidation allowBlank="1" showErrorMessage="1" promptTitle="Valid values include:" sqref="D12" xr:uid="{4894E633-AA1C-4F1F-B744-1A2A8E874C82}"/>
    <dataValidation type="list" showInputMessage="1" showErrorMessage="1" promptTitle="Valid values include:" prompt="U - Untested_x000a_P - Pass_x000a_F - Fail_x000a_B - Blocked_x000a_S - Skipped_x000a_n/a - Not applicable_x000a_" sqref="D14:D25" xr:uid="{A375A6A9-2C90-41D1-9671-874FBE480BD3}">
      <formula1>"U,P,F,B,S,n/a"</formula1>
    </dataValidation>
  </dataValidation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86369"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6369" r:id="rId4"/>
      </mc:Fallback>
    </mc:AlternateContent>
    <mc:AlternateContent xmlns:mc="http://schemas.openxmlformats.org/markup-compatibility/2006">
      <mc:Choice Requires="x14">
        <oleObject progId="Paint.Picture" shapeId="186370"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6370" r:id="rId6"/>
      </mc:Fallback>
    </mc:AlternateContent>
    <mc:AlternateContent xmlns:mc="http://schemas.openxmlformats.org/markup-compatibility/2006">
      <mc:Choice Requires="x14">
        <oleObject progId="Paint.Picture" shapeId="186371"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86371" r:id="rId7"/>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70839-35E6-4FD4-9D6F-E553B2F59FB8}">
  <dimension ref="A1:G20"/>
  <sheetViews>
    <sheetView tabSelected="1" topLeftCell="A7" workbookViewId="0">
      <selection activeCell="C29" sqref="C29"/>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6.5" thickBot="1" x14ac:dyDescent="0.25">
      <c r="A1" s="319" t="s">
        <v>382</v>
      </c>
      <c r="B1" s="319"/>
      <c r="C1" s="319"/>
      <c r="D1" s="319"/>
      <c r="E1" s="319"/>
      <c r="F1" s="319"/>
      <c r="G1" s="319"/>
    </row>
    <row r="2" spans="1:7" ht="36" customHeight="1" thickTop="1" x14ac:dyDescent="0.2">
      <c r="A2" s="69"/>
      <c r="B2" s="70" t="s">
        <v>84</v>
      </c>
      <c r="C2" s="338" t="str">
        <f>'Delete change request'!B14</f>
        <v>delete data</v>
      </c>
      <c r="D2" s="339"/>
      <c r="E2" s="340"/>
      <c r="F2" s="71" t="s">
        <v>85</v>
      </c>
      <c r="G2" s="223" t="s">
        <v>339</v>
      </c>
    </row>
    <row r="3" spans="1:7" ht="27.75" customHeight="1" x14ac:dyDescent="0.2">
      <c r="A3" s="72"/>
      <c r="B3" s="73" t="s">
        <v>332</v>
      </c>
      <c r="C3" s="329">
        <f>'Delete change request'!C14</f>
        <v>0</v>
      </c>
      <c r="D3" s="330"/>
      <c r="E3" s="330"/>
      <c r="F3" s="330"/>
      <c r="G3" s="331"/>
    </row>
    <row r="4" spans="1:7" ht="12.75" customHeight="1" x14ac:dyDescent="0.2">
      <c r="A4" s="74"/>
      <c r="B4" s="73" t="s">
        <v>331</v>
      </c>
      <c r="C4" s="326"/>
      <c r="D4" s="330"/>
      <c r="E4" s="330"/>
      <c r="F4" s="330"/>
      <c r="G4" s="331"/>
    </row>
    <row r="5" spans="1:7" ht="12.75" customHeight="1" x14ac:dyDescent="0.2">
      <c r="A5" s="74"/>
      <c r="B5" s="73" t="s">
        <v>86</v>
      </c>
      <c r="C5" s="329" t="s">
        <v>346</v>
      </c>
      <c r="D5" s="330"/>
      <c r="E5" s="330"/>
      <c r="F5" s="330"/>
      <c r="G5" s="331"/>
    </row>
    <row r="6" spans="1:7" ht="26.25" customHeight="1" thickBot="1" x14ac:dyDescent="0.25">
      <c r="A6" s="75"/>
      <c r="B6" s="76" t="s">
        <v>333</v>
      </c>
      <c r="C6" s="335" t="s">
        <v>367</v>
      </c>
      <c r="D6" s="336"/>
      <c r="E6" s="336"/>
      <c r="F6" s="336"/>
      <c r="G6" s="337"/>
    </row>
    <row r="7" spans="1:7" x14ac:dyDescent="0.2">
      <c r="A7" s="77"/>
      <c r="B7" s="78" t="s">
        <v>87</v>
      </c>
      <c r="C7" s="332" t="s">
        <v>334</v>
      </c>
      <c r="D7" s="333"/>
      <c r="E7" s="334"/>
      <c r="F7" s="79" t="s">
        <v>88</v>
      </c>
      <c r="G7" s="80"/>
    </row>
    <row r="8" spans="1:7" ht="13.5" thickBot="1" x14ac:dyDescent="0.25">
      <c r="A8" s="81"/>
      <c r="B8" s="82" t="s">
        <v>89</v>
      </c>
      <c r="C8" s="323" t="s">
        <v>90</v>
      </c>
      <c r="D8" s="324"/>
      <c r="E8" s="325"/>
      <c r="F8" s="83" t="s">
        <v>91</v>
      </c>
      <c r="G8" s="216">
        <v>44852</v>
      </c>
    </row>
    <row r="9" spans="1:7" ht="26.25" thickBot="1" x14ac:dyDescent="0.25">
      <c r="A9" s="84" t="s">
        <v>92</v>
      </c>
      <c r="B9" s="85" t="s">
        <v>93</v>
      </c>
      <c r="C9" s="85" t="s">
        <v>94</v>
      </c>
      <c r="D9" s="85" t="s">
        <v>95</v>
      </c>
      <c r="E9" s="85" t="s">
        <v>96</v>
      </c>
      <c r="F9" s="86" t="s">
        <v>79</v>
      </c>
      <c r="G9" s="87" t="s">
        <v>97</v>
      </c>
    </row>
    <row r="10" spans="1:7" x14ac:dyDescent="0.2">
      <c r="A10" s="88">
        <v>1</v>
      </c>
      <c r="B10" s="89" t="s">
        <v>378</v>
      </c>
      <c r="C10" s="89"/>
      <c r="D10" s="90" t="s">
        <v>379</v>
      </c>
      <c r="E10" s="210"/>
      <c r="F10" s="55" t="s">
        <v>74</v>
      </c>
      <c r="G10" s="92"/>
    </row>
    <row r="11" spans="1:7" ht="24" x14ac:dyDescent="0.2">
      <c r="A11" s="88">
        <v>2</v>
      </c>
      <c r="B11" s="89" t="s">
        <v>381</v>
      </c>
      <c r="C11" s="89"/>
      <c r="D11" s="224" t="s">
        <v>380</v>
      </c>
      <c r="E11" s="218"/>
      <c r="F11" s="55" t="s">
        <v>73</v>
      </c>
      <c r="G11" s="101"/>
    </row>
    <row r="12" spans="1:7" x14ac:dyDescent="0.2">
      <c r="A12" s="88">
        <v>3</v>
      </c>
      <c r="B12" s="89"/>
      <c r="C12" s="89"/>
      <c r="D12" s="224"/>
      <c r="E12" s="91"/>
      <c r="F12" s="55"/>
      <c r="G12" s="230"/>
    </row>
    <row r="13" spans="1:7" x14ac:dyDescent="0.2">
      <c r="A13" s="88"/>
      <c r="B13" s="89"/>
      <c r="C13" s="89"/>
      <c r="D13" s="224"/>
      <c r="E13" s="91"/>
      <c r="F13" s="55"/>
      <c r="G13" s="230"/>
    </row>
    <row r="14" spans="1:7" x14ac:dyDescent="0.2">
      <c r="A14" s="88"/>
      <c r="B14" s="89"/>
      <c r="C14" s="89"/>
      <c r="D14" s="89"/>
      <c r="E14" s="91"/>
      <c r="F14" s="55"/>
      <c r="G14" s="230"/>
    </row>
    <row r="15" spans="1:7" x14ac:dyDescent="0.2">
      <c r="A15" s="88"/>
      <c r="B15" s="89"/>
      <c r="C15" s="89"/>
      <c r="D15" s="224"/>
      <c r="E15" s="91"/>
      <c r="F15" s="55"/>
      <c r="G15" s="230"/>
    </row>
    <row r="16" spans="1:7" x14ac:dyDescent="0.2">
      <c r="A16" s="88"/>
      <c r="B16" s="89"/>
      <c r="C16" s="89"/>
      <c r="D16" s="89"/>
      <c r="E16" s="91"/>
      <c r="F16" s="55"/>
      <c r="G16" s="230"/>
    </row>
    <row r="17" spans="1:7" x14ac:dyDescent="0.2">
      <c r="A17" s="88"/>
      <c r="B17" s="89"/>
      <c r="C17" s="89"/>
      <c r="D17" s="224"/>
      <c r="E17" s="91"/>
      <c r="F17" s="55"/>
      <c r="G17" s="230"/>
    </row>
    <row r="18" spans="1:7" x14ac:dyDescent="0.2">
      <c r="A18" s="88"/>
      <c r="B18" s="89"/>
      <c r="C18" s="89"/>
      <c r="D18" s="224"/>
      <c r="E18" s="91"/>
      <c r="F18" s="55"/>
      <c r="G18" s="230"/>
    </row>
    <row r="19" spans="1:7" x14ac:dyDescent="0.2">
      <c r="A19" s="88"/>
      <c r="B19" s="89"/>
      <c r="C19" s="89"/>
      <c r="D19" s="224"/>
      <c r="E19" s="91"/>
      <c r="F19" s="55"/>
      <c r="G19" s="230"/>
    </row>
    <row r="20" spans="1:7" ht="13.5" thickBot="1" x14ac:dyDescent="0.25">
      <c r="A20" s="96"/>
      <c r="B20" s="97" t="s">
        <v>98</v>
      </c>
      <c r="C20" s="97"/>
      <c r="D20" s="98"/>
      <c r="E20" s="98"/>
      <c r="F20" s="102" t="s">
        <v>73</v>
      </c>
      <c r="G20" s="99"/>
    </row>
  </sheetData>
  <mergeCells count="8">
    <mergeCell ref="C7:E7"/>
    <mergeCell ref="C8:E8"/>
    <mergeCell ref="A1:G1"/>
    <mergeCell ref="C2:E2"/>
    <mergeCell ref="C3:G3"/>
    <mergeCell ref="C4:G4"/>
    <mergeCell ref="C5:G5"/>
    <mergeCell ref="C6:G6"/>
  </mergeCells>
  <phoneticPr fontId="7" type="noConversion"/>
  <conditionalFormatting sqref="F10:F20">
    <cfRule type="cellIs" dxfId="5" priority="19" stopIfTrue="1" operator="equal">
      <formula>"F"</formula>
    </cfRule>
    <cfRule type="cellIs" dxfId="4" priority="20" stopIfTrue="1" operator="equal">
      <formula>"B"</formula>
    </cfRule>
    <cfRule type="cellIs" dxfId="3" priority="21"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20" xr:uid="{A1C98D3C-E039-4ECF-8D18-05055327F665}">
      <formula1>"U,P,F,B,S,n/a"</formula1>
    </dataValidation>
  </dataValidations>
  <hyperlinks>
    <hyperlink ref="G2" location="'UpdatePerformance section'!A14" display="'UpdatePerformance section'!A14" xr:uid="{34FDAAD1-C06F-475C-8840-A83F3655C4C6}"/>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Snapshot</vt:lpstr>
      <vt:lpstr>Trend</vt:lpstr>
      <vt:lpstr>Use Cases</vt:lpstr>
      <vt:lpstr>Add change request</vt:lpstr>
      <vt:lpstr>UC001 Test Cases</vt:lpstr>
      <vt:lpstr>Edit change request</vt:lpstr>
      <vt:lpstr>UC002 Test Cases</vt:lpstr>
      <vt:lpstr>Delete change request</vt:lpstr>
      <vt:lpstr>UC005 Test Cases</vt:lpstr>
      <vt:lpstr>20 - X</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李英</cp:lastModifiedBy>
  <cp:lastPrinted>2010-01-30T03:11:00Z</cp:lastPrinted>
  <dcterms:created xsi:type="dcterms:W3CDTF">1996-10-14T23:33:00Z</dcterms:created>
  <dcterms:modified xsi:type="dcterms:W3CDTF">2023-01-05T01:50:36Z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DE8F822503924C7AB14A4E22895642CC</vt:lpwstr>
  </property>
  <property fmtid="{D5CDD505-2E9C-101B-9397-08002B2CF9AE}" pid="5" name="KSOProductBuildVer">
    <vt:lpwstr>2052-11.1.0.11830</vt:lpwstr>
  </property>
</Properties>
</file>