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43a52a11c1a50088/Documents/"/>
    </mc:Choice>
  </mc:AlternateContent>
  <xr:revisionPtr revIDLastSave="32" documentId="11_4159B8D2A1161B35E99700DE4A9AB97F5EA5949F" xr6:coauthVersionLast="47" xr6:coauthVersionMax="47" xr10:uidLastSave="{8CAF44B3-B591-4AEB-B87F-7D396CFC5C71}"/>
  <bookViews>
    <workbookView xWindow="-98" yWindow="-98" windowWidth="21795" windowHeight="12975" activeTab="1" xr2:uid="{00000000-000D-0000-FFFF-FFFF00000000}"/>
  </bookViews>
  <sheets>
    <sheet name="Body Mass Index Calculator" sheetId="1" r:id="rId1"/>
    <sheet name="Strength Test" sheetId="2" r:id="rId2"/>
    <sheet name="Flexibility Test" sheetId="3" r:id="rId3"/>
    <sheet name="Cardiovascular Te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2" l="1"/>
  <c r="D28" i="2"/>
  <c r="D59" i="4"/>
  <c r="D15" i="4"/>
  <c r="D14" i="4"/>
  <c r="D13" i="4"/>
  <c r="D12" i="4"/>
  <c r="D11" i="4"/>
  <c r="D10" i="4"/>
  <c r="D8" i="4"/>
  <c r="D7" i="4"/>
  <c r="D6" i="4"/>
  <c r="D5" i="4"/>
  <c r="D4" i="4"/>
  <c r="D3" i="4"/>
  <c r="D61" i="3"/>
  <c r="D53" i="3"/>
  <c r="C42" i="3"/>
  <c r="D40" i="3"/>
  <c r="D13" i="3"/>
  <c r="D12" i="3"/>
  <c r="D11" i="3"/>
  <c r="D10" i="3"/>
  <c r="D9" i="3"/>
  <c r="D7" i="3"/>
  <c r="D6" i="3"/>
  <c r="D5" i="3"/>
  <c r="D4" i="3"/>
  <c r="D3" i="3"/>
  <c r="D88" i="2"/>
  <c r="D57" i="2"/>
  <c r="D56" i="2"/>
  <c r="D55" i="2"/>
  <c r="D54" i="2"/>
  <c r="D53" i="2"/>
  <c r="D52" i="2"/>
  <c r="D50" i="2"/>
  <c r="D49" i="2"/>
  <c r="D48" i="2"/>
  <c r="D47" i="2"/>
  <c r="D45" i="2"/>
  <c r="D40" i="2"/>
  <c r="D39" i="2"/>
  <c r="D38" i="2"/>
  <c r="D37" i="2"/>
  <c r="D36" i="2"/>
  <c r="D35" i="2"/>
  <c r="D33" i="2"/>
  <c r="D32" i="2"/>
  <c r="D31" i="2"/>
  <c r="D30" i="2"/>
  <c r="D29" i="2"/>
  <c r="A13" i="2"/>
  <c r="D21" i="2" s="1"/>
  <c r="C10" i="2"/>
  <c r="C7" i="2"/>
  <c r="C3" i="2"/>
  <c r="D3" i="2" s="1"/>
  <c r="G6" i="1"/>
  <c r="H3" i="1"/>
  <c r="C3" i="1"/>
  <c r="D13" i="2" l="1"/>
  <c r="D22" i="2"/>
  <c r="D23" i="2"/>
  <c r="D15" i="2"/>
  <c r="D20" i="2"/>
  <c r="D14" i="2"/>
  <c r="D16" i="2"/>
  <c r="D19" i="2"/>
  <c r="D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Exercise Physiology: Nutrition, Energy, and Human Performance 8th Edition
	-Malick Buenaflor
modified
	-Malick Buenaflor
----
Explanation for Constant: The average weight supported in a traditional push up in an Up-position (concentric) is 69.16% and the average weight supported in a Down-Position (eccentric) is 75.04%. Further, we arrive at the formula by doing the following: (0.6916×W)+(0.7504×W)=1.442 x Body Weight (BW). To get the average weight supported in a full ROM of a traditional push up the given formula is applied: (BW x 1.442)/2.
	-Malick Buenaflor</t>
        </r>
      </text>
    </comment>
    <comment ref="A2" authorId="0" shapeId="0" xr:uid="{00000000-0006-0000-0000-000002000000}">
      <text>
        <r>
          <rPr>
            <sz val="10"/>
            <color rgb="FF000000"/>
            <rFont val="Arial"/>
            <scheme val="minor"/>
          </rPr>
          <t>Ang walang kulay lang ang pwedeng lagyan ng values!
	-Malick Buenaflor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6000000}">
      <text>
        <r>
          <rPr>
            <sz val="10"/>
            <color rgb="FF000000"/>
            <rFont val="Arial"/>
            <scheme val="minor"/>
          </rPr>
          <t>file:///C:/Users/Dr.%20Leonel%20Buenaflor/Desktop/Dr.%20Lionel%20Buenaflor/Downloads/Full.pdf
	-Malick Buenaflor</t>
        </r>
      </text>
    </comment>
    <comment ref="A2" authorId="0" shapeId="0" xr:uid="{00000000-0006-0000-0100-000004000000}">
      <text>
        <r>
          <rPr>
            <sz val="10"/>
            <color rgb="FF000000"/>
            <rFont val="Arial"/>
            <scheme val="minor"/>
          </rPr>
          <t>Mga walang kulay lang ang pwedeng lagyan ng values. 'Wag gagalawain ang may kulay!
	-Malick Buenaflor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  <scheme val="minor"/>
          </rPr>
          <t>MUSCLE TEST:
https://www.mdpi.com/2076-3417/12/17/8682?fbclid=IwAR3XvSD1TSGxKRJ4Qd9r85bLqjPVLp6dNIZe3kw5n9kWhZORptHvRBBS8c4
Significance: https://www.scienceforsport.com/1rm-testing/#:~:text=It%20is%20simply%20defined%20as,of%20training%20programmes%20(2).
Body weight comparison to free weights: https://www.ncbi.nlm.nih.gov/pmc/articles/PMC7386139/
Lombardi formula: Weight × (number of reps ^ 0.1)
https://www.vcalc.com/wiki/lombardi-one-1-rep-maximum
Push up weight calculation: https://www.livestrong.com/article/444004-how-much-of-your-body-weight-do-you-lift-in-a-pushup/
https://www.cooperinstitute.org/blog/how-much-weight-is-really-lifted-during-a-push-up
	-Malick Buenaflor
https://www.mayoclinic.org/healthy-lifestyle/fitness/in-depth/fitness/art-20046433
	-Malick Buenaflor</t>
        </r>
      </text>
    </comment>
    <comment ref="B7" authorId="0" shapeId="0" xr:uid="{00000000-0006-0000-0100-000008000000}">
      <text>
        <r>
          <rPr>
            <sz val="10"/>
            <color rgb="FF000000"/>
            <rFont val="Arial"/>
            <scheme val="minor"/>
          </rPr>
          <t>Explanation for Constant: 
&gt;The average weight supported in a traditional push up in an Up-position (concentric) is 69.16% and the average weight supported in a Down-Position (eccentric) is 75.04%. 
&gt;We arrive at the formula by doing the following: (0.6916×BW)+(0.7504×BW)=1.442 x Body Weight (BW). 
&gt;To get the average weight supported in a full ROM of a traditional push up the given formula is applied: (BW x 1.442)/2.
	-Malick Buenaflor</t>
        </r>
      </text>
    </comment>
    <comment ref="B10" authorId="0" shapeId="0" xr:uid="{00000000-0006-0000-0100-000007000000}">
      <text>
        <r>
          <rPr>
            <sz val="10"/>
            <color rgb="FF000000"/>
            <rFont val="Arial"/>
            <scheme val="minor"/>
          </rPr>
          <t>Explanation for Constant:
&gt;The average weight supported in a traditional push up in an Up-position (concentric) is 53.36% and the average weight supported in a Down-Position (eccentric) is 61.8%.
&gt;We arrive at the formula by doing the following: (0.5336×BW)+(0.618×BW)= 1.1516 x Body Weight (BW).
&gt;To get the average weight supported in a full ROM of a modified push up the given formula is applied: (BW x 1.1516)/2.
	-Malick Buenaflor</t>
        </r>
      </text>
    </comment>
    <comment ref="A11" authorId="0" shapeId="0" xr:uid="{00000000-0006-0000-0100-000001000000}">
      <text>
        <r>
          <rPr>
            <sz val="10"/>
            <color rgb="FF000000"/>
            <rFont val="Arial"/>
            <scheme val="minor"/>
          </rPr>
          <t>https://www.ifafitness.com/book/fitness-testing.htm
	-Malick Buenaflor</t>
        </r>
      </text>
    </comment>
    <comment ref="A43" authorId="0" shapeId="0" xr:uid="{00000000-0006-0000-0100-000002000000}">
      <text>
        <r>
          <rPr>
            <sz val="10"/>
            <color rgb="FF000000"/>
            <rFont val="Arial"/>
            <scheme val="minor"/>
          </rPr>
          <t>Get Back to Sport
	-Malick Buenaflor</t>
        </r>
      </text>
    </comment>
    <comment ref="A44" authorId="0" shapeId="0" xr:uid="{00000000-0006-0000-0100-000005000000}">
      <text>
        <r>
          <rPr>
            <sz val="10"/>
            <color rgb="FF000000"/>
            <rFont val="Arial"/>
            <scheme val="minor"/>
          </rPr>
          <t>not yet fixed
	-Malick Buenaflor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200-000003000000}">
      <text>
        <r>
          <rPr>
            <sz val="10"/>
            <color rgb="FF000000"/>
            <rFont val="Arial"/>
            <scheme val="minor"/>
          </rPr>
          <t>https://sportscienceinsider.com/sit-and-reach-test/
https://www.sport-fitness-advisor.com/flexibilitytests.html
	-Malick Buenaflor</t>
        </r>
      </text>
    </comment>
    <comment ref="A2" authorId="0" shapeId="0" xr:uid="{00000000-0006-0000-0200-000001000000}">
      <text>
        <r>
          <rPr>
            <sz val="10"/>
            <color rgb="FF000000"/>
            <rFont val="Arial"/>
            <scheme val="minor"/>
          </rPr>
          <t>Mga walang kulay lang ang pwedeng lagyan ng values. 'Wag gagalawain ang may kulay!
	-Malick Buenaflor</t>
        </r>
      </text>
    </comment>
    <comment ref="E38" authorId="0" shapeId="0" xr:uid="{00000000-0006-0000-0200-000002000000}">
      <text>
        <r>
          <rPr>
            <sz val="10"/>
            <color rgb="FF000000"/>
            <rFont val="Arial"/>
            <scheme val="minor"/>
          </rPr>
          <t>https://www.sport-fitness-advisor.com/flexibilitytests.html
	-Malick Buenaflor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2000000}">
      <text>
        <r>
          <rPr>
            <sz val="10"/>
            <color rgb="FF000000"/>
            <rFont val="Arial"/>
            <scheme val="minor"/>
          </rPr>
          <t>https://thehubedu-production.s3.amazonaws.com/uploads/3/fd00fae8-7453-45bf-96bb-705135c0ba27/YMCA_Bench_Step_Test_for_Cardiovascular_Fitness.pdf
	-Malick Buenaflor</t>
        </r>
      </text>
    </comment>
    <comment ref="A43" authorId="0" shapeId="0" xr:uid="{00000000-0006-0000-0300-000001000000}">
      <text>
        <r>
          <rPr>
            <sz val="10"/>
            <color rgb="FF000000"/>
            <rFont val="Arial"/>
            <scheme val="minor"/>
          </rPr>
          <t>https://www.researchgate.net/figure/Modified-Borg-RPE-Scale-Reproduced-from-Foster-et-al-24-RPE-5-rating-of-perceived_fig2_334601356
	-Malick Buenaflor</t>
        </r>
      </text>
    </comment>
  </commentList>
</comments>
</file>

<file path=xl/sharedStrings.xml><?xml version="1.0" encoding="utf-8"?>
<sst xmlns="http://schemas.openxmlformats.org/spreadsheetml/2006/main" count="440" uniqueCount="260">
  <si>
    <t>Body Mass Index Calculator (Imperial)</t>
  </si>
  <si>
    <t>Feet to inches</t>
  </si>
  <si>
    <t>Weight (lbs)</t>
  </si>
  <si>
    <t>Height (inches)</t>
  </si>
  <si>
    <t>BMI</t>
  </si>
  <si>
    <t xml:space="preserve">Feet </t>
  </si>
  <si>
    <t>Inches</t>
  </si>
  <si>
    <t>Feet=Inches</t>
  </si>
  <si>
    <t>Kilograms to Pounds</t>
  </si>
  <si>
    <t>Weight Class</t>
  </si>
  <si>
    <t>kg</t>
  </si>
  <si>
    <t>lbs</t>
  </si>
  <si>
    <t>Below 18.5</t>
  </si>
  <si>
    <t>underweight</t>
  </si>
  <si>
    <t>18.5-24.9</t>
  </si>
  <si>
    <t>normal</t>
  </si>
  <si>
    <t>25.0-29.9</t>
  </si>
  <si>
    <t>overweight</t>
  </si>
  <si>
    <t>30.0 and above</t>
  </si>
  <si>
    <t>obese</t>
  </si>
  <si>
    <t>Push up: One Rep Max Calculator (Lombardi's formula)</t>
  </si>
  <si>
    <t>Cite</t>
  </si>
  <si>
    <t>Weight Per Rep (lbs/kg)</t>
  </si>
  <si>
    <t>Repetitions (until failure)</t>
  </si>
  <si>
    <t>Repetitions^0.1</t>
  </si>
  <si>
    <t>1RM (lbs/kg)</t>
  </si>
  <si>
    <t>Citations</t>
  </si>
  <si>
    <t>Traditional Push Up Weight Per Rep Calculator</t>
  </si>
  <si>
    <t>Body Weight (lbs/kg)</t>
  </si>
  <si>
    <t>Traditional Push Up Constant</t>
  </si>
  <si>
    <t>Modified (knee) Push Up Weight Per Rep Calculator</t>
  </si>
  <si>
    <t>Modified Push Up Constant</t>
  </si>
  <si>
    <t>The Push Up Test</t>
  </si>
  <si>
    <t>Male (age)</t>
  </si>
  <si>
    <t>Scoring Base (Max Reps)</t>
  </si>
  <si>
    <t xml:space="preserve">Grade </t>
  </si>
  <si>
    <t>18-29</t>
  </si>
  <si>
    <t>Verbal Intepretation</t>
  </si>
  <si>
    <t>30-39</t>
  </si>
  <si>
    <t>40-49</t>
  </si>
  <si>
    <t>Excellent (4)</t>
  </si>
  <si>
    <t>50-59</t>
  </si>
  <si>
    <t>100 or greater</t>
  </si>
  <si>
    <t xml:space="preserve"> 60 and above</t>
  </si>
  <si>
    <t>Good (3)</t>
  </si>
  <si>
    <t>Female (age)</t>
  </si>
  <si>
    <t>79-99</t>
  </si>
  <si>
    <t>Fair (2)</t>
  </si>
  <si>
    <t>62-78</t>
  </si>
  <si>
    <t>Poor (1)</t>
  </si>
  <si>
    <t>61 and below</t>
  </si>
  <si>
    <t>Push Up Performance Score (1-4)</t>
  </si>
  <si>
    <t>Squats Endurance Test</t>
  </si>
  <si>
    <t>Maximum Squat Repetitions</t>
  </si>
  <si>
    <t>18-25</t>
  </si>
  <si>
    <t>26-35</t>
  </si>
  <si>
    <t>36-45</t>
  </si>
  <si>
    <t>46-55</t>
  </si>
  <si>
    <t>100 and above</t>
  </si>
  <si>
    <t>56-65</t>
  </si>
  <si>
    <t>65 and above</t>
  </si>
  <si>
    <t>80-99</t>
  </si>
  <si>
    <t>57-79</t>
  </si>
  <si>
    <t>56 and below</t>
  </si>
  <si>
    <t>Squats Performance Score (1-4)</t>
  </si>
  <si>
    <t>60 Second Sit-Up Test</t>
  </si>
  <si>
    <t>Male Max Reps</t>
  </si>
  <si>
    <t>Scoring (Max Reps)</t>
  </si>
  <si>
    <t>Grade</t>
  </si>
  <si>
    <t>Under 20</t>
  </si>
  <si>
    <t>20-29</t>
  </si>
  <si>
    <t>60 and above</t>
  </si>
  <si>
    <t>Female Max Reps</t>
  </si>
  <si>
    <t>60 Second Sit-Up Scoring</t>
  </si>
  <si>
    <t>Male: Verbal Interpretation</t>
  </si>
  <si>
    <t>Male (Age)</t>
  </si>
  <si>
    <t>Female: Verbal Interpretation</t>
  </si>
  <si>
    <t>Female (Age)</t>
  </si>
  <si>
    <t>Excellent: 100 and above</t>
  </si>
  <si>
    <t>Good: 92-99</t>
  </si>
  <si>
    <t>Good: 78-99</t>
  </si>
  <si>
    <t>Fair: 80-91</t>
  </si>
  <si>
    <t>Fair: 70-77</t>
  </si>
  <si>
    <t>Poor: 79 and below</t>
  </si>
  <si>
    <t>Poor: 69 and below</t>
  </si>
  <si>
    <t>Good: 89-99</t>
  </si>
  <si>
    <t>Good: 86-99</t>
  </si>
  <si>
    <t>Fair: 81-88</t>
  </si>
  <si>
    <t>Fair: 73-85</t>
  </si>
  <si>
    <t>Poor: 80 and below</t>
  </si>
  <si>
    <t>Poor: 72 and below</t>
  </si>
  <si>
    <t>Good: 91-99</t>
  </si>
  <si>
    <t>Good: 83-99</t>
  </si>
  <si>
    <t>Fair: 81-90</t>
  </si>
  <si>
    <t>Fair: 71-82</t>
  </si>
  <si>
    <t>Poor: 70 and below</t>
  </si>
  <si>
    <t>Good: 87-99</t>
  </si>
  <si>
    <t>Fair: 74-86</t>
  </si>
  <si>
    <t>Fair: 69-82</t>
  </si>
  <si>
    <t>Poor: 73 and below</t>
  </si>
  <si>
    <t>Poor: 68 and below</t>
  </si>
  <si>
    <t>Good: 80-99</t>
  </si>
  <si>
    <t>Fair: 69-79</t>
  </si>
  <si>
    <t>Fair: 58-82</t>
  </si>
  <si>
    <t>Poor: 57 and below</t>
  </si>
  <si>
    <t>Good: 73-99</t>
  </si>
  <si>
    <t>Good: 65-99</t>
  </si>
  <si>
    <t>Fair: 63-72</t>
  </si>
  <si>
    <t>Fair: 35-64</t>
  </si>
  <si>
    <t>Poor: 62 and below</t>
  </si>
  <si>
    <t>Poor: 34 and below</t>
  </si>
  <si>
    <t>Excellent (4); Good (3); Fair (2); Poor (1)</t>
  </si>
  <si>
    <t>Sit-Ups Score</t>
  </si>
  <si>
    <t>How Strong Are You?</t>
  </si>
  <si>
    <t>Range</t>
  </si>
  <si>
    <t>Rate</t>
  </si>
  <si>
    <t>Verbal Interpretation</t>
  </si>
  <si>
    <t>Total Strength Score</t>
  </si>
  <si>
    <t>3.50-4.00</t>
  </si>
  <si>
    <t>Excellent</t>
  </si>
  <si>
    <t>2.50-3.49</t>
  </si>
  <si>
    <t>Good</t>
  </si>
  <si>
    <t>1.50-2.49</t>
  </si>
  <si>
    <t>Fair</t>
  </si>
  <si>
    <t>1.00-1.49</t>
  </si>
  <si>
    <t>Poor</t>
  </si>
  <si>
    <t>The Sit and Reach Test</t>
  </si>
  <si>
    <t xml:space="preserve"> Reach for Male (cm)</t>
  </si>
  <si>
    <t>Scoring Base (max. length)</t>
  </si>
  <si>
    <t>29 and below</t>
  </si>
  <si>
    <t>Reach for Female (cm)</t>
  </si>
  <si>
    <t>Sit and Reach Scoring</t>
  </si>
  <si>
    <t>29 and Below</t>
  </si>
  <si>
    <t>Good: 85-99</t>
  </si>
  <si>
    <t>Fair: 61-82</t>
  </si>
  <si>
    <t>Fair: 65-84</t>
  </si>
  <si>
    <t>Poor: 60 and below</t>
  </si>
  <si>
    <t>Poor: 64 and below</t>
  </si>
  <si>
    <t>Good: 77-99</t>
  </si>
  <si>
    <t>Good: 84-99</t>
  </si>
  <si>
    <t>Fair: 54-76</t>
  </si>
  <si>
    <t>Fair: 64-83</t>
  </si>
  <si>
    <t>Poor: 53 and below</t>
  </si>
  <si>
    <t>Poor: 63 and below</t>
  </si>
  <si>
    <t>Good: 72-99</t>
  </si>
  <si>
    <t>Fair 39-71</t>
  </si>
  <si>
    <t>Poor: 38 and below</t>
  </si>
  <si>
    <t>Good: 76-99</t>
  </si>
  <si>
    <t>Fair: 29-75</t>
  </si>
  <si>
    <t>Fair: 55-85</t>
  </si>
  <si>
    <t>Poor: 28 and below</t>
  </si>
  <si>
    <t>Poor: 54 and below</t>
  </si>
  <si>
    <t>Good: 64-99</t>
  </si>
  <si>
    <t>Fair: 29-63</t>
  </si>
  <si>
    <t>Fair: 60-79</t>
  </si>
  <si>
    <t>Poor: 59 and below</t>
  </si>
  <si>
    <t>Sit and Reach Score</t>
  </si>
  <si>
    <t>Trunk Rotation Test</t>
  </si>
  <si>
    <t>Right Arm Reach (cm)</t>
  </si>
  <si>
    <t>Left Arm Reach (cm)</t>
  </si>
  <si>
    <t>Scoring Base (max. reach)</t>
  </si>
  <si>
    <t>Avg. Score (R &amp; L)</t>
  </si>
  <si>
    <t>Flexibility Score: Verbal Interpretation</t>
  </si>
  <si>
    <t xml:space="preserve">Flexibility Symmetry Score </t>
  </si>
  <si>
    <t>67-99</t>
  </si>
  <si>
    <t>33-66</t>
  </si>
  <si>
    <t>32 and below</t>
  </si>
  <si>
    <t>Symmetry Score: Verbal Interpretation</t>
  </si>
  <si>
    <t>Balanced</t>
  </si>
  <si>
    <t>Less Flexible Right Arm</t>
  </si>
  <si>
    <t>Less than 100</t>
  </si>
  <si>
    <t>Less Flexible Left Arm</t>
  </si>
  <si>
    <t>More than 100</t>
  </si>
  <si>
    <t>Trunk Rotation Score</t>
  </si>
  <si>
    <t>Groin Flexibility Test</t>
  </si>
  <si>
    <t>Heel to Groin Distance (cm)</t>
  </si>
  <si>
    <t>Scoring Base (shortest distance)</t>
  </si>
  <si>
    <t>Score</t>
  </si>
  <si>
    <t>Groin Flexibility: Verbal Interpretation</t>
  </si>
  <si>
    <t xml:space="preserve">Fair (2) </t>
  </si>
  <si>
    <t>50-66</t>
  </si>
  <si>
    <t>49 and below</t>
  </si>
  <si>
    <t>Groin Flexibility Score</t>
  </si>
  <si>
    <t>How Flexible Are You?</t>
  </si>
  <si>
    <t>Total Flexibility Score</t>
  </si>
  <si>
    <t>Modified YMCA Bench Step Test</t>
  </si>
  <si>
    <t>Heart Rate (BPM)</t>
  </si>
  <si>
    <t>Scoring (Best HR)</t>
  </si>
  <si>
    <t xml:space="preserve">50-84 </t>
  </si>
  <si>
    <t>51-85</t>
  </si>
  <si>
    <t>49-88</t>
  </si>
  <si>
    <t>56-93</t>
  </si>
  <si>
    <t>60-94</t>
  </si>
  <si>
    <t>above 65</t>
  </si>
  <si>
    <t>59-92</t>
  </si>
  <si>
    <t>52-93</t>
  </si>
  <si>
    <t>58-92</t>
  </si>
  <si>
    <t>51-96</t>
  </si>
  <si>
    <t>63-101</t>
  </si>
  <si>
    <t>60-103</t>
  </si>
  <si>
    <t>70-101</t>
  </si>
  <si>
    <t>Modified YMCA Bench Step Test Scoring</t>
  </si>
  <si>
    <t>Age</t>
  </si>
  <si>
    <t>Male</t>
  </si>
  <si>
    <t>Female</t>
  </si>
  <si>
    <t>Step Test Score</t>
  </si>
  <si>
    <t>Excellent: 60-100</t>
  </si>
  <si>
    <t>Excellent: 56-100</t>
  </si>
  <si>
    <t>Good: 50-59</t>
  </si>
  <si>
    <t>Good: 47-55</t>
  </si>
  <si>
    <t>Fair: 47-49</t>
  </si>
  <si>
    <t>Fair: 43-46</t>
  </si>
  <si>
    <t>Poor: 46 and below</t>
  </si>
  <si>
    <t>Poor: 42 and below</t>
  </si>
  <si>
    <t>Excellent: 63-100</t>
  </si>
  <si>
    <t>Good: 53-62</t>
  </si>
  <si>
    <t>Fair: 46-49</t>
  </si>
  <si>
    <t>Fair: 49-52</t>
  </si>
  <si>
    <t>Poor: 45 and below</t>
  </si>
  <si>
    <t>Poor: 48 and below</t>
  </si>
  <si>
    <t>Excellent: 53-100</t>
  </si>
  <si>
    <t>Good: 46-52</t>
  </si>
  <si>
    <t>Fair: 43-45</t>
  </si>
  <si>
    <t>Excellent: 62-100</t>
  </si>
  <si>
    <t>Good: 53-61</t>
  </si>
  <si>
    <t>Fair: 51-52</t>
  </si>
  <si>
    <t>Poor: 50 and below</t>
  </si>
  <si>
    <t>Excellent: 58-100</t>
  </si>
  <si>
    <t>Good: 54-62</t>
  </si>
  <si>
    <t>Good: 51-57</t>
  </si>
  <si>
    <t>Fair: 50-53</t>
  </si>
  <si>
    <t>Fair: 47-50</t>
  </si>
  <si>
    <t>Poor: 49 and below</t>
  </si>
  <si>
    <t>Excellent: 64-100</t>
  </si>
  <si>
    <t>Excellent: 69-100</t>
  </si>
  <si>
    <t>Good: 54-63</t>
  </si>
  <si>
    <t>Good: 58-68</t>
  </si>
  <si>
    <t>Fair: 56-57</t>
  </si>
  <si>
    <t>Poor: 55 and below</t>
  </si>
  <si>
    <t>Modified Borg Scale</t>
  </si>
  <si>
    <t>Descriptor</t>
  </si>
  <si>
    <t>Rating</t>
  </si>
  <si>
    <t>Scoring</t>
  </si>
  <si>
    <t>Rest</t>
  </si>
  <si>
    <t xml:space="preserve">(4) Excellent: 0-2 </t>
  </si>
  <si>
    <t>Very, very, easy</t>
  </si>
  <si>
    <t xml:space="preserve">(3) Good: 3-4 </t>
  </si>
  <si>
    <t>Easy</t>
  </si>
  <si>
    <t xml:space="preserve">(2) Fair: 5-6 </t>
  </si>
  <si>
    <t>Moderate</t>
  </si>
  <si>
    <t>(1) Poor: 7-10</t>
  </si>
  <si>
    <t>Somewhat difficult</t>
  </si>
  <si>
    <t>Difficult</t>
  </si>
  <si>
    <t>Slightly more difficult</t>
  </si>
  <si>
    <t>Very Difficult 1</t>
  </si>
  <si>
    <t>Very Difficult 2</t>
  </si>
  <si>
    <t>Very Difficult 3</t>
  </si>
  <si>
    <t>Maximal</t>
  </si>
  <si>
    <t>How's Your Endurance?</t>
  </si>
  <si>
    <t>Total Endurance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</si>
</sst>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i/>
      <sz val="10"/>
      <color theme="1"/>
      <name val="Arial"/>
      <scheme val="minor"/>
    </font>
    <font>
      <b/>
      <sz val="10"/>
      <color theme="1"/>
      <name val="Arial"/>
    </font>
    <font>
      <sz val="20"/>
      <color theme="1"/>
      <name val="Arial"/>
      <scheme val="minor"/>
    </font>
    <font>
      <sz val="41"/>
      <color theme="1"/>
      <name val="Arial"/>
      <scheme val="minor"/>
    </font>
    <font>
      <i/>
      <sz val="10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DD7E6B"/>
        <bgColor rgb="FFDD7E6B"/>
      </patternFill>
    </fill>
    <fill>
      <patternFill patternType="solid">
        <fgColor rgb="FFF4CCCC"/>
        <bgColor rgb="FFF4CCCC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0" borderId="0" xfId="0" applyFont="1"/>
    <xf numFmtId="0" fontId="1" fillId="5" borderId="14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4" fillId="0" borderId="0" xfId="0" applyFont="1"/>
    <xf numFmtId="0" fontId="3" fillId="5" borderId="14" xfId="0" applyFont="1" applyFill="1" applyBorder="1" applyAlignment="1">
      <alignment horizontal="center"/>
    </xf>
    <xf numFmtId="0" fontId="3" fillId="6" borderId="0" xfId="0" applyFont="1" applyFill="1"/>
    <xf numFmtId="0" fontId="1" fillId="4" borderId="14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 vertical="top"/>
    </xf>
    <xf numFmtId="0" fontId="3" fillId="4" borderId="15" xfId="0" applyFont="1" applyFill="1" applyBorder="1"/>
    <xf numFmtId="0" fontId="3" fillId="4" borderId="8" xfId="0" applyFont="1" applyFill="1" applyBorder="1"/>
    <xf numFmtId="0" fontId="3" fillId="4" borderId="4" xfId="0" applyFont="1" applyFill="1" applyBorder="1"/>
    <xf numFmtId="0" fontId="1" fillId="7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15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left"/>
    </xf>
    <xf numFmtId="0" fontId="3" fillId="4" borderId="15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4" xfId="0" applyFont="1" applyFill="1" applyBorder="1" applyAlignment="1">
      <alignment horizontal="left" vertical="top"/>
    </xf>
    <xf numFmtId="0" fontId="3" fillId="4" borderId="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4" borderId="1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/>
    </xf>
    <xf numFmtId="0" fontId="8" fillId="0" borderId="14" xfId="0" applyFont="1" applyBorder="1" applyAlignment="1">
      <alignment horizontal="center" vertical="center"/>
    </xf>
    <xf numFmtId="0" fontId="3" fillId="4" borderId="13" xfId="0" applyFont="1" applyFill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3" fillId="4" borderId="1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0" borderId="6" xfId="0" applyFont="1" applyBorder="1"/>
    <xf numFmtId="0" fontId="3" fillId="4" borderId="9" xfId="0" applyFont="1" applyFill="1" applyBorder="1" applyAlignment="1">
      <alignment horizontal="center"/>
    </xf>
    <xf numFmtId="0" fontId="2" fillId="0" borderId="10" xfId="0" applyFont="1" applyBorder="1"/>
    <xf numFmtId="0" fontId="1" fillId="4" borderId="7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2" fillId="0" borderId="13" xfId="0" applyFont="1" applyBorder="1"/>
    <xf numFmtId="0" fontId="1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2" fillId="0" borderId="8" xfId="0" applyFont="1" applyBorder="1"/>
    <xf numFmtId="0" fontId="1" fillId="7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11" xfId="0" applyFont="1" applyBorder="1"/>
    <xf numFmtId="0" fontId="1" fillId="7" borderId="0" xfId="0" applyFont="1" applyFill="1" applyAlignment="1">
      <alignment horizontal="center"/>
    </xf>
    <xf numFmtId="0" fontId="0" fillId="0" borderId="0" xfId="0"/>
    <xf numFmtId="0" fontId="3" fillId="4" borderId="4" xfId="0" applyFont="1" applyFill="1" applyBorder="1" applyAlignment="1">
      <alignment horizontal="center" vertical="center"/>
    </xf>
    <xf numFmtId="0" fontId="2" fillId="0" borderId="15" xfId="0" applyFont="1" applyBorder="1"/>
    <xf numFmtId="0" fontId="1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9" xfId="0" applyFont="1" applyBorder="1"/>
    <xf numFmtId="0" fontId="3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"/>
  <sheetViews>
    <sheetView workbookViewId="0">
      <selection activeCell="H10" sqref="H10"/>
    </sheetView>
  </sheetViews>
  <sheetFormatPr defaultColWidth="12.59765625" defaultRowHeight="15.75" customHeight="1" x14ac:dyDescent="0.35"/>
  <sheetData>
    <row r="1" spans="1:8" ht="15.75" customHeight="1" x14ac:dyDescent="0.4">
      <c r="A1" s="65" t="s">
        <v>0</v>
      </c>
      <c r="B1" s="66"/>
      <c r="C1" s="66"/>
      <c r="D1" s="67"/>
      <c r="F1" s="68" t="s">
        <v>1</v>
      </c>
      <c r="G1" s="66"/>
      <c r="H1" s="67"/>
    </row>
    <row r="2" spans="1:8" ht="15.75" customHeight="1" x14ac:dyDescent="0.4">
      <c r="A2" s="2" t="s">
        <v>2</v>
      </c>
      <c r="B2" s="2" t="s">
        <v>3</v>
      </c>
      <c r="C2" s="69" t="s">
        <v>4</v>
      </c>
      <c r="D2" s="70"/>
      <c r="F2" s="3" t="s">
        <v>5</v>
      </c>
      <c r="G2" s="4" t="s">
        <v>6</v>
      </c>
      <c r="H2" s="5" t="s">
        <v>7</v>
      </c>
    </row>
    <row r="3" spans="1:8" ht="15.75" customHeight="1" x14ac:dyDescent="0.4">
      <c r="A3" s="6">
        <v>0</v>
      </c>
      <c r="B3" s="6">
        <v>0</v>
      </c>
      <c r="C3" s="71" t="e">
        <f>703*(A3/(B3^2))</f>
        <v>#DIV/0!</v>
      </c>
      <c r="D3" s="72"/>
      <c r="F3" s="8">
        <v>0</v>
      </c>
      <c r="G3" s="9">
        <v>0</v>
      </c>
      <c r="H3" s="10">
        <f>(12*F3)+G3</f>
        <v>0</v>
      </c>
    </row>
    <row r="4" spans="1:8" ht="15.75" customHeight="1" x14ac:dyDescent="0.4">
      <c r="A4" s="11"/>
      <c r="B4" s="11"/>
      <c r="C4" s="11"/>
      <c r="D4" s="11"/>
      <c r="F4" s="68" t="s">
        <v>8</v>
      </c>
      <c r="G4" s="66"/>
      <c r="H4" s="67"/>
    </row>
    <row r="5" spans="1:8" ht="15.75" customHeight="1" x14ac:dyDescent="0.4">
      <c r="A5" s="65" t="s">
        <v>4</v>
      </c>
      <c r="B5" s="67"/>
      <c r="C5" s="65" t="s">
        <v>9</v>
      </c>
      <c r="D5" s="67"/>
      <c r="F5" s="3" t="s">
        <v>10</v>
      </c>
      <c r="G5" s="73" t="s">
        <v>11</v>
      </c>
      <c r="H5" s="70"/>
    </row>
    <row r="6" spans="1:8" ht="15.75" customHeight="1" x14ac:dyDescent="0.4">
      <c r="A6" s="75" t="s">
        <v>12</v>
      </c>
      <c r="B6" s="76"/>
      <c r="C6" s="75" t="s">
        <v>13</v>
      </c>
      <c r="D6" s="76"/>
      <c r="F6" s="8">
        <v>0</v>
      </c>
      <c r="G6" s="74">
        <f>F6*2.2</f>
        <v>0</v>
      </c>
      <c r="H6" s="72"/>
    </row>
    <row r="7" spans="1:8" x14ac:dyDescent="0.35">
      <c r="A7" s="75" t="s">
        <v>14</v>
      </c>
      <c r="B7" s="76"/>
      <c r="C7" s="75" t="s">
        <v>15</v>
      </c>
      <c r="D7" s="76"/>
    </row>
    <row r="8" spans="1:8" x14ac:dyDescent="0.35">
      <c r="A8" s="75" t="s">
        <v>16</v>
      </c>
      <c r="B8" s="76"/>
      <c r="C8" s="75" t="s">
        <v>17</v>
      </c>
      <c r="D8" s="76"/>
    </row>
    <row r="9" spans="1:8" x14ac:dyDescent="0.35">
      <c r="A9" s="71" t="s">
        <v>18</v>
      </c>
      <c r="B9" s="72"/>
      <c r="C9" s="71" t="s">
        <v>19</v>
      </c>
      <c r="D9" s="72"/>
    </row>
  </sheetData>
  <mergeCells count="17">
    <mergeCell ref="C5:D5"/>
    <mergeCell ref="G5:H5"/>
    <mergeCell ref="G6:H6"/>
    <mergeCell ref="A9:B9"/>
    <mergeCell ref="C9:D9"/>
    <mergeCell ref="A5:B5"/>
    <mergeCell ref="A6:B6"/>
    <mergeCell ref="C6:D6"/>
    <mergeCell ref="A7:B7"/>
    <mergeCell ref="C7:D7"/>
    <mergeCell ref="A8:B8"/>
    <mergeCell ref="C8:D8"/>
    <mergeCell ref="A1:D1"/>
    <mergeCell ref="F1:H1"/>
    <mergeCell ref="C2:D2"/>
    <mergeCell ref="C3:D3"/>
    <mergeCell ref="F4:H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1"/>
  <sheetViews>
    <sheetView tabSelected="1" topLeftCell="A3" workbookViewId="0">
      <selection activeCell="A3" sqref="A3"/>
    </sheetView>
  </sheetViews>
  <sheetFormatPr defaultColWidth="12.59765625" defaultRowHeight="15.75" customHeight="1" x14ac:dyDescent="0.35"/>
  <cols>
    <col min="1" max="1" width="26.265625" customWidth="1"/>
    <col min="2" max="2" width="28.73046875" customWidth="1"/>
    <col min="3" max="3" width="24.3984375" customWidth="1"/>
    <col min="4" max="4" width="28.1328125" customWidth="1"/>
  </cols>
  <sheetData>
    <row r="1" spans="1:5" ht="15.75" customHeight="1" x14ac:dyDescent="0.4">
      <c r="A1" s="65" t="s">
        <v>20</v>
      </c>
      <c r="B1" s="66"/>
      <c r="C1" s="66"/>
      <c r="D1" s="67"/>
      <c r="E1" s="13" t="s">
        <v>21</v>
      </c>
    </row>
    <row r="2" spans="1:5" ht="15.75" customHeight="1" x14ac:dyDescent="0.4">
      <c r="A2" s="14" t="s">
        <v>22</v>
      </c>
      <c r="B2" s="14" t="s">
        <v>23</v>
      </c>
      <c r="C2" s="15" t="s">
        <v>24</v>
      </c>
      <c r="D2" s="15" t="s">
        <v>25</v>
      </c>
      <c r="E2" s="16" t="s">
        <v>26</v>
      </c>
    </row>
    <row r="3" spans="1:5" ht="15.75" customHeight="1" x14ac:dyDescent="0.4">
      <c r="A3" s="17"/>
      <c r="B3" s="17"/>
      <c r="C3" s="15">
        <f>B3^0.1</f>
        <v>0</v>
      </c>
      <c r="D3" s="15">
        <f>A3*C3</f>
        <v>0</v>
      </c>
    </row>
    <row r="4" spans="1:5" x14ac:dyDescent="0.35">
      <c r="A4" s="18"/>
      <c r="B4" s="18"/>
      <c r="C4" s="18"/>
      <c r="D4" s="18"/>
    </row>
    <row r="5" spans="1:5" ht="15.75" customHeight="1" x14ac:dyDescent="0.4">
      <c r="A5" s="68" t="s">
        <v>27</v>
      </c>
      <c r="B5" s="66"/>
      <c r="C5" s="66"/>
      <c r="D5" s="67"/>
    </row>
    <row r="6" spans="1:5" ht="15.75" customHeight="1" x14ac:dyDescent="0.4">
      <c r="A6" s="14" t="s">
        <v>28</v>
      </c>
      <c r="B6" s="15" t="s">
        <v>29</v>
      </c>
      <c r="C6" s="77" t="s">
        <v>22</v>
      </c>
      <c r="D6" s="67"/>
    </row>
    <row r="7" spans="1:5" ht="15.75" customHeight="1" x14ac:dyDescent="0.4">
      <c r="A7" s="17"/>
      <c r="B7" s="15">
        <v>1.4419999999999999</v>
      </c>
      <c r="C7" s="78">
        <f>(A7*B7)/2</f>
        <v>0</v>
      </c>
      <c r="D7" s="67"/>
    </row>
    <row r="8" spans="1:5" ht="15.75" customHeight="1" x14ac:dyDescent="0.4">
      <c r="A8" s="68" t="s">
        <v>30</v>
      </c>
      <c r="B8" s="66"/>
      <c r="C8" s="66"/>
      <c r="D8" s="67"/>
    </row>
    <row r="9" spans="1:5" ht="15.75" customHeight="1" x14ac:dyDescent="0.4">
      <c r="A9" s="14" t="s">
        <v>28</v>
      </c>
      <c r="B9" s="15" t="s">
        <v>31</v>
      </c>
      <c r="C9" s="77" t="s">
        <v>22</v>
      </c>
      <c r="D9" s="67"/>
    </row>
    <row r="10" spans="1:5" ht="15.75" customHeight="1" x14ac:dyDescent="0.4">
      <c r="A10" s="17"/>
      <c r="B10" s="15">
        <v>1.1516</v>
      </c>
      <c r="C10" s="78">
        <f>(A10*B10)/2</f>
        <v>0</v>
      </c>
      <c r="D10" s="67"/>
    </row>
    <row r="11" spans="1:5" ht="15.75" customHeight="1" x14ac:dyDescent="0.4">
      <c r="A11" s="65" t="s">
        <v>32</v>
      </c>
      <c r="B11" s="66"/>
      <c r="C11" s="66"/>
      <c r="D11" s="67"/>
    </row>
    <row r="12" spans="1:5" ht="15.75" customHeight="1" x14ac:dyDescent="0.4">
      <c r="A12" s="19" t="s">
        <v>23</v>
      </c>
      <c r="B12" s="19" t="s">
        <v>33</v>
      </c>
      <c r="C12" s="19" t="s">
        <v>34</v>
      </c>
      <c r="D12" s="19" t="s">
        <v>35</v>
      </c>
    </row>
    <row r="13" spans="1:5" ht="15.75" customHeight="1" x14ac:dyDescent="0.4">
      <c r="A13" s="19">
        <f>B3</f>
        <v>0</v>
      </c>
      <c r="B13" s="20" t="s">
        <v>36</v>
      </c>
      <c r="C13" s="19">
        <v>44</v>
      </c>
      <c r="D13" s="20">
        <f>(A13/C13)*100</f>
        <v>0</v>
      </c>
    </row>
    <row r="14" spans="1:5" ht="15.75" customHeight="1" x14ac:dyDescent="0.4">
      <c r="A14" s="79" t="s">
        <v>37</v>
      </c>
      <c r="B14" s="20" t="s">
        <v>38</v>
      </c>
      <c r="C14" s="19">
        <v>39</v>
      </c>
      <c r="D14" s="20">
        <f>(A13/C14)*100</f>
        <v>0</v>
      </c>
    </row>
    <row r="15" spans="1:5" ht="15.75" customHeight="1" x14ac:dyDescent="0.4">
      <c r="A15" s="80"/>
      <c r="B15" s="20" t="s">
        <v>39</v>
      </c>
      <c r="C15" s="19">
        <v>30</v>
      </c>
      <c r="D15" s="20">
        <f>(A13/C15)*100</f>
        <v>0</v>
      </c>
    </row>
    <row r="16" spans="1:5" ht="15.75" customHeight="1" x14ac:dyDescent="0.4">
      <c r="A16" s="19" t="s">
        <v>40</v>
      </c>
      <c r="B16" s="20" t="s">
        <v>41</v>
      </c>
      <c r="C16" s="19">
        <v>25</v>
      </c>
      <c r="D16" s="20">
        <f>(A13/C16)*100</f>
        <v>0</v>
      </c>
    </row>
    <row r="17" spans="1:4" ht="15.75" customHeight="1" x14ac:dyDescent="0.4">
      <c r="A17" s="20" t="s">
        <v>42</v>
      </c>
      <c r="B17" s="20" t="s">
        <v>43</v>
      </c>
      <c r="C17" s="19">
        <v>23</v>
      </c>
      <c r="D17" s="20">
        <f>(A13/C17)*100</f>
        <v>0</v>
      </c>
    </row>
    <row r="18" spans="1:4" ht="15.75" customHeight="1" x14ac:dyDescent="0.4">
      <c r="A18" s="19" t="s">
        <v>44</v>
      </c>
      <c r="B18" s="19" t="s">
        <v>45</v>
      </c>
      <c r="C18" s="19"/>
      <c r="D18" s="20"/>
    </row>
    <row r="19" spans="1:4" ht="15.75" customHeight="1" x14ac:dyDescent="0.4">
      <c r="A19" s="20" t="s">
        <v>46</v>
      </c>
      <c r="B19" s="20" t="s">
        <v>36</v>
      </c>
      <c r="C19" s="19">
        <v>36</v>
      </c>
      <c r="D19" s="20">
        <f>(A13/C19)*100</f>
        <v>0</v>
      </c>
    </row>
    <row r="20" spans="1:4" ht="15.75" customHeight="1" x14ac:dyDescent="0.4">
      <c r="A20" s="19" t="s">
        <v>47</v>
      </c>
      <c r="B20" s="20" t="s">
        <v>38</v>
      </c>
      <c r="C20" s="19">
        <v>31</v>
      </c>
      <c r="D20" s="20">
        <f>(A13/C20)*100</f>
        <v>0</v>
      </c>
    </row>
    <row r="21" spans="1:4" ht="15.75" customHeight="1" x14ac:dyDescent="0.4">
      <c r="A21" s="20" t="s">
        <v>48</v>
      </c>
      <c r="B21" s="20" t="s">
        <v>39</v>
      </c>
      <c r="C21" s="19">
        <v>24</v>
      </c>
      <c r="D21" s="20">
        <f>(A13/C21)*100</f>
        <v>0</v>
      </c>
    </row>
    <row r="22" spans="1:4" ht="15.75" customHeight="1" x14ac:dyDescent="0.4">
      <c r="A22" s="19" t="s">
        <v>49</v>
      </c>
      <c r="B22" s="20" t="s">
        <v>41</v>
      </c>
      <c r="C22" s="19">
        <v>21</v>
      </c>
      <c r="D22" s="20">
        <f>(A13/C22)*100</f>
        <v>0</v>
      </c>
    </row>
    <row r="23" spans="1:4" ht="15.75" customHeight="1" x14ac:dyDescent="0.4">
      <c r="A23" s="20" t="s">
        <v>50</v>
      </c>
      <c r="B23" s="20" t="s">
        <v>43</v>
      </c>
      <c r="C23" s="19">
        <v>15</v>
      </c>
      <c r="D23" s="20">
        <f>(A13/C23)*100</f>
        <v>0</v>
      </c>
    </row>
    <row r="24" spans="1:4" ht="15.75" customHeight="1" x14ac:dyDescent="0.4">
      <c r="A24" s="81" t="s">
        <v>51</v>
      </c>
      <c r="B24" s="66"/>
      <c r="C24" s="67"/>
      <c r="D24" s="21">
        <v>0</v>
      </c>
    </row>
    <row r="25" spans="1:4" ht="15.75" customHeight="1" x14ac:dyDescent="0.4">
      <c r="B25" s="22"/>
      <c r="C25" s="22"/>
      <c r="D25" s="22"/>
    </row>
    <row r="26" spans="1:4" ht="15.75" customHeight="1" x14ac:dyDescent="0.4">
      <c r="A26" s="82" t="s">
        <v>52</v>
      </c>
      <c r="B26" s="83"/>
      <c r="C26" s="83"/>
      <c r="D26" s="72"/>
    </row>
    <row r="27" spans="1:4" ht="15.75" customHeight="1" x14ac:dyDescent="0.4">
      <c r="A27" s="14" t="s">
        <v>53</v>
      </c>
      <c r="B27" s="19" t="s">
        <v>33</v>
      </c>
      <c r="C27" s="19" t="s">
        <v>34</v>
      </c>
      <c r="D27" s="19" t="s">
        <v>35</v>
      </c>
    </row>
    <row r="28" spans="1:4" ht="15.75" customHeight="1" x14ac:dyDescent="0.4">
      <c r="A28" s="17">
        <v>0</v>
      </c>
      <c r="B28" s="20" t="s">
        <v>54</v>
      </c>
      <c r="C28" s="23">
        <v>44</v>
      </c>
      <c r="D28" s="20">
        <f>(A28/C28)*100</f>
        <v>0</v>
      </c>
    </row>
    <row r="29" spans="1:4" ht="15.75" customHeight="1" x14ac:dyDescent="0.4">
      <c r="A29" s="79" t="s">
        <v>37</v>
      </c>
      <c r="B29" s="20" t="s">
        <v>55</v>
      </c>
      <c r="C29" s="23">
        <v>40</v>
      </c>
      <c r="D29" s="20">
        <f>(A28/C29)*100</f>
        <v>0</v>
      </c>
    </row>
    <row r="30" spans="1:4" ht="15.75" customHeight="1" x14ac:dyDescent="0.4">
      <c r="A30" s="80"/>
      <c r="B30" s="20" t="s">
        <v>56</v>
      </c>
      <c r="C30" s="23">
        <v>35</v>
      </c>
      <c r="D30" s="20">
        <f>(A28/C30)*100</f>
        <v>0</v>
      </c>
    </row>
    <row r="31" spans="1:4" ht="15.75" customHeight="1" x14ac:dyDescent="0.4">
      <c r="A31" s="19" t="s">
        <v>40</v>
      </c>
      <c r="B31" s="20" t="s">
        <v>57</v>
      </c>
      <c r="C31" s="23">
        <v>29</v>
      </c>
      <c r="D31" s="20">
        <f>(A28/C31)*100</f>
        <v>0</v>
      </c>
    </row>
    <row r="32" spans="1:4" ht="15.75" customHeight="1" x14ac:dyDescent="0.4">
      <c r="A32" s="20" t="s">
        <v>58</v>
      </c>
      <c r="B32" s="20" t="s">
        <v>59</v>
      </c>
      <c r="C32" s="23">
        <v>25</v>
      </c>
      <c r="D32" s="20">
        <f>(A28/C32)*100</f>
        <v>0</v>
      </c>
    </row>
    <row r="33" spans="1:4" ht="15.75" customHeight="1" x14ac:dyDescent="0.4">
      <c r="A33" s="19" t="s">
        <v>44</v>
      </c>
      <c r="B33" s="20" t="s">
        <v>60</v>
      </c>
      <c r="C33" s="23">
        <v>22</v>
      </c>
      <c r="D33" s="20">
        <f>(A28/C33)*100</f>
        <v>0</v>
      </c>
    </row>
    <row r="34" spans="1:4" ht="15.75" customHeight="1" x14ac:dyDescent="0.4">
      <c r="A34" s="20" t="s">
        <v>61</v>
      </c>
      <c r="B34" s="19" t="s">
        <v>45</v>
      </c>
      <c r="C34" s="23"/>
      <c r="D34" s="20"/>
    </row>
    <row r="35" spans="1:4" ht="15.75" customHeight="1" x14ac:dyDescent="0.4">
      <c r="A35" s="19" t="s">
        <v>47</v>
      </c>
      <c r="B35" s="20" t="s">
        <v>54</v>
      </c>
      <c r="C35" s="23">
        <v>37</v>
      </c>
      <c r="D35" s="20">
        <f>(A28/C35)*100</f>
        <v>0</v>
      </c>
    </row>
    <row r="36" spans="1:4" ht="15.75" customHeight="1" x14ac:dyDescent="0.4">
      <c r="A36" s="20" t="s">
        <v>62</v>
      </c>
      <c r="B36" s="20" t="s">
        <v>55</v>
      </c>
      <c r="C36" s="23">
        <v>33</v>
      </c>
      <c r="D36" s="20">
        <f>(A28/C36)*100</f>
        <v>0</v>
      </c>
    </row>
    <row r="37" spans="1:4" ht="13.15" x14ac:dyDescent="0.4">
      <c r="A37" s="19" t="s">
        <v>49</v>
      </c>
      <c r="B37" s="20" t="s">
        <v>56</v>
      </c>
      <c r="C37" s="23">
        <v>27</v>
      </c>
      <c r="D37" s="20">
        <f>(A28/C37)*100</f>
        <v>0</v>
      </c>
    </row>
    <row r="38" spans="1:4" ht="13.15" x14ac:dyDescent="0.4">
      <c r="A38" s="20" t="s">
        <v>63</v>
      </c>
      <c r="B38" s="20" t="s">
        <v>57</v>
      </c>
      <c r="C38" s="19">
        <v>22</v>
      </c>
      <c r="D38" s="20">
        <f>(A28/C38)*100</f>
        <v>0</v>
      </c>
    </row>
    <row r="39" spans="1:4" ht="13.15" x14ac:dyDescent="0.4">
      <c r="A39" s="20"/>
      <c r="B39" s="20" t="s">
        <v>59</v>
      </c>
      <c r="C39" s="19">
        <v>18</v>
      </c>
      <c r="D39" s="20">
        <f>(A28/C39)*100</f>
        <v>0</v>
      </c>
    </row>
    <row r="40" spans="1:4" ht="13.15" x14ac:dyDescent="0.4">
      <c r="A40" s="20"/>
      <c r="B40" s="20" t="s">
        <v>60</v>
      </c>
      <c r="C40" s="19">
        <v>17</v>
      </c>
      <c r="D40" s="20">
        <f>(A28/C40)*100</f>
        <v>0</v>
      </c>
    </row>
    <row r="41" spans="1:4" ht="13.15" x14ac:dyDescent="0.4">
      <c r="A41" s="84" t="s">
        <v>64</v>
      </c>
      <c r="B41" s="85"/>
      <c r="C41" s="85"/>
      <c r="D41" s="25">
        <v>0</v>
      </c>
    </row>
    <row r="43" spans="1:4" ht="13.15" x14ac:dyDescent="0.4">
      <c r="A43" s="65" t="s">
        <v>65</v>
      </c>
      <c r="B43" s="66"/>
      <c r="C43" s="66"/>
      <c r="D43" s="67"/>
    </row>
    <row r="44" spans="1:4" ht="13.15" x14ac:dyDescent="0.4">
      <c r="A44" s="26" t="s">
        <v>66</v>
      </c>
      <c r="B44" s="19" t="s">
        <v>33</v>
      </c>
      <c r="C44" s="19" t="s">
        <v>67</v>
      </c>
      <c r="D44" s="19" t="s">
        <v>68</v>
      </c>
    </row>
    <row r="45" spans="1:4" ht="13.15" x14ac:dyDescent="0.4">
      <c r="A45" s="27">
        <v>0</v>
      </c>
      <c r="B45" s="20" t="s">
        <v>69</v>
      </c>
      <c r="C45" s="19">
        <v>51</v>
      </c>
      <c r="D45" s="20">
        <f t="shared" ref="D45:D50" si="0">(A45/C45)*100</f>
        <v>0</v>
      </c>
    </row>
    <row r="46" spans="1:4" ht="13.15" x14ac:dyDescent="0.4">
      <c r="A46" s="28">
        <v>0</v>
      </c>
      <c r="B46" s="20" t="s">
        <v>70</v>
      </c>
      <c r="C46" s="19">
        <v>47</v>
      </c>
      <c r="D46" s="20">
        <f t="shared" si="0"/>
        <v>0</v>
      </c>
    </row>
    <row r="47" spans="1:4" ht="13.15" x14ac:dyDescent="0.4">
      <c r="A47" s="28">
        <v>0</v>
      </c>
      <c r="B47" s="20" t="s">
        <v>38</v>
      </c>
      <c r="C47" s="19">
        <v>43</v>
      </c>
      <c r="D47" s="20">
        <f t="shared" si="0"/>
        <v>0</v>
      </c>
    </row>
    <row r="48" spans="1:4" ht="13.15" x14ac:dyDescent="0.4">
      <c r="A48" s="27">
        <v>0</v>
      </c>
      <c r="B48" s="20" t="s">
        <v>39</v>
      </c>
      <c r="C48" s="19">
        <v>39</v>
      </c>
      <c r="D48" s="20">
        <f t="shared" si="0"/>
        <v>0</v>
      </c>
    </row>
    <row r="49" spans="1:4" ht="13.15" x14ac:dyDescent="0.4">
      <c r="A49" s="27">
        <v>0</v>
      </c>
      <c r="B49" s="20" t="s">
        <v>41</v>
      </c>
      <c r="C49" s="19">
        <v>35</v>
      </c>
      <c r="D49" s="20">
        <f t="shared" si="0"/>
        <v>0</v>
      </c>
    </row>
    <row r="50" spans="1:4" ht="13.15" x14ac:dyDescent="0.4">
      <c r="A50" s="27">
        <v>0</v>
      </c>
      <c r="B50" s="20" t="s">
        <v>71</v>
      </c>
      <c r="C50" s="19">
        <v>30</v>
      </c>
      <c r="D50" s="20">
        <f t="shared" si="0"/>
        <v>0</v>
      </c>
    </row>
    <row r="51" spans="1:4" ht="13.15" x14ac:dyDescent="0.4">
      <c r="A51" s="26" t="s">
        <v>72</v>
      </c>
      <c r="B51" s="19" t="s">
        <v>45</v>
      </c>
      <c r="C51" s="90"/>
      <c r="D51" s="67"/>
    </row>
    <row r="52" spans="1:4" ht="13.15" x14ac:dyDescent="0.4">
      <c r="A52" s="27">
        <v>0</v>
      </c>
      <c r="B52" s="20" t="s">
        <v>69</v>
      </c>
      <c r="C52" s="19">
        <v>46</v>
      </c>
      <c r="D52" s="20">
        <f t="shared" ref="D52:D57" si="1">(A52/C52)*100</f>
        <v>0</v>
      </c>
    </row>
    <row r="53" spans="1:4" ht="13.15" x14ac:dyDescent="0.4">
      <c r="A53" s="27">
        <v>0</v>
      </c>
      <c r="B53" s="20" t="s">
        <v>70</v>
      </c>
      <c r="C53" s="19">
        <v>44</v>
      </c>
      <c r="D53" s="20">
        <f t="shared" si="1"/>
        <v>0</v>
      </c>
    </row>
    <row r="54" spans="1:4" ht="13.15" x14ac:dyDescent="0.4">
      <c r="A54" s="27">
        <v>0</v>
      </c>
      <c r="B54" s="20" t="s">
        <v>38</v>
      </c>
      <c r="C54" s="19">
        <v>35</v>
      </c>
      <c r="D54" s="20">
        <f t="shared" si="1"/>
        <v>0</v>
      </c>
    </row>
    <row r="55" spans="1:4" ht="13.15" x14ac:dyDescent="0.4">
      <c r="A55" s="27">
        <v>0</v>
      </c>
      <c r="B55" s="20" t="s">
        <v>39</v>
      </c>
      <c r="C55" s="19">
        <v>29</v>
      </c>
      <c r="D55" s="20">
        <f t="shared" si="1"/>
        <v>0</v>
      </c>
    </row>
    <row r="56" spans="1:4" ht="13.15" x14ac:dyDescent="0.4">
      <c r="A56" s="27">
        <v>0</v>
      </c>
      <c r="B56" s="20" t="s">
        <v>41</v>
      </c>
      <c r="C56" s="19">
        <v>24</v>
      </c>
      <c r="D56" s="20">
        <f t="shared" si="1"/>
        <v>0</v>
      </c>
    </row>
    <row r="57" spans="1:4" ht="13.15" x14ac:dyDescent="0.4">
      <c r="A57" s="27">
        <v>0</v>
      </c>
      <c r="B57" s="20" t="s">
        <v>71</v>
      </c>
      <c r="C57" s="19">
        <v>17</v>
      </c>
      <c r="D57" s="20">
        <f t="shared" si="1"/>
        <v>0</v>
      </c>
    </row>
    <row r="58" spans="1:4" ht="13.15" x14ac:dyDescent="0.4">
      <c r="A58" s="88" t="s">
        <v>73</v>
      </c>
      <c r="B58" s="85"/>
      <c r="C58" s="85"/>
      <c r="D58" s="85"/>
    </row>
    <row r="59" spans="1:4" ht="13.15" x14ac:dyDescent="0.4">
      <c r="A59" s="19" t="s">
        <v>74</v>
      </c>
      <c r="B59" s="19" t="s">
        <v>75</v>
      </c>
      <c r="C59" s="19" t="s">
        <v>76</v>
      </c>
      <c r="D59" s="19" t="s">
        <v>77</v>
      </c>
    </row>
    <row r="60" spans="1:4" ht="12.75" x14ac:dyDescent="0.35">
      <c r="A60" s="29" t="s">
        <v>78</v>
      </c>
      <c r="B60" s="91" t="s">
        <v>69</v>
      </c>
      <c r="C60" s="29" t="s">
        <v>78</v>
      </c>
      <c r="D60" s="91" t="s">
        <v>69</v>
      </c>
    </row>
    <row r="61" spans="1:4" ht="12.75" x14ac:dyDescent="0.35">
      <c r="A61" s="29" t="s">
        <v>79</v>
      </c>
      <c r="B61" s="87"/>
      <c r="C61" s="29" t="s">
        <v>80</v>
      </c>
      <c r="D61" s="87"/>
    </row>
    <row r="62" spans="1:4" ht="12.75" x14ac:dyDescent="0.35">
      <c r="A62" s="29" t="s">
        <v>81</v>
      </c>
      <c r="B62" s="87"/>
      <c r="C62" s="29" t="s">
        <v>82</v>
      </c>
      <c r="D62" s="87"/>
    </row>
    <row r="63" spans="1:4" ht="12.75" x14ac:dyDescent="0.35">
      <c r="A63" s="30" t="s">
        <v>83</v>
      </c>
      <c r="B63" s="80"/>
      <c r="C63" s="30" t="s">
        <v>84</v>
      </c>
      <c r="D63" s="80"/>
    </row>
    <row r="64" spans="1:4" ht="12.75" x14ac:dyDescent="0.35">
      <c r="A64" s="31" t="s">
        <v>78</v>
      </c>
      <c r="B64" s="86" t="s">
        <v>70</v>
      </c>
      <c r="C64" s="29" t="s">
        <v>78</v>
      </c>
      <c r="D64" s="86" t="s">
        <v>70</v>
      </c>
    </row>
    <row r="65" spans="1:4" ht="12.75" x14ac:dyDescent="0.35">
      <c r="A65" s="29" t="s">
        <v>85</v>
      </c>
      <c r="B65" s="87"/>
      <c r="C65" s="29" t="s">
        <v>86</v>
      </c>
      <c r="D65" s="87"/>
    </row>
    <row r="66" spans="1:4" ht="12.75" x14ac:dyDescent="0.35">
      <c r="A66" s="29" t="s">
        <v>87</v>
      </c>
      <c r="B66" s="87"/>
      <c r="C66" s="29" t="s">
        <v>88</v>
      </c>
      <c r="D66" s="87"/>
    </row>
    <row r="67" spans="1:4" ht="12.75" x14ac:dyDescent="0.35">
      <c r="A67" s="30" t="s">
        <v>89</v>
      </c>
      <c r="B67" s="80"/>
      <c r="C67" s="30" t="s">
        <v>90</v>
      </c>
      <c r="D67" s="80"/>
    </row>
    <row r="68" spans="1:4" ht="12.75" x14ac:dyDescent="0.35">
      <c r="A68" s="31" t="s">
        <v>78</v>
      </c>
      <c r="B68" s="86" t="s">
        <v>38</v>
      </c>
      <c r="C68" s="29" t="s">
        <v>78</v>
      </c>
      <c r="D68" s="86" t="s">
        <v>38</v>
      </c>
    </row>
    <row r="69" spans="1:4" ht="12.75" x14ac:dyDescent="0.35">
      <c r="A69" s="29" t="s">
        <v>91</v>
      </c>
      <c r="B69" s="87"/>
      <c r="C69" s="29" t="s">
        <v>92</v>
      </c>
      <c r="D69" s="87"/>
    </row>
    <row r="70" spans="1:4" ht="12.75" x14ac:dyDescent="0.35">
      <c r="A70" s="29" t="s">
        <v>93</v>
      </c>
      <c r="B70" s="87"/>
      <c r="C70" s="29" t="s">
        <v>94</v>
      </c>
      <c r="D70" s="87"/>
    </row>
    <row r="71" spans="1:4" ht="12.75" x14ac:dyDescent="0.35">
      <c r="A71" s="30" t="s">
        <v>89</v>
      </c>
      <c r="B71" s="80"/>
      <c r="C71" s="30" t="s">
        <v>95</v>
      </c>
      <c r="D71" s="80"/>
    </row>
    <row r="72" spans="1:4" ht="12.75" x14ac:dyDescent="0.35">
      <c r="A72" s="31" t="s">
        <v>78</v>
      </c>
      <c r="B72" s="86" t="s">
        <v>39</v>
      </c>
      <c r="C72" s="29" t="s">
        <v>78</v>
      </c>
      <c r="D72" s="86" t="s">
        <v>39</v>
      </c>
    </row>
    <row r="73" spans="1:4" ht="12.75" x14ac:dyDescent="0.35">
      <c r="A73" s="29" t="s">
        <v>96</v>
      </c>
      <c r="B73" s="87"/>
      <c r="C73" s="29" t="s">
        <v>92</v>
      </c>
      <c r="D73" s="87"/>
    </row>
    <row r="74" spans="1:4" ht="12.75" x14ac:dyDescent="0.35">
      <c r="A74" s="29" t="s">
        <v>97</v>
      </c>
      <c r="B74" s="87"/>
      <c r="C74" s="29" t="s">
        <v>98</v>
      </c>
      <c r="D74" s="87"/>
    </row>
    <row r="75" spans="1:4" ht="12.75" x14ac:dyDescent="0.35">
      <c r="A75" s="30" t="s">
        <v>99</v>
      </c>
      <c r="B75" s="80"/>
      <c r="C75" s="30" t="s">
        <v>100</v>
      </c>
      <c r="D75" s="80"/>
    </row>
    <row r="76" spans="1:4" ht="12.75" x14ac:dyDescent="0.35">
      <c r="A76" s="31" t="s">
        <v>78</v>
      </c>
      <c r="B76" s="86" t="s">
        <v>41</v>
      </c>
      <c r="C76" s="29" t="s">
        <v>78</v>
      </c>
      <c r="D76" s="86" t="s">
        <v>41</v>
      </c>
    </row>
    <row r="77" spans="1:4" ht="12.75" x14ac:dyDescent="0.35">
      <c r="A77" s="29" t="s">
        <v>101</v>
      </c>
      <c r="B77" s="87"/>
      <c r="C77" s="29" t="s">
        <v>92</v>
      </c>
      <c r="D77" s="87"/>
    </row>
    <row r="78" spans="1:4" ht="12.75" x14ac:dyDescent="0.35">
      <c r="A78" s="29" t="s">
        <v>102</v>
      </c>
      <c r="B78" s="87"/>
      <c r="C78" s="29" t="s">
        <v>103</v>
      </c>
      <c r="D78" s="87"/>
    </row>
    <row r="79" spans="1:4" ht="12.75" x14ac:dyDescent="0.35">
      <c r="A79" s="30" t="s">
        <v>100</v>
      </c>
      <c r="B79" s="80"/>
      <c r="C79" s="30" t="s">
        <v>104</v>
      </c>
      <c r="D79" s="80"/>
    </row>
    <row r="80" spans="1:4" ht="12.75" x14ac:dyDescent="0.35">
      <c r="A80" s="31" t="s">
        <v>78</v>
      </c>
      <c r="B80" s="86" t="s">
        <v>71</v>
      </c>
      <c r="C80" s="29" t="s">
        <v>78</v>
      </c>
      <c r="D80" s="86" t="s">
        <v>71</v>
      </c>
    </row>
    <row r="81" spans="1:7" ht="12.75" x14ac:dyDescent="0.35">
      <c r="A81" s="29" t="s">
        <v>105</v>
      </c>
      <c r="B81" s="87"/>
      <c r="C81" s="29" t="s">
        <v>106</v>
      </c>
      <c r="D81" s="87"/>
    </row>
    <row r="82" spans="1:7" ht="12.75" x14ac:dyDescent="0.35">
      <c r="A82" s="29" t="s">
        <v>107</v>
      </c>
      <c r="B82" s="87"/>
      <c r="C82" s="29" t="s">
        <v>108</v>
      </c>
      <c r="D82" s="87"/>
    </row>
    <row r="83" spans="1:7" ht="12.75" x14ac:dyDescent="0.35">
      <c r="A83" s="30" t="s">
        <v>109</v>
      </c>
      <c r="B83" s="80"/>
      <c r="C83" s="30" t="s">
        <v>110</v>
      </c>
      <c r="D83" s="80"/>
    </row>
    <row r="84" spans="1:7" ht="13.15" x14ac:dyDescent="0.4">
      <c r="A84" s="81" t="s">
        <v>111</v>
      </c>
      <c r="B84" s="66"/>
      <c r="C84" s="32" t="s">
        <v>112</v>
      </c>
      <c r="D84" s="21"/>
    </row>
    <row r="85" spans="1:7" ht="13.15" x14ac:dyDescent="0.4">
      <c r="A85" s="33"/>
      <c r="B85" s="33"/>
      <c r="C85" s="33"/>
      <c r="D85" s="33"/>
      <c r="G85" s="34"/>
    </row>
    <row r="86" spans="1:7" ht="13.15" x14ac:dyDescent="0.4">
      <c r="A86" s="88" t="s">
        <v>113</v>
      </c>
      <c r="B86" s="85"/>
      <c r="C86" s="85"/>
      <c r="D86" s="85"/>
    </row>
    <row r="87" spans="1:7" ht="13.15" x14ac:dyDescent="0.4">
      <c r="A87" s="35" t="s">
        <v>114</v>
      </c>
      <c r="B87" s="35" t="s">
        <v>115</v>
      </c>
      <c r="C87" s="35" t="s">
        <v>116</v>
      </c>
      <c r="D87" s="24" t="s">
        <v>117</v>
      </c>
    </row>
    <row r="88" spans="1:7" ht="12.75" x14ac:dyDescent="0.35">
      <c r="A88" s="36">
        <v>4</v>
      </c>
      <c r="B88" s="36" t="s">
        <v>118</v>
      </c>
      <c r="C88" s="36" t="s">
        <v>119</v>
      </c>
      <c r="D88" s="89">
        <f>(D24+D41+D84)/3</f>
        <v>0</v>
      </c>
    </row>
    <row r="89" spans="1:7" ht="12.75" x14ac:dyDescent="0.35">
      <c r="A89" s="36">
        <v>3</v>
      </c>
      <c r="B89" s="36" t="s">
        <v>120</v>
      </c>
      <c r="C89" s="36" t="s">
        <v>121</v>
      </c>
      <c r="D89" s="85"/>
    </row>
    <row r="90" spans="1:7" ht="12.75" x14ac:dyDescent="0.35">
      <c r="A90" s="36">
        <v>2</v>
      </c>
      <c r="B90" s="36" t="s">
        <v>122</v>
      </c>
      <c r="C90" s="36" t="s">
        <v>123</v>
      </c>
      <c r="D90" s="85"/>
    </row>
    <row r="91" spans="1:7" ht="12.75" x14ac:dyDescent="0.35">
      <c r="A91" s="36">
        <v>1</v>
      </c>
      <c r="B91" s="36" t="s">
        <v>124</v>
      </c>
      <c r="C91" s="36" t="s">
        <v>125</v>
      </c>
      <c r="D91" s="85"/>
    </row>
  </sheetData>
  <mergeCells count="31">
    <mergeCell ref="D88:D91"/>
    <mergeCell ref="C51:D51"/>
    <mergeCell ref="A58:D58"/>
    <mergeCell ref="B60:B63"/>
    <mergeCell ref="D60:D63"/>
    <mergeCell ref="B64:B67"/>
    <mergeCell ref="D64:D67"/>
    <mergeCell ref="D68:D71"/>
    <mergeCell ref="B72:B75"/>
    <mergeCell ref="B76:B79"/>
    <mergeCell ref="B80:B83"/>
    <mergeCell ref="A84:B84"/>
    <mergeCell ref="A86:D86"/>
    <mergeCell ref="D72:D75"/>
    <mergeCell ref="D76:D79"/>
    <mergeCell ref="D80:D83"/>
    <mergeCell ref="A26:D26"/>
    <mergeCell ref="A29:A30"/>
    <mergeCell ref="A41:C41"/>
    <mergeCell ref="A43:D43"/>
    <mergeCell ref="B68:B71"/>
    <mergeCell ref="C9:D9"/>
    <mergeCell ref="C10:D10"/>
    <mergeCell ref="A11:D11"/>
    <mergeCell ref="A14:A15"/>
    <mergeCell ref="A24:C24"/>
    <mergeCell ref="A1:D1"/>
    <mergeCell ref="A5:D5"/>
    <mergeCell ref="C6:D6"/>
    <mergeCell ref="C7:D7"/>
    <mergeCell ref="A8:D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69"/>
  <sheetViews>
    <sheetView workbookViewId="0">
      <selection sqref="A1:D1"/>
    </sheetView>
  </sheetViews>
  <sheetFormatPr defaultColWidth="12.59765625" defaultRowHeight="15.75" customHeight="1" x14ac:dyDescent="0.35"/>
  <cols>
    <col min="1" max="1" width="25.3984375" customWidth="1"/>
    <col min="2" max="2" width="25.46484375" customWidth="1"/>
    <col min="3" max="3" width="25.265625" customWidth="1"/>
    <col min="4" max="4" width="25.46484375" customWidth="1"/>
  </cols>
  <sheetData>
    <row r="1" spans="1:5" ht="15.75" customHeight="1" x14ac:dyDescent="0.4">
      <c r="A1" s="65" t="s">
        <v>126</v>
      </c>
      <c r="B1" s="66"/>
      <c r="C1" s="66"/>
      <c r="D1" s="67"/>
      <c r="E1" s="13" t="s">
        <v>21</v>
      </c>
    </row>
    <row r="2" spans="1:5" ht="15.75" customHeight="1" x14ac:dyDescent="0.4">
      <c r="A2" s="26" t="s">
        <v>127</v>
      </c>
      <c r="B2" s="19" t="s">
        <v>33</v>
      </c>
      <c r="C2" s="19" t="s">
        <v>128</v>
      </c>
      <c r="D2" s="19" t="s">
        <v>68</v>
      </c>
    </row>
    <row r="3" spans="1:5" ht="15.75" customHeight="1" x14ac:dyDescent="0.4">
      <c r="A3" s="37">
        <v>0</v>
      </c>
      <c r="B3" s="20" t="s">
        <v>129</v>
      </c>
      <c r="C3" s="19">
        <v>23</v>
      </c>
      <c r="D3" s="20">
        <f t="shared" ref="D3:D7" si="0">(A3/C3)*100</f>
        <v>0</v>
      </c>
    </row>
    <row r="4" spans="1:5" ht="15.75" customHeight="1" x14ac:dyDescent="0.4">
      <c r="A4" s="37">
        <v>0</v>
      </c>
      <c r="B4" s="20" t="s">
        <v>38</v>
      </c>
      <c r="C4" s="19">
        <v>22</v>
      </c>
      <c r="D4" s="20">
        <f t="shared" si="0"/>
        <v>0</v>
      </c>
    </row>
    <row r="5" spans="1:5" ht="15.75" customHeight="1" x14ac:dyDescent="0.4">
      <c r="A5" s="37">
        <v>0</v>
      </c>
      <c r="B5" s="20" t="s">
        <v>39</v>
      </c>
      <c r="C5" s="19">
        <v>18</v>
      </c>
      <c r="D5" s="20">
        <f t="shared" si="0"/>
        <v>0</v>
      </c>
    </row>
    <row r="6" spans="1:5" ht="15.75" customHeight="1" x14ac:dyDescent="0.4">
      <c r="A6" s="37">
        <v>0</v>
      </c>
      <c r="B6" s="20" t="s">
        <v>41</v>
      </c>
      <c r="C6" s="19">
        <v>17</v>
      </c>
      <c r="D6" s="20">
        <f t="shared" si="0"/>
        <v>0</v>
      </c>
    </row>
    <row r="7" spans="1:5" ht="15.75" customHeight="1" x14ac:dyDescent="0.4">
      <c r="A7" s="6">
        <v>0</v>
      </c>
      <c r="B7" s="20" t="s">
        <v>71</v>
      </c>
      <c r="C7" s="19">
        <v>14</v>
      </c>
      <c r="D7" s="20">
        <f t="shared" si="0"/>
        <v>0</v>
      </c>
    </row>
    <row r="8" spans="1:5" ht="15.75" customHeight="1" x14ac:dyDescent="0.4">
      <c r="A8" s="26" t="s">
        <v>130</v>
      </c>
      <c r="B8" s="19" t="s">
        <v>45</v>
      </c>
      <c r="C8" s="90"/>
      <c r="D8" s="67"/>
    </row>
    <row r="9" spans="1:5" ht="15.75" customHeight="1" x14ac:dyDescent="0.4">
      <c r="A9" s="37">
        <v>0</v>
      </c>
      <c r="B9" s="38" t="s">
        <v>129</v>
      </c>
      <c r="C9" s="19">
        <v>26</v>
      </c>
      <c r="D9" s="20">
        <f t="shared" ref="D9:D13" si="1">(A9/C9)*100</f>
        <v>0</v>
      </c>
    </row>
    <row r="10" spans="1:5" ht="15.75" customHeight="1" x14ac:dyDescent="0.4">
      <c r="A10" s="37">
        <v>0</v>
      </c>
      <c r="B10" s="38" t="s">
        <v>38</v>
      </c>
      <c r="C10" s="19">
        <v>25</v>
      </c>
      <c r="D10" s="20">
        <f t="shared" si="1"/>
        <v>0</v>
      </c>
    </row>
    <row r="11" spans="1:5" ht="15.75" customHeight="1" x14ac:dyDescent="0.4">
      <c r="A11" s="37">
        <v>0</v>
      </c>
      <c r="B11" s="38" t="s">
        <v>39</v>
      </c>
      <c r="C11" s="19">
        <v>23</v>
      </c>
      <c r="D11" s="20">
        <f t="shared" si="1"/>
        <v>0</v>
      </c>
    </row>
    <row r="12" spans="1:5" ht="15.75" customHeight="1" x14ac:dyDescent="0.4">
      <c r="A12" s="37">
        <v>0</v>
      </c>
      <c r="B12" s="38" t="s">
        <v>41</v>
      </c>
      <c r="C12" s="19">
        <v>22</v>
      </c>
      <c r="D12" s="20">
        <f t="shared" si="1"/>
        <v>0</v>
      </c>
    </row>
    <row r="13" spans="1:5" ht="15.75" customHeight="1" x14ac:dyDescent="0.4">
      <c r="A13" s="6">
        <v>0</v>
      </c>
      <c r="B13" s="39" t="s">
        <v>71</v>
      </c>
      <c r="C13" s="40">
        <v>20</v>
      </c>
      <c r="D13" s="20">
        <f t="shared" si="1"/>
        <v>0</v>
      </c>
    </row>
    <row r="14" spans="1:5" ht="15.75" customHeight="1" x14ac:dyDescent="0.4">
      <c r="A14" s="65" t="s">
        <v>131</v>
      </c>
      <c r="B14" s="66"/>
      <c r="C14" s="66"/>
      <c r="D14" s="67"/>
    </row>
    <row r="15" spans="1:5" ht="15.75" customHeight="1" x14ac:dyDescent="0.4">
      <c r="A15" s="19" t="s">
        <v>74</v>
      </c>
      <c r="B15" s="19" t="s">
        <v>75</v>
      </c>
      <c r="C15" s="19" t="s">
        <v>76</v>
      </c>
      <c r="D15" s="19" t="s">
        <v>77</v>
      </c>
    </row>
    <row r="16" spans="1:5" x14ac:dyDescent="0.35">
      <c r="A16" s="41" t="s">
        <v>78</v>
      </c>
      <c r="B16" s="86" t="s">
        <v>132</v>
      </c>
      <c r="C16" s="41" t="s">
        <v>78</v>
      </c>
      <c r="D16" s="86" t="s">
        <v>132</v>
      </c>
    </row>
    <row r="17" spans="1:4" x14ac:dyDescent="0.35">
      <c r="A17" s="42" t="s">
        <v>92</v>
      </c>
      <c r="B17" s="87"/>
      <c r="C17" s="42" t="s">
        <v>133</v>
      </c>
      <c r="D17" s="87"/>
    </row>
    <row r="18" spans="1:4" x14ac:dyDescent="0.35">
      <c r="A18" s="42" t="s">
        <v>134</v>
      </c>
      <c r="B18" s="87"/>
      <c r="C18" s="42" t="s">
        <v>135</v>
      </c>
      <c r="D18" s="87"/>
    </row>
    <row r="19" spans="1:4" x14ac:dyDescent="0.35">
      <c r="A19" s="43" t="s">
        <v>136</v>
      </c>
      <c r="B19" s="80"/>
      <c r="C19" s="43" t="s">
        <v>137</v>
      </c>
      <c r="D19" s="80"/>
    </row>
    <row r="20" spans="1:4" x14ac:dyDescent="0.35">
      <c r="A20" s="41" t="s">
        <v>78</v>
      </c>
      <c r="B20" s="86" t="s">
        <v>38</v>
      </c>
      <c r="C20" s="41" t="s">
        <v>78</v>
      </c>
      <c r="D20" s="86" t="s">
        <v>38</v>
      </c>
    </row>
    <row r="21" spans="1:4" x14ac:dyDescent="0.35">
      <c r="A21" s="42" t="s">
        <v>138</v>
      </c>
      <c r="B21" s="87"/>
      <c r="C21" s="42" t="s">
        <v>139</v>
      </c>
      <c r="D21" s="87"/>
    </row>
    <row r="22" spans="1:4" x14ac:dyDescent="0.35">
      <c r="A22" s="42" t="s">
        <v>140</v>
      </c>
      <c r="B22" s="87"/>
      <c r="C22" s="42" t="s">
        <v>141</v>
      </c>
      <c r="D22" s="87"/>
    </row>
    <row r="23" spans="1:4" x14ac:dyDescent="0.35">
      <c r="A23" s="43" t="s">
        <v>142</v>
      </c>
      <c r="B23" s="80"/>
      <c r="C23" s="43" t="s">
        <v>143</v>
      </c>
      <c r="D23" s="80"/>
    </row>
    <row r="24" spans="1:4" x14ac:dyDescent="0.35">
      <c r="A24" s="41" t="s">
        <v>78</v>
      </c>
      <c r="B24" s="86" t="s">
        <v>39</v>
      </c>
      <c r="C24" s="41" t="s">
        <v>78</v>
      </c>
      <c r="D24" s="86" t="s">
        <v>39</v>
      </c>
    </row>
    <row r="25" spans="1:4" x14ac:dyDescent="0.35">
      <c r="A25" s="42" t="s">
        <v>144</v>
      </c>
      <c r="B25" s="87"/>
      <c r="C25" s="42" t="s">
        <v>92</v>
      </c>
      <c r="D25" s="87"/>
    </row>
    <row r="26" spans="1:4" x14ac:dyDescent="0.35">
      <c r="A26" s="42" t="s">
        <v>145</v>
      </c>
      <c r="B26" s="87"/>
      <c r="C26" s="42" t="s">
        <v>134</v>
      </c>
      <c r="D26" s="87"/>
    </row>
    <row r="27" spans="1:4" x14ac:dyDescent="0.35">
      <c r="A27" s="43" t="s">
        <v>146</v>
      </c>
      <c r="B27" s="80"/>
      <c r="C27" s="43" t="s">
        <v>136</v>
      </c>
      <c r="D27" s="80"/>
    </row>
    <row r="28" spans="1:4" x14ac:dyDescent="0.35">
      <c r="A28" s="41" t="s">
        <v>78</v>
      </c>
      <c r="B28" s="86" t="s">
        <v>41</v>
      </c>
      <c r="C28" s="41" t="s">
        <v>78</v>
      </c>
      <c r="D28" s="86" t="s">
        <v>41</v>
      </c>
    </row>
    <row r="29" spans="1:4" x14ac:dyDescent="0.35">
      <c r="A29" s="42" t="s">
        <v>147</v>
      </c>
      <c r="B29" s="87"/>
      <c r="C29" s="42" t="s">
        <v>86</v>
      </c>
      <c r="D29" s="87"/>
    </row>
    <row r="30" spans="1:4" x14ac:dyDescent="0.35">
      <c r="A30" s="42" t="s">
        <v>148</v>
      </c>
      <c r="B30" s="87"/>
      <c r="C30" s="42" t="s">
        <v>149</v>
      </c>
      <c r="D30" s="87"/>
    </row>
    <row r="31" spans="1:4" x14ac:dyDescent="0.35">
      <c r="A31" s="43" t="s">
        <v>150</v>
      </c>
      <c r="B31" s="80"/>
      <c r="C31" s="43" t="s">
        <v>151</v>
      </c>
      <c r="D31" s="80"/>
    </row>
    <row r="32" spans="1:4" x14ac:dyDescent="0.35">
      <c r="A32" s="41" t="s">
        <v>78</v>
      </c>
      <c r="B32" s="86" t="s">
        <v>43</v>
      </c>
      <c r="C32" s="41" t="s">
        <v>78</v>
      </c>
      <c r="D32" s="86" t="s">
        <v>43</v>
      </c>
    </row>
    <row r="33" spans="1:5" x14ac:dyDescent="0.35">
      <c r="A33" s="42" t="s">
        <v>152</v>
      </c>
      <c r="B33" s="87"/>
      <c r="C33" s="42" t="s">
        <v>101</v>
      </c>
      <c r="D33" s="87"/>
    </row>
    <row r="34" spans="1:5" x14ac:dyDescent="0.35">
      <c r="A34" s="42" t="s">
        <v>153</v>
      </c>
      <c r="B34" s="87"/>
      <c r="C34" s="42" t="s">
        <v>154</v>
      </c>
      <c r="D34" s="87"/>
    </row>
    <row r="35" spans="1:5" x14ac:dyDescent="0.35">
      <c r="A35" s="43" t="s">
        <v>150</v>
      </c>
      <c r="B35" s="80"/>
      <c r="C35" s="43" t="s">
        <v>155</v>
      </c>
      <c r="D35" s="80"/>
    </row>
    <row r="36" spans="1:5" ht="15.75" customHeight="1" x14ac:dyDescent="0.4">
      <c r="A36" s="68" t="s">
        <v>111</v>
      </c>
      <c r="B36" s="66"/>
      <c r="C36" s="44" t="s">
        <v>156</v>
      </c>
      <c r="D36" s="26">
        <v>0</v>
      </c>
    </row>
    <row r="38" spans="1:5" ht="13.15" x14ac:dyDescent="0.4">
      <c r="A38" s="65" t="s">
        <v>157</v>
      </c>
      <c r="B38" s="66"/>
      <c r="C38" s="66"/>
      <c r="D38" s="67"/>
      <c r="E38" s="13" t="s">
        <v>21</v>
      </c>
    </row>
    <row r="39" spans="1:5" ht="13.15" x14ac:dyDescent="0.4">
      <c r="A39" s="26" t="s">
        <v>158</v>
      </c>
      <c r="B39" s="26" t="s">
        <v>159</v>
      </c>
      <c r="C39" s="19" t="s">
        <v>160</v>
      </c>
      <c r="D39" s="19" t="s">
        <v>161</v>
      </c>
    </row>
    <row r="40" spans="1:5" ht="13.15" x14ac:dyDescent="0.4">
      <c r="A40" s="27">
        <v>0</v>
      </c>
      <c r="B40" s="27">
        <v>0</v>
      </c>
      <c r="C40" s="19">
        <v>15</v>
      </c>
      <c r="D40" s="19">
        <f>(((A40+B40)/2)/C40)*100</f>
        <v>0</v>
      </c>
    </row>
    <row r="41" spans="1:5" ht="13.15" x14ac:dyDescent="0.4">
      <c r="A41" s="92" t="s">
        <v>162</v>
      </c>
      <c r="B41" s="67"/>
      <c r="C41" s="92" t="s">
        <v>163</v>
      </c>
      <c r="D41" s="67"/>
    </row>
    <row r="42" spans="1:5" ht="12.75" x14ac:dyDescent="0.35">
      <c r="A42" s="12" t="s">
        <v>40</v>
      </c>
      <c r="B42" s="45" t="s">
        <v>58</v>
      </c>
      <c r="C42" s="93" t="e">
        <f>(A40/B40)*100</f>
        <v>#DIV/0!</v>
      </c>
      <c r="D42" s="70"/>
    </row>
    <row r="43" spans="1:5" ht="12.75" x14ac:dyDescent="0.35">
      <c r="A43" s="12" t="s">
        <v>44</v>
      </c>
      <c r="B43" s="45" t="s">
        <v>164</v>
      </c>
      <c r="C43" s="94"/>
      <c r="D43" s="76"/>
    </row>
    <row r="44" spans="1:5" ht="12.75" x14ac:dyDescent="0.35">
      <c r="A44" s="12" t="s">
        <v>47</v>
      </c>
      <c r="B44" s="45" t="s">
        <v>165</v>
      </c>
      <c r="C44" s="94"/>
      <c r="D44" s="76"/>
    </row>
    <row r="45" spans="1:5" ht="12.75" x14ac:dyDescent="0.35">
      <c r="A45" s="7" t="s">
        <v>49</v>
      </c>
      <c r="B45" s="46" t="s">
        <v>166</v>
      </c>
      <c r="C45" s="94"/>
      <c r="D45" s="76"/>
    </row>
    <row r="46" spans="1:5" ht="13.15" x14ac:dyDescent="0.4">
      <c r="A46" s="92" t="s">
        <v>167</v>
      </c>
      <c r="B46" s="67"/>
      <c r="C46" s="94"/>
      <c r="D46" s="76"/>
    </row>
    <row r="47" spans="1:5" ht="12.75" x14ac:dyDescent="0.35">
      <c r="A47" s="47" t="s">
        <v>168</v>
      </c>
      <c r="B47" s="39">
        <v>100</v>
      </c>
      <c r="C47" s="94"/>
      <c r="D47" s="76"/>
    </row>
    <row r="48" spans="1:5" ht="12.75" x14ac:dyDescent="0.35">
      <c r="A48" s="12" t="s">
        <v>169</v>
      </c>
      <c r="B48" s="45" t="s">
        <v>170</v>
      </c>
      <c r="C48" s="95"/>
      <c r="D48" s="72"/>
    </row>
    <row r="49" spans="1:4" ht="13.15" x14ac:dyDescent="0.4">
      <c r="A49" s="7" t="s">
        <v>171</v>
      </c>
      <c r="B49" s="46" t="s">
        <v>172</v>
      </c>
      <c r="C49" s="1" t="s">
        <v>173</v>
      </c>
      <c r="D49" s="48">
        <v>0</v>
      </c>
    </row>
    <row r="50" spans="1:4" ht="12.75" x14ac:dyDescent="0.35">
      <c r="A50" s="11"/>
      <c r="B50" s="11"/>
      <c r="C50" s="11"/>
      <c r="D50" s="11"/>
    </row>
    <row r="51" spans="1:4" ht="13.15" x14ac:dyDescent="0.4">
      <c r="A51" s="65" t="s">
        <v>174</v>
      </c>
      <c r="B51" s="66"/>
      <c r="C51" s="66"/>
      <c r="D51" s="67"/>
    </row>
    <row r="52" spans="1:4" ht="13.15" x14ac:dyDescent="0.4">
      <c r="A52" s="26" t="s">
        <v>175</v>
      </c>
      <c r="B52" s="92" t="s">
        <v>176</v>
      </c>
      <c r="C52" s="67"/>
      <c r="D52" s="19" t="s">
        <v>177</v>
      </c>
    </row>
    <row r="53" spans="1:4" ht="13.15" x14ac:dyDescent="0.4">
      <c r="A53" s="27">
        <v>0</v>
      </c>
      <c r="B53" s="92">
        <v>0</v>
      </c>
      <c r="C53" s="67"/>
      <c r="D53" s="19" t="e">
        <f>(B53/A53)*100</f>
        <v>#DIV/0!</v>
      </c>
    </row>
    <row r="54" spans="1:4" ht="13.15" x14ac:dyDescent="0.4">
      <c r="A54" s="68" t="s">
        <v>178</v>
      </c>
      <c r="B54" s="66"/>
      <c r="C54" s="66"/>
      <c r="D54" s="67"/>
    </row>
    <row r="55" spans="1:4" ht="13.15" x14ac:dyDescent="0.4">
      <c r="A55" s="40" t="s">
        <v>40</v>
      </c>
      <c r="B55" s="40" t="s">
        <v>44</v>
      </c>
      <c r="C55" s="40" t="s">
        <v>179</v>
      </c>
      <c r="D55" s="40" t="s">
        <v>49</v>
      </c>
    </row>
    <row r="56" spans="1:4" ht="12.75" x14ac:dyDescent="0.35">
      <c r="A56" s="49" t="s">
        <v>58</v>
      </c>
      <c r="B56" s="49" t="s">
        <v>164</v>
      </c>
      <c r="C56" s="49" t="s">
        <v>180</v>
      </c>
      <c r="D56" s="49" t="s">
        <v>181</v>
      </c>
    </row>
    <row r="57" spans="1:4" ht="13.15" x14ac:dyDescent="0.4">
      <c r="A57" s="68" t="s">
        <v>182</v>
      </c>
      <c r="B57" s="66"/>
      <c r="C57" s="67"/>
      <c r="D57" s="27">
        <v>0</v>
      </c>
    </row>
    <row r="58" spans="1:4" ht="12.75" x14ac:dyDescent="0.35">
      <c r="A58" s="11"/>
      <c r="B58" s="11"/>
      <c r="C58" s="11"/>
      <c r="D58" s="11"/>
    </row>
    <row r="59" spans="1:4" ht="13.15" x14ac:dyDescent="0.4">
      <c r="A59" s="88" t="s">
        <v>183</v>
      </c>
      <c r="B59" s="85"/>
      <c r="C59" s="85"/>
      <c r="D59" s="85"/>
    </row>
    <row r="60" spans="1:4" ht="13.15" x14ac:dyDescent="0.4">
      <c r="A60" s="35" t="s">
        <v>114</v>
      </c>
      <c r="B60" s="35" t="s">
        <v>115</v>
      </c>
      <c r="C60" s="35" t="s">
        <v>116</v>
      </c>
      <c r="D60" s="24" t="s">
        <v>184</v>
      </c>
    </row>
    <row r="61" spans="1:4" ht="12.75" x14ac:dyDescent="0.35">
      <c r="A61" s="36">
        <v>4</v>
      </c>
      <c r="B61" s="36" t="s">
        <v>118</v>
      </c>
      <c r="C61" s="36" t="s">
        <v>119</v>
      </c>
      <c r="D61" s="89">
        <f>(D36+D49+D57)/3</f>
        <v>0</v>
      </c>
    </row>
    <row r="62" spans="1:4" ht="12.75" x14ac:dyDescent="0.35">
      <c r="A62" s="36">
        <v>3</v>
      </c>
      <c r="B62" s="36" t="s">
        <v>120</v>
      </c>
      <c r="C62" s="36" t="s">
        <v>121</v>
      </c>
      <c r="D62" s="85"/>
    </row>
    <row r="63" spans="1:4" ht="12.75" x14ac:dyDescent="0.35">
      <c r="A63" s="36">
        <v>2</v>
      </c>
      <c r="B63" s="36" t="s">
        <v>122</v>
      </c>
      <c r="C63" s="36" t="s">
        <v>123</v>
      </c>
      <c r="D63" s="85"/>
    </row>
    <row r="64" spans="1:4" ht="12.75" x14ac:dyDescent="0.35">
      <c r="A64" s="36">
        <v>1</v>
      </c>
      <c r="B64" s="36" t="s">
        <v>124</v>
      </c>
      <c r="C64" s="36" t="s">
        <v>125</v>
      </c>
      <c r="D64" s="85"/>
    </row>
    <row r="65" spans="1:4" ht="12.75" x14ac:dyDescent="0.35">
      <c r="A65" s="11"/>
      <c r="B65" s="11"/>
      <c r="C65" s="11"/>
      <c r="D65" s="11"/>
    </row>
    <row r="66" spans="1:4" ht="12.75" x14ac:dyDescent="0.35">
      <c r="A66" s="11"/>
      <c r="B66" s="11"/>
      <c r="C66" s="11"/>
      <c r="D66" s="11"/>
    </row>
    <row r="67" spans="1:4" ht="12.75" x14ac:dyDescent="0.35">
      <c r="A67" s="11"/>
      <c r="B67" s="11"/>
      <c r="C67" s="11"/>
      <c r="D67" s="11"/>
    </row>
    <row r="68" spans="1:4" ht="12.75" x14ac:dyDescent="0.35">
      <c r="A68" s="11"/>
      <c r="B68" s="11"/>
      <c r="C68" s="11"/>
      <c r="D68" s="11"/>
    </row>
    <row r="69" spans="1:4" ht="12.75" x14ac:dyDescent="0.35">
      <c r="A69" s="11"/>
      <c r="B69" s="11"/>
      <c r="C69" s="11"/>
      <c r="D69" s="11"/>
    </row>
  </sheetData>
  <mergeCells count="26">
    <mergeCell ref="A38:D38"/>
    <mergeCell ref="A41:B41"/>
    <mergeCell ref="A57:C57"/>
    <mergeCell ref="A59:D59"/>
    <mergeCell ref="D61:D64"/>
    <mergeCell ref="C41:D41"/>
    <mergeCell ref="C42:D48"/>
    <mergeCell ref="A46:B46"/>
    <mergeCell ref="A51:D51"/>
    <mergeCell ref="B52:C52"/>
    <mergeCell ref="B53:C53"/>
    <mergeCell ref="A54:D54"/>
    <mergeCell ref="B28:B31"/>
    <mergeCell ref="D28:D31"/>
    <mergeCell ref="B32:B35"/>
    <mergeCell ref="D32:D35"/>
    <mergeCell ref="A36:B36"/>
    <mergeCell ref="D20:D23"/>
    <mergeCell ref="D24:D27"/>
    <mergeCell ref="A1:D1"/>
    <mergeCell ref="C8:D8"/>
    <mergeCell ref="A14:D14"/>
    <mergeCell ref="B16:B19"/>
    <mergeCell ref="D16:D19"/>
    <mergeCell ref="B20:B23"/>
    <mergeCell ref="B24:B27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62"/>
  <sheetViews>
    <sheetView workbookViewId="0">
      <selection sqref="A1:D1"/>
    </sheetView>
  </sheetViews>
  <sheetFormatPr defaultColWidth="12.59765625" defaultRowHeight="15.75" customHeight="1" x14ac:dyDescent="0.35"/>
  <cols>
    <col min="1" max="1" width="30.265625" customWidth="1"/>
    <col min="2" max="2" width="23.73046875" customWidth="1"/>
    <col min="3" max="4" width="22.265625" customWidth="1"/>
  </cols>
  <sheetData>
    <row r="1" spans="1:4" ht="13.15" x14ac:dyDescent="0.4">
      <c r="A1" s="88" t="s">
        <v>185</v>
      </c>
      <c r="B1" s="85"/>
      <c r="C1" s="85"/>
      <c r="D1" s="85"/>
    </row>
    <row r="2" spans="1:4" ht="13.15" x14ac:dyDescent="0.4">
      <c r="A2" s="50" t="s">
        <v>186</v>
      </c>
      <c r="B2" s="50" t="s">
        <v>75</v>
      </c>
      <c r="C2" s="50" t="s">
        <v>187</v>
      </c>
      <c r="D2" s="50" t="s">
        <v>68</v>
      </c>
    </row>
    <row r="3" spans="1:4" ht="12.75" x14ac:dyDescent="0.35">
      <c r="A3" s="97">
        <v>0</v>
      </c>
      <c r="B3" s="51" t="s">
        <v>54</v>
      </c>
      <c r="C3" s="51" t="s">
        <v>188</v>
      </c>
      <c r="D3" s="51" t="e">
        <f>((84/A3)/1.68)*100</f>
        <v>#DIV/0!</v>
      </c>
    </row>
    <row r="4" spans="1:4" ht="12.75" x14ac:dyDescent="0.35">
      <c r="A4" s="85"/>
      <c r="B4" s="51" t="s">
        <v>55</v>
      </c>
      <c r="C4" s="51" t="s">
        <v>189</v>
      </c>
      <c r="D4" s="51" t="e">
        <f>((85/A3)/1.66666666666666)*100</f>
        <v>#DIV/0!</v>
      </c>
    </row>
    <row r="5" spans="1:4" ht="12.75" x14ac:dyDescent="0.35">
      <c r="A5" s="85"/>
      <c r="B5" s="51" t="s">
        <v>56</v>
      </c>
      <c r="C5" s="51" t="s">
        <v>190</v>
      </c>
      <c r="D5" s="51" t="e">
        <f>((88/A3)/1.7959)*100</f>
        <v>#DIV/0!</v>
      </c>
    </row>
    <row r="6" spans="1:4" ht="12.75" x14ac:dyDescent="0.35">
      <c r="A6" s="85"/>
      <c r="B6" s="51" t="s">
        <v>57</v>
      </c>
      <c r="C6" s="51" t="s">
        <v>191</v>
      </c>
      <c r="D6" s="51" t="e">
        <f>((93/A3)/1.660714)*100</f>
        <v>#DIV/0!</v>
      </c>
    </row>
    <row r="7" spans="1:4" ht="12.75" x14ac:dyDescent="0.35">
      <c r="A7" s="85"/>
      <c r="B7" s="51" t="s">
        <v>59</v>
      </c>
      <c r="C7" s="51" t="s">
        <v>192</v>
      </c>
      <c r="D7" s="51" t="e">
        <f>((94/A3)/1.59322)*100</f>
        <v>#DIV/0!</v>
      </c>
    </row>
    <row r="8" spans="1:4" ht="12.75" x14ac:dyDescent="0.35">
      <c r="A8" s="85"/>
      <c r="B8" s="51" t="s">
        <v>193</v>
      </c>
      <c r="C8" s="51" t="s">
        <v>194</v>
      </c>
      <c r="D8" s="51" t="e">
        <f>((92/A3)/1.55932)*100</f>
        <v>#DIV/0!</v>
      </c>
    </row>
    <row r="9" spans="1:4" ht="13.15" x14ac:dyDescent="0.4">
      <c r="A9" s="85"/>
      <c r="B9" s="52" t="s">
        <v>77</v>
      </c>
      <c r="C9" s="51"/>
      <c r="D9" s="51"/>
    </row>
    <row r="10" spans="1:4" ht="12.75" x14ac:dyDescent="0.35">
      <c r="A10" s="85"/>
      <c r="B10" s="51" t="s">
        <v>54</v>
      </c>
      <c r="C10" s="51" t="s">
        <v>195</v>
      </c>
      <c r="D10" s="51" t="e">
        <f>((93/A3)/1.78846)*100</f>
        <v>#DIV/0!</v>
      </c>
    </row>
    <row r="11" spans="1:4" ht="12.75" x14ac:dyDescent="0.35">
      <c r="A11" s="85"/>
      <c r="B11" s="51" t="s">
        <v>55</v>
      </c>
      <c r="C11" s="51" t="s">
        <v>196</v>
      </c>
      <c r="D11" s="51" t="e">
        <f>((92/A3)/1.5862)*100</f>
        <v>#DIV/0!</v>
      </c>
    </row>
    <row r="12" spans="1:4" ht="12.75" x14ac:dyDescent="0.35">
      <c r="A12" s="85"/>
      <c r="B12" s="51" t="s">
        <v>56</v>
      </c>
      <c r="C12" s="51" t="s">
        <v>197</v>
      </c>
      <c r="D12" s="51" t="e">
        <f>((92/A3)/1.8039)*100</f>
        <v>#DIV/0!</v>
      </c>
    </row>
    <row r="13" spans="1:4" ht="12.75" x14ac:dyDescent="0.35">
      <c r="A13" s="85"/>
      <c r="B13" s="51" t="s">
        <v>57</v>
      </c>
      <c r="C13" s="51" t="s">
        <v>198</v>
      </c>
      <c r="D13" s="51" t="e">
        <f>((101/A3)/1.603174603)*100</f>
        <v>#DIV/0!</v>
      </c>
    </row>
    <row r="14" spans="1:4" ht="12.75" x14ac:dyDescent="0.35">
      <c r="A14" s="85"/>
      <c r="B14" s="51" t="s">
        <v>59</v>
      </c>
      <c r="C14" s="51" t="s">
        <v>199</v>
      </c>
      <c r="D14" s="51" t="e">
        <f>((103/A3)/1.716666667)*100</f>
        <v>#DIV/0!</v>
      </c>
    </row>
    <row r="15" spans="1:4" ht="12.75" x14ac:dyDescent="0.35">
      <c r="A15" s="85"/>
      <c r="B15" s="51" t="s">
        <v>193</v>
      </c>
      <c r="C15" s="51" t="s">
        <v>200</v>
      </c>
      <c r="D15" s="51" t="e">
        <f>((101/A3)/1.442857143)*100</f>
        <v>#DIV/0!</v>
      </c>
    </row>
    <row r="16" spans="1:4" ht="13.15" x14ac:dyDescent="0.4">
      <c r="A16" s="88" t="s">
        <v>201</v>
      </c>
      <c r="B16" s="85"/>
      <c r="C16" s="85"/>
      <c r="D16" s="85"/>
    </row>
    <row r="17" spans="1:4" ht="13.15" x14ac:dyDescent="0.4">
      <c r="A17" s="53" t="s">
        <v>202</v>
      </c>
      <c r="B17" s="53" t="s">
        <v>203</v>
      </c>
      <c r="C17" s="53" t="s">
        <v>204</v>
      </c>
      <c r="D17" s="53" t="s">
        <v>205</v>
      </c>
    </row>
    <row r="18" spans="1:4" ht="16.5" customHeight="1" x14ac:dyDescent="0.35">
      <c r="A18" s="96" t="s">
        <v>54</v>
      </c>
      <c r="B18" s="54" t="s">
        <v>206</v>
      </c>
      <c r="C18" s="41" t="s">
        <v>207</v>
      </c>
      <c r="D18" s="55" t="s">
        <v>40</v>
      </c>
    </row>
    <row r="19" spans="1:4" ht="12.75" x14ac:dyDescent="0.35">
      <c r="A19" s="94"/>
      <c r="B19" s="42" t="s">
        <v>208</v>
      </c>
      <c r="C19" s="42" t="s">
        <v>209</v>
      </c>
      <c r="D19" s="56" t="s">
        <v>44</v>
      </c>
    </row>
    <row r="20" spans="1:4" ht="12.75" x14ac:dyDescent="0.35">
      <c r="A20" s="94"/>
      <c r="B20" s="42" t="s">
        <v>210</v>
      </c>
      <c r="C20" s="42" t="s">
        <v>211</v>
      </c>
      <c r="D20" s="56" t="s">
        <v>47</v>
      </c>
    </row>
    <row r="21" spans="1:4" ht="12.75" x14ac:dyDescent="0.35">
      <c r="A21" s="95"/>
      <c r="B21" s="43" t="s">
        <v>212</v>
      </c>
      <c r="C21" s="43" t="s">
        <v>213</v>
      </c>
      <c r="D21" s="49" t="s">
        <v>49</v>
      </c>
    </row>
    <row r="22" spans="1:4" ht="12.75" x14ac:dyDescent="0.35">
      <c r="A22" s="96" t="s">
        <v>55</v>
      </c>
      <c r="B22" s="54" t="s">
        <v>206</v>
      </c>
      <c r="C22" s="41" t="s">
        <v>214</v>
      </c>
      <c r="D22" s="57">
        <v>0</v>
      </c>
    </row>
    <row r="23" spans="1:4" ht="12.75" x14ac:dyDescent="0.35">
      <c r="A23" s="94"/>
      <c r="B23" s="42" t="s">
        <v>208</v>
      </c>
      <c r="C23" s="42" t="s">
        <v>215</v>
      </c>
    </row>
    <row r="24" spans="1:4" ht="12.75" x14ac:dyDescent="0.35">
      <c r="A24" s="94"/>
      <c r="B24" s="42" t="s">
        <v>216</v>
      </c>
      <c r="C24" s="42" t="s">
        <v>217</v>
      </c>
    </row>
    <row r="25" spans="1:4" ht="12.75" x14ac:dyDescent="0.35">
      <c r="A25" s="95"/>
      <c r="B25" s="43" t="s">
        <v>218</v>
      </c>
      <c r="C25" s="43" t="s">
        <v>219</v>
      </c>
    </row>
    <row r="26" spans="1:4" ht="12.75" x14ac:dyDescent="0.35">
      <c r="A26" s="96" t="s">
        <v>56</v>
      </c>
      <c r="B26" s="54" t="s">
        <v>207</v>
      </c>
      <c r="C26" s="41" t="s">
        <v>220</v>
      </c>
    </row>
    <row r="27" spans="1:4" ht="12.75" x14ac:dyDescent="0.35">
      <c r="A27" s="94"/>
      <c r="B27" s="42" t="s">
        <v>209</v>
      </c>
      <c r="C27" s="42" t="s">
        <v>221</v>
      </c>
    </row>
    <row r="28" spans="1:4" ht="12.75" x14ac:dyDescent="0.35">
      <c r="A28" s="94"/>
      <c r="B28" s="42" t="s">
        <v>211</v>
      </c>
      <c r="C28" s="42" t="s">
        <v>222</v>
      </c>
    </row>
    <row r="29" spans="1:4" ht="12.75" x14ac:dyDescent="0.35">
      <c r="A29" s="95"/>
      <c r="B29" s="43" t="s">
        <v>213</v>
      </c>
      <c r="C29" s="43" t="s">
        <v>213</v>
      </c>
    </row>
    <row r="30" spans="1:4" ht="12.75" x14ac:dyDescent="0.35">
      <c r="A30" s="96" t="s">
        <v>57</v>
      </c>
      <c r="B30" s="54" t="s">
        <v>206</v>
      </c>
      <c r="C30" s="41" t="s">
        <v>223</v>
      </c>
    </row>
    <row r="31" spans="1:4" ht="12.75" x14ac:dyDescent="0.35">
      <c r="A31" s="94"/>
      <c r="B31" s="42" t="s">
        <v>208</v>
      </c>
      <c r="C31" s="42" t="s">
        <v>224</v>
      </c>
    </row>
    <row r="32" spans="1:4" ht="12.75" x14ac:dyDescent="0.35">
      <c r="A32" s="94"/>
      <c r="B32" s="42" t="s">
        <v>210</v>
      </c>
      <c r="C32" s="42" t="s">
        <v>225</v>
      </c>
    </row>
    <row r="33" spans="1:4" ht="12.75" x14ac:dyDescent="0.35">
      <c r="A33" s="95"/>
      <c r="B33" s="43" t="s">
        <v>212</v>
      </c>
      <c r="C33" s="43" t="s">
        <v>226</v>
      </c>
    </row>
    <row r="34" spans="1:4" ht="12.75" x14ac:dyDescent="0.35">
      <c r="A34" s="96" t="s">
        <v>59</v>
      </c>
      <c r="B34" s="54" t="s">
        <v>214</v>
      </c>
      <c r="C34" s="41" t="s">
        <v>227</v>
      </c>
    </row>
    <row r="35" spans="1:4" ht="12.75" x14ac:dyDescent="0.35">
      <c r="A35" s="94"/>
      <c r="B35" s="42" t="s">
        <v>228</v>
      </c>
      <c r="C35" s="42" t="s">
        <v>229</v>
      </c>
    </row>
    <row r="36" spans="1:4" ht="12.75" x14ac:dyDescent="0.35">
      <c r="A36" s="94"/>
      <c r="B36" s="42" t="s">
        <v>230</v>
      </c>
      <c r="C36" s="42" t="s">
        <v>231</v>
      </c>
    </row>
    <row r="37" spans="1:4" ht="12.75" x14ac:dyDescent="0.35">
      <c r="A37" s="95"/>
      <c r="B37" s="43" t="s">
        <v>232</v>
      </c>
      <c r="C37" s="43" t="s">
        <v>212</v>
      </c>
    </row>
    <row r="38" spans="1:4" ht="12.75" x14ac:dyDescent="0.35">
      <c r="A38" s="96" t="s">
        <v>193</v>
      </c>
      <c r="B38" s="58" t="s">
        <v>233</v>
      </c>
      <c r="C38" s="42" t="s">
        <v>234</v>
      </c>
    </row>
    <row r="39" spans="1:4" ht="12.75" x14ac:dyDescent="0.35">
      <c r="A39" s="94"/>
      <c r="B39" s="42" t="s">
        <v>235</v>
      </c>
      <c r="C39" s="42" t="s">
        <v>236</v>
      </c>
    </row>
    <row r="40" spans="1:4" ht="12.75" x14ac:dyDescent="0.35">
      <c r="A40" s="94"/>
      <c r="B40" s="42" t="s">
        <v>230</v>
      </c>
      <c r="C40" s="42" t="s">
        <v>237</v>
      </c>
    </row>
    <row r="41" spans="1:4" ht="12.75" x14ac:dyDescent="0.35">
      <c r="A41" s="95"/>
      <c r="B41" s="43" t="s">
        <v>232</v>
      </c>
      <c r="C41" s="43" t="s">
        <v>238</v>
      </c>
    </row>
    <row r="43" spans="1:4" ht="13.15" x14ac:dyDescent="0.4">
      <c r="A43" s="88" t="s">
        <v>239</v>
      </c>
      <c r="B43" s="85"/>
      <c r="C43" s="85"/>
      <c r="D43" s="85"/>
    </row>
    <row r="44" spans="1:4" ht="13.15" x14ac:dyDescent="0.4">
      <c r="A44" s="53" t="s">
        <v>240</v>
      </c>
      <c r="B44" s="53" t="s">
        <v>241</v>
      </c>
      <c r="C44" s="53" t="s">
        <v>116</v>
      </c>
      <c r="D44" s="53" t="s">
        <v>242</v>
      </c>
    </row>
    <row r="45" spans="1:4" ht="12.75" x14ac:dyDescent="0.35">
      <c r="A45" s="47" t="s">
        <v>243</v>
      </c>
      <c r="B45" s="39">
        <v>0</v>
      </c>
      <c r="C45" s="59" t="s">
        <v>244</v>
      </c>
      <c r="D45" s="60">
        <v>0</v>
      </c>
    </row>
    <row r="46" spans="1:4" ht="12.75" x14ac:dyDescent="0.35">
      <c r="A46" s="12" t="s">
        <v>245</v>
      </c>
      <c r="B46" s="45">
        <v>1</v>
      </c>
      <c r="C46" s="61" t="s">
        <v>246</v>
      </c>
      <c r="D46" s="62"/>
    </row>
    <row r="47" spans="1:4" ht="12.75" x14ac:dyDescent="0.35">
      <c r="A47" s="12" t="s">
        <v>247</v>
      </c>
      <c r="B47" s="45">
        <v>2</v>
      </c>
      <c r="C47" s="61" t="s">
        <v>248</v>
      </c>
      <c r="D47" s="62"/>
    </row>
    <row r="48" spans="1:4" ht="12.75" x14ac:dyDescent="0.35">
      <c r="A48" s="12" t="s">
        <v>249</v>
      </c>
      <c r="B48" s="45">
        <v>3</v>
      </c>
      <c r="C48" s="63" t="s">
        <v>250</v>
      </c>
      <c r="D48" s="62"/>
    </row>
    <row r="49" spans="1:4" ht="12.75" x14ac:dyDescent="0.35">
      <c r="A49" s="12" t="s">
        <v>251</v>
      </c>
      <c r="B49" s="45">
        <v>4</v>
      </c>
      <c r="C49" s="64"/>
    </row>
    <row r="50" spans="1:4" ht="12.75" x14ac:dyDescent="0.35">
      <c r="A50" s="12" t="s">
        <v>252</v>
      </c>
      <c r="B50" s="45">
        <v>5</v>
      </c>
      <c r="C50" s="64"/>
    </row>
    <row r="51" spans="1:4" ht="12.75" x14ac:dyDescent="0.35">
      <c r="A51" s="12" t="s">
        <v>253</v>
      </c>
      <c r="B51" s="45">
        <v>6</v>
      </c>
      <c r="C51" s="64"/>
    </row>
    <row r="52" spans="1:4" ht="12.75" x14ac:dyDescent="0.35">
      <c r="A52" s="12" t="s">
        <v>254</v>
      </c>
      <c r="B52" s="45">
        <v>7</v>
      </c>
      <c r="C52" s="64"/>
    </row>
    <row r="53" spans="1:4" ht="12.75" x14ac:dyDescent="0.35">
      <c r="A53" s="12" t="s">
        <v>255</v>
      </c>
      <c r="B53" s="45">
        <v>8</v>
      </c>
      <c r="C53" s="11"/>
    </row>
    <row r="54" spans="1:4" ht="12.75" x14ac:dyDescent="0.35">
      <c r="A54" s="12" t="s">
        <v>256</v>
      </c>
      <c r="B54" s="45">
        <v>9</v>
      </c>
      <c r="C54" s="11"/>
    </row>
    <row r="55" spans="1:4" ht="12.75" x14ac:dyDescent="0.35">
      <c r="A55" s="7" t="s">
        <v>257</v>
      </c>
      <c r="B55" s="46">
        <v>10</v>
      </c>
      <c r="C55" s="11"/>
    </row>
    <row r="57" spans="1:4" ht="13.15" x14ac:dyDescent="0.4">
      <c r="A57" s="88" t="s">
        <v>258</v>
      </c>
      <c r="B57" s="85"/>
      <c r="C57" s="85"/>
      <c r="D57" s="85"/>
    </row>
    <row r="58" spans="1:4" ht="13.15" x14ac:dyDescent="0.4">
      <c r="A58" s="35" t="s">
        <v>114</v>
      </c>
      <c r="B58" s="35" t="s">
        <v>115</v>
      </c>
      <c r="C58" s="35" t="s">
        <v>116</v>
      </c>
      <c r="D58" s="24" t="s">
        <v>259</v>
      </c>
    </row>
    <row r="59" spans="1:4" ht="12.75" x14ac:dyDescent="0.35">
      <c r="A59" s="36">
        <v>4</v>
      </c>
      <c r="B59" s="36" t="s">
        <v>118</v>
      </c>
      <c r="C59" s="36" t="s">
        <v>119</v>
      </c>
      <c r="D59" s="89">
        <f>(D22+D45)/2</f>
        <v>0</v>
      </c>
    </row>
    <row r="60" spans="1:4" ht="12.75" x14ac:dyDescent="0.35">
      <c r="A60" s="36">
        <v>3</v>
      </c>
      <c r="B60" s="36" t="s">
        <v>120</v>
      </c>
      <c r="C60" s="36" t="s">
        <v>121</v>
      </c>
      <c r="D60" s="85"/>
    </row>
    <row r="61" spans="1:4" ht="12.75" x14ac:dyDescent="0.35">
      <c r="A61" s="36">
        <v>2</v>
      </c>
      <c r="B61" s="36" t="s">
        <v>122</v>
      </c>
      <c r="C61" s="36" t="s">
        <v>123</v>
      </c>
      <c r="D61" s="85"/>
    </row>
    <row r="62" spans="1:4" ht="12.75" x14ac:dyDescent="0.35">
      <c r="A62" s="36">
        <v>1</v>
      </c>
      <c r="B62" s="36" t="s">
        <v>124</v>
      </c>
      <c r="C62" s="36" t="s">
        <v>125</v>
      </c>
      <c r="D62" s="85"/>
    </row>
  </sheetData>
  <mergeCells count="12">
    <mergeCell ref="A1:D1"/>
    <mergeCell ref="A3:A15"/>
    <mergeCell ref="A16:D16"/>
    <mergeCell ref="A18:A21"/>
    <mergeCell ref="A30:A33"/>
    <mergeCell ref="A26:A29"/>
    <mergeCell ref="A22:A25"/>
    <mergeCell ref="A34:A37"/>
    <mergeCell ref="A38:A41"/>
    <mergeCell ref="A43:D43"/>
    <mergeCell ref="A57:D57"/>
    <mergeCell ref="D59:D6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Body Mass Index Calculator</vt:lpstr>
      <vt:lpstr>Strength Test</vt:lpstr>
      <vt:lpstr>Flexibility Test</vt:lpstr>
      <vt:lpstr>Cardiovascular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Angelo Santos</cp:lastModifiedBy>
  <dcterms:modified xsi:type="dcterms:W3CDTF">2024-12-15T15:44:22Z</dcterms:modified>
</cp:coreProperties>
</file>