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bookViews>
    <workbookView xWindow="0" yWindow="0" windowWidth="16815" windowHeight="7755"/>
  </bookViews>
  <sheets>
    <sheet name="Stock" sheetId="3" r:id="rId1"/>
    <sheet name="Details" sheetId="1" r:id="rId2"/>
    <sheet name="Date Wise" sheetId="4" r:id="rId3"/>
  </sheets>
  <definedNames>
    <definedName name="_xlnm._FilterDatabase" localSheetId="2" hidden="1">'Date Wise'!#REF!</definedName>
    <definedName name="_xlnm._FilterDatabase" localSheetId="1" hidden="1">Details!$B$6:$B$31</definedName>
    <definedName name="_xlnm.Extract" localSheetId="2">'Date Wise'!$J$8</definedName>
    <definedName name="_xlnm.Extract" localSheetId="1">Details!#REF!</definedName>
    <definedName name="GD" localSheetId="1">Details!#REF!</definedName>
    <definedName name="Grade" localSheetId="1">Details!#REF!</definedName>
    <definedName name="Grade_Point" localSheetId="1">Details!#REF!</definedName>
    <definedName name="Marks" localSheetId="1">Details!#REF!</definedName>
    <definedName name="_xlnm.Print_Area" localSheetId="2">'Date Wise'!$A$1:$F$15</definedName>
    <definedName name="_xlnm.Print_Area" localSheetId="1">Details!$A$1:$K$35</definedName>
    <definedName name="_xlnm.Print_Area" localSheetId="0">Stock!$A$1:$H$19</definedName>
  </definedNames>
  <calcPr calcId="152511"/>
</workbook>
</file>

<file path=xl/calcChain.xml><?xml version="1.0" encoding="utf-8"?>
<calcChain xmlns="http://schemas.openxmlformats.org/spreadsheetml/2006/main">
  <c r="G11" i="3" l="1"/>
  <c r="G7" i="3"/>
  <c r="B7" i="4"/>
  <c r="E30" i="1"/>
  <c r="E31" i="1"/>
  <c r="G8" i="3"/>
  <c r="G9" i="3"/>
  <c r="H9" i="3" s="1"/>
  <c r="G10" i="3"/>
  <c r="G12" i="3"/>
  <c r="G13" i="3"/>
  <c r="G14" i="3"/>
  <c r="G15" i="3"/>
  <c r="G16" i="3"/>
  <c r="H16" i="3" s="1"/>
  <c r="D19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16" i="3"/>
  <c r="F24" i="1" s="1"/>
  <c r="F29" i="1" l="1"/>
  <c r="H29" i="1" s="1"/>
  <c r="F19" i="1"/>
  <c r="H19" i="1" s="1"/>
  <c r="K19" i="1" s="1"/>
  <c r="D29" i="1"/>
  <c r="D24" i="1"/>
  <c r="H8" i="3"/>
  <c r="H10" i="3"/>
  <c r="H11" i="3"/>
  <c r="D30" i="1" s="1"/>
  <c r="H12" i="3"/>
  <c r="D31" i="1" s="1"/>
  <c r="H13" i="3"/>
  <c r="H14" i="3"/>
  <c r="H15" i="3"/>
  <c r="H7" i="3"/>
  <c r="D7" i="1" s="1"/>
  <c r="F8" i="3"/>
  <c r="F9" i="3"/>
  <c r="F31" i="1" s="1"/>
  <c r="H31" i="1" s="1"/>
  <c r="F10" i="3"/>
  <c r="F11" i="3"/>
  <c r="F30" i="1" s="1"/>
  <c r="H30" i="1" s="1"/>
  <c r="K30" i="1" s="1"/>
  <c r="F12" i="3"/>
  <c r="F21" i="1" s="1"/>
  <c r="H21" i="1" s="1"/>
  <c r="K21" i="1" s="1"/>
  <c r="F13" i="3"/>
  <c r="F14" i="3"/>
  <c r="F18" i="1" s="1"/>
  <c r="H18" i="1" s="1"/>
  <c r="F15" i="3"/>
  <c r="F7" i="3"/>
  <c r="H24" i="1"/>
  <c r="D18" i="1" l="1"/>
  <c r="D21" i="1"/>
  <c r="F14" i="1"/>
  <c r="H14" i="1" s="1"/>
  <c r="K14" i="1" s="1"/>
  <c r="F22" i="1"/>
  <c r="H22" i="1" s="1"/>
  <c r="I22" i="1" s="1"/>
  <c r="J22" i="1" s="1"/>
  <c r="F28" i="1"/>
  <c r="H28" i="1" s="1"/>
  <c r="K28" i="1" s="1"/>
  <c r="F7" i="1"/>
  <c r="H7" i="1" s="1"/>
  <c r="K7" i="1" s="1"/>
  <c r="F9" i="1"/>
  <c r="H9" i="1" s="1"/>
  <c r="K9" i="1" s="1"/>
  <c r="F11" i="1"/>
  <c r="H11" i="1" s="1"/>
  <c r="K11" i="1" s="1"/>
  <c r="F15" i="1"/>
  <c r="H15" i="1" s="1"/>
  <c r="K15" i="1" s="1"/>
  <c r="F23" i="1"/>
  <c r="H23" i="1" s="1"/>
  <c r="K23" i="1" s="1"/>
  <c r="F27" i="1"/>
  <c r="H27" i="1" s="1"/>
  <c r="K27" i="1" s="1"/>
  <c r="F8" i="1"/>
  <c r="H8" i="1" s="1"/>
  <c r="K8" i="1" s="1"/>
  <c r="F16" i="1"/>
  <c r="H16" i="1" s="1"/>
  <c r="I16" i="1" s="1"/>
  <c r="F13" i="1"/>
  <c r="H13" i="1" s="1"/>
  <c r="K13" i="1" s="1"/>
  <c r="F25" i="1"/>
  <c r="H25" i="1" s="1"/>
  <c r="K25" i="1" s="1"/>
  <c r="F10" i="1"/>
  <c r="H10" i="1" s="1"/>
  <c r="K10" i="1" s="1"/>
  <c r="F17" i="1"/>
  <c r="H17" i="1" s="1"/>
  <c r="K17" i="1" s="1"/>
  <c r="F12" i="1"/>
  <c r="H12" i="1" s="1"/>
  <c r="I12" i="1" s="1"/>
  <c r="F20" i="1"/>
  <c r="H20" i="1" s="1"/>
  <c r="K20" i="1" s="1"/>
  <c r="F26" i="1"/>
  <c r="H26" i="1" s="1"/>
  <c r="I26" i="1" s="1"/>
  <c r="J26" i="1" s="1"/>
  <c r="D13" i="1"/>
  <c r="D25" i="1"/>
  <c r="D10" i="1"/>
  <c r="D17" i="1"/>
  <c r="D12" i="1"/>
  <c r="D26" i="1"/>
  <c r="D20" i="1"/>
  <c r="D8" i="1"/>
  <c r="D11" i="1"/>
  <c r="D16" i="1"/>
  <c r="D15" i="1"/>
  <c r="D9" i="1"/>
  <c r="D23" i="1"/>
  <c r="D27" i="1"/>
  <c r="D14" i="1"/>
  <c r="D22" i="1"/>
  <c r="D28" i="1"/>
  <c r="I30" i="1"/>
  <c r="J30" i="1" s="1"/>
  <c r="I21" i="1"/>
  <c r="I19" i="1"/>
  <c r="K31" i="1"/>
  <c r="K24" i="1"/>
  <c r="K18" i="1"/>
  <c r="I31" i="1"/>
  <c r="I24" i="1"/>
  <c r="J24" i="1" s="1"/>
  <c r="I18" i="1"/>
  <c r="K29" i="1"/>
  <c r="I29" i="1"/>
  <c r="C7" i="4" l="1"/>
  <c r="I8" i="1"/>
  <c r="J8" i="1" s="1"/>
  <c r="K22" i="1"/>
  <c r="K26" i="1"/>
  <c r="D7" i="4"/>
  <c r="I17" i="1"/>
  <c r="J17" i="1" s="1"/>
  <c r="F7" i="4"/>
  <c r="K16" i="1"/>
  <c r="I28" i="1"/>
  <c r="J28" i="1" s="1"/>
  <c r="I20" i="1"/>
  <c r="J20" i="1" s="1"/>
  <c r="K12" i="1"/>
  <c r="I7" i="1"/>
  <c r="J7" i="1" s="1"/>
  <c r="I9" i="1"/>
  <c r="J9" i="1" s="1"/>
  <c r="J31" i="1"/>
  <c r="J16" i="1"/>
  <c r="J21" i="1"/>
  <c r="J19" i="1"/>
  <c r="I25" i="1"/>
  <c r="I10" i="1"/>
  <c r="J10" i="1" s="1"/>
  <c r="I13" i="1"/>
  <c r="J13" i="1" s="1"/>
  <c r="I23" i="1"/>
  <c r="J23" i="1" s="1"/>
  <c r="I11" i="1"/>
  <c r="J11" i="1" s="1"/>
  <c r="I14" i="1"/>
  <c r="J14" i="1" s="1"/>
  <c r="I15" i="1"/>
  <c r="I27" i="1"/>
  <c r="J27" i="1" s="1"/>
  <c r="J29" i="1"/>
  <c r="J12" i="1"/>
  <c r="J18" i="1"/>
  <c r="E7" i="4" l="1"/>
  <c r="J25" i="1"/>
  <c r="J15" i="1"/>
</calcChain>
</file>

<file path=xl/sharedStrings.xml><?xml version="1.0" encoding="utf-8"?>
<sst xmlns="http://schemas.openxmlformats.org/spreadsheetml/2006/main" count="80" uniqueCount="31">
  <si>
    <t>Sl.</t>
  </si>
  <si>
    <t>Date</t>
  </si>
  <si>
    <t>Product</t>
  </si>
  <si>
    <t>Total Price</t>
  </si>
  <si>
    <t>Average Unit Price</t>
  </si>
  <si>
    <t>Sales Management</t>
  </si>
  <si>
    <t>Stock</t>
  </si>
  <si>
    <t>VAT</t>
  </si>
  <si>
    <t>Grand Total</t>
  </si>
  <si>
    <t>Unit Price for Sale</t>
  </si>
  <si>
    <t xml:space="preserve">Average Unit Price (Purchase) </t>
  </si>
  <si>
    <t>Profit</t>
  </si>
  <si>
    <t>Sold</t>
  </si>
  <si>
    <t>Current Stock</t>
  </si>
  <si>
    <t>Sold Price</t>
  </si>
  <si>
    <t>Date Wise Details</t>
  </si>
  <si>
    <t>Total Unit Sold</t>
  </si>
  <si>
    <t xml:space="preserve"> Light</t>
  </si>
  <si>
    <t>Fan</t>
  </si>
  <si>
    <t>Charger</t>
  </si>
  <si>
    <t>TV</t>
  </si>
  <si>
    <t xml:space="preserve"> Mobile</t>
  </si>
  <si>
    <t>Headphone</t>
  </si>
  <si>
    <t>Mouse</t>
  </si>
  <si>
    <t>Power Bank</t>
  </si>
  <si>
    <t>Charger Fan</t>
  </si>
  <si>
    <t>Charger Light</t>
  </si>
  <si>
    <t>60</t>
  </si>
  <si>
    <t>SANJIT Electronic</t>
  </si>
  <si>
    <t>Light</t>
  </si>
  <si>
    <t>VAT (8.50%)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</si>
</sst>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10" fontId="1" fillId="10" borderId="1" xfId="0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L10" sqref="L10"/>
    </sheetView>
  </sheetViews>
  <sheetFormatPr defaultRowHeight="15.75" x14ac:dyDescent="0.25"/>
  <cols>
    <col min="1" max="1" width="4.7109375" style="4" customWidth="1"/>
    <col min="2" max="2" width="15.7109375" style="4" customWidth="1"/>
    <col min="3" max="4" width="10.7109375" style="4" customWidth="1"/>
    <col min="5" max="8" width="10.7109375" customWidth="1"/>
  </cols>
  <sheetData>
    <row r="2" spans="1:8" ht="20.25" x14ac:dyDescent="0.25">
      <c r="A2" s="22" t="s">
        <v>28</v>
      </c>
      <c r="B2" s="22"/>
      <c r="C2" s="22"/>
      <c r="D2" s="22"/>
      <c r="E2" s="22"/>
      <c r="F2" s="22"/>
      <c r="G2" s="22"/>
      <c r="H2" s="22"/>
    </row>
    <row r="3" spans="1:8" ht="18.75" x14ac:dyDescent="0.25">
      <c r="A3" s="23" t="s">
        <v>6</v>
      </c>
      <c r="B3" s="23"/>
      <c r="C3" s="23"/>
      <c r="D3" s="23"/>
      <c r="E3" s="23"/>
      <c r="F3" s="23"/>
      <c r="G3" s="23"/>
      <c r="H3" s="23"/>
    </row>
    <row r="4" spans="1:8" x14ac:dyDescent="0.25">
      <c r="B4" s="9"/>
    </row>
    <row r="5" spans="1:8" x14ac:dyDescent="0.25">
      <c r="A5" s="3"/>
      <c r="B5" s="3"/>
      <c r="C5" s="3"/>
      <c r="D5" s="3"/>
    </row>
    <row r="6" spans="1:8" ht="31.5" x14ac:dyDescent="0.25">
      <c r="A6" s="15" t="s">
        <v>0</v>
      </c>
      <c r="B6" s="15" t="s">
        <v>2</v>
      </c>
      <c r="C6" s="15" t="s">
        <v>6</v>
      </c>
      <c r="D6" s="15" t="s">
        <v>3</v>
      </c>
      <c r="E6" s="15" t="s">
        <v>4</v>
      </c>
      <c r="F6" s="15" t="s">
        <v>14</v>
      </c>
      <c r="G6" s="15" t="s">
        <v>12</v>
      </c>
      <c r="H6" s="15" t="s">
        <v>13</v>
      </c>
    </row>
    <row r="7" spans="1:8" x14ac:dyDescent="0.25">
      <c r="A7" s="2">
        <v>1</v>
      </c>
      <c r="B7" s="13" t="s">
        <v>17</v>
      </c>
      <c r="C7" s="8" t="s">
        <v>27</v>
      </c>
      <c r="D7" s="7">
        <v>600</v>
      </c>
      <c r="E7" s="7">
        <v>26</v>
      </c>
      <c r="F7" s="7">
        <f>CEILING(E7+E7*0.25,1)</f>
        <v>33</v>
      </c>
      <c r="G7" s="2">
        <f>SUMIF(Details!$C$7:$C$31,Stock!B7,Details!$G$7:$G$31)</f>
        <v>35</v>
      </c>
      <c r="H7" s="2">
        <f t="shared" ref="H7:H16" si="0">C7-G7</f>
        <v>25</v>
      </c>
    </row>
    <row r="8" spans="1:8" x14ac:dyDescent="0.25">
      <c r="A8" s="2">
        <v>2</v>
      </c>
      <c r="B8" s="13" t="s">
        <v>18</v>
      </c>
      <c r="C8" s="2">
        <v>28</v>
      </c>
      <c r="D8" s="7">
        <v>56000</v>
      </c>
      <c r="E8" s="7">
        <v>1520</v>
      </c>
      <c r="F8" s="7">
        <f t="shared" ref="F8:F16" si="1">CEILING(E8+E8*0.25,1)</f>
        <v>1900</v>
      </c>
      <c r="G8" s="2">
        <f>SUMIF(Details!$C$7:$C$31,Stock!B8,Details!$G$7:$G$31)</f>
        <v>10</v>
      </c>
      <c r="H8" s="2">
        <f t="shared" si="0"/>
        <v>18</v>
      </c>
    </row>
    <row r="9" spans="1:8" x14ac:dyDescent="0.25">
      <c r="A9" s="2">
        <v>3</v>
      </c>
      <c r="B9" s="13" t="s">
        <v>19</v>
      </c>
      <c r="C9" s="2">
        <v>70</v>
      </c>
      <c r="D9" s="7">
        <v>14000</v>
      </c>
      <c r="E9" s="7">
        <v>130</v>
      </c>
      <c r="F9" s="7">
        <f t="shared" si="1"/>
        <v>163</v>
      </c>
      <c r="G9" s="2">
        <f>SUMIF(Details!$C$7:$C$31,Stock!B9,Details!$G$7:$G$31)</f>
        <v>8</v>
      </c>
      <c r="H9" s="2">
        <f t="shared" si="0"/>
        <v>62</v>
      </c>
    </row>
    <row r="10" spans="1:8" x14ac:dyDescent="0.25">
      <c r="A10" s="2">
        <v>4</v>
      </c>
      <c r="B10" s="13" t="s">
        <v>20</v>
      </c>
      <c r="C10" s="2">
        <v>50</v>
      </c>
      <c r="D10" s="7">
        <v>150000</v>
      </c>
      <c r="E10" s="7">
        <v>12000</v>
      </c>
      <c r="F10" s="7">
        <f t="shared" si="1"/>
        <v>15000</v>
      </c>
      <c r="G10" s="2">
        <f>SUMIF(Details!$C$7:$C$31,Stock!B10,Details!$G$7:$G$31)</f>
        <v>32</v>
      </c>
      <c r="H10" s="2">
        <f t="shared" si="0"/>
        <v>18</v>
      </c>
    </row>
    <row r="11" spans="1:8" x14ac:dyDescent="0.25">
      <c r="A11" s="2">
        <v>5</v>
      </c>
      <c r="B11" s="13" t="s">
        <v>21</v>
      </c>
      <c r="C11" s="2">
        <v>200</v>
      </c>
      <c r="D11" s="7">
        <v>70000</v>
      </c>
      <c r="E11" s="7">
        <v>6000</v>
      </c>
      <c r="F11" s="7">
        <f t="shared" si="1"/>
        <v>7500</v>
      </c>
      <c r="G11" s="2">
        <f>SUMIF(Details!$C$7:$C$31,Stock!B11,Details!$G$7:$G$31)</f>
        <v>34</v>
      </c>
      <c r="H11" s="2">
        <f t="shared" si="0"/>
        <v>166</v>
      </c>
    </row>
    <row r="12" spans="1:8" x14ac:dyDescent="0.25">
      <c r="A12" s="2">
        <v>6</v>
      </c>
      <c r="B12" s="13" t="s">
        <v>22</v>
      </c>
      <c r="C12" s="2">
        <v>150</v>
      </c>
      <c r="D12" s="7">
        <v>30000</v>
      </c>
      <c r="E12" s="7">
        <v>120</v>
      </c>
      <c r="F12" s="7">
        <f t="shared" si="1"/>
        <v>150</v>
      </c>
      <c r="G12" s="2">
        <f>SUMIF(Details!$C$7:$C$31,Stock!B12,Details!$G$7:$G$31)</f>
        <v>14</v>
      </c>
      <c r="H12" s="2">
        <f t="shared" si="0"/>
        <v>136</v>
      </c>
    </row>
    <row r="13" spans="1:8" x14ac:dyDescent="0.25">
      <c r="A13" s="2">
        <v>7</v>
      </c>
      <c r="B13" s="13" t="s">
        <v>23</v>
      </c>
      <c r="C13" s="2">
        <v>28</v>
      </c>
      <c r="D13" s="7">
        <v>65222</v>
      </c>
      <c r="E13" s="7">
        <v>521</v>
      </c>
      <c r="F13" s="7">
        <f t="shared" si="1"/>
        <v>652</v>
      </c>
      <c r="G13" s="2">
        <f>SUMIF(Details!$C$7:$C$31,Stock!B13,Details!$G$7:$G$31)</f>
        <v>11</v>
      </c>
      <c r="H13" s="2">
        <f t="shared" si="0"/>
        <v>17</v>
      </c>
    </row>
    <row r="14" spans="1:8" x14ac:dyDescent="0.25">
      <c r="A14" s="2">
        <v>8</v>
      </c>
      <c r="B14" s="13" t="s">
        <v>24</v>
      </c>
      <c r="C14" s="2">
        <v>46</v>
      </c>
      <c r="D14" s="7">
        <v>46000</v>
      </c>
      <c r="E14" s="7">
        <v>500</v>
      </c>
      <c r="F14" s="7">
        <f t="shared" si="1"/>
        <v>625</v>
      </c>
      <c r="G14" s="2">
        <f>SUMIF(Details!$C$7:$C$31,Stock!B14,Details!$G$7:$G$31)</f>
        <v>14</v>
      </c>
      <c r="H14" s="2">
        <f t="shared" si="0"/>
        <v>32</v>
      </c>
    </row>
    <row r="15" spans="1:8" x14ac:dyDescent="0.25">
      <c r="A15" s="2">
        <v>9</v>
      </c>
      <c r="B15" s="13" t="s">
        <v>25</v>
      </c>
      <c r="C15" s="2">
        <v>90</v>
      </c>
      <c r="D15" s="7">
        <v>90000</v>
      </c>
      <c r="E15" s="7">
        <v>850</v>
      </c>
      <c r="F15" s="7">
        <f t="shared" si="1"/>
        <v>1063</v>
      </c>
      <c r="G15" s="2">
        <f>SUMIF(Details!$C$7:$C$31,Stock!B15,Details!$G$7:$G$31)</f>
        <v>44</v>
      </c>
      <c r="H15" s="2">
        <f t="shared" si="0"/>
        <v>46</v>
      </c>
    </row>
    <row r="16" spans="1:8" x14ac:dyDescent="0.25">
      <c r="A16" s="2">
        <v>10</v>
      </c>
      <c r="B16" s="13" t="s">
        <v>26</v>
      </c>
      <c r="C16" s="2">
        <v>157</v>
      </c>
      <c r="D16" s="7">
        <v>10000</v>
      </c>
      <c r="E16" s="7">
        <v>900</v>
      </c>
      <c r="F16" s="7">
        <f t="shared" si="1"/>
        <v>1125</v>
      </c>
      <c r="G16" s="2">
        <f>SUMIF(Details!$C$7:$C$31,Stock!B16,Details!$G$7:$G$31)</f>
        <v>20</v>
      </c>
      <c r="H16" s="2">
        <f t="shared" si="0"/>
        <v>137</v>
      </c>
    </row>
  </sheetData>
  <mergeCells count="2">
    <mergeCell ref="A2:H2"/>
    <mergeCell ref="A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13" zoomScale="80" zoomScaleNormal="80" workbookViewId="0">
      <selection activeCell="E14" sqref="E14"/>
    </sheetView>
  </sheetViews>
  <sheetFormatPr defaultRowHeight="15.75" x14ac:dyDescent="0.25"/>
  <cols>
    <col min="1" max="1" width="4.7109375" style="1" customWidth="1"/>
    <col min="2" max="2" width="12.7109375" style="1" customWidth="1"/>
    <col min="3" max="3" width="13.28515625" style="1" customWidth="1"/>
    <col min="4" max="4" width="7.140625" style="1" customWidth="1"/>
    <col min="5" max="5" width="11.7109375" style="1" customWidth="1"/>
    <col min="6" max="6" width="11.140625" style="4" customWidth="1"/>
    <col min="7" max="7" width="6.42578125" style="1" customWidth="1"/>
    <col min="8" max="8" width="13.5703125" style="4" customWidth="1"/>
    <col min="9" max="9" width="12.28515625" style="1" customWidth="1"/>
    <col min="10" max="10" width="16.28515625" style="1" customWidth="1"/>
    <col min="11" max="11" width="11.7109375" style="1" customWidth="1"/>
    <col min="12" max="12" width="9.140625" style="1"/>
    <col min="13" max="13" width="15.5703125" style="1" customWidth="1"/>
    <col min="14" max="16384" width="9.140625" style="1"/>
  </cols>
  <sheetData>
    <row r="1" spans="1:13" ht="18" customHeight="1" x14ac:dyDescent="0.25"/>
    <row r="2" spans="1:13" ht="20.100000000000001" customHeight="1" x14ac:dyDescent="0.25">
      <c r="A2" s="24" t="s">
        <v>28</v>
      </c>
      <c r="B2" s="24"/>
      <c r="C2" s="24"/>
      <c r="D2" s="24"/>
      <c r="E2" s="24"/>
      <c r="F2" s="24"/>
      <c r="G2" s="24"/>
      <c r="H2" s="24"/>
      <c r="I2" s="24"/>
      <c r="J2" s="25"/>
      <c r="K2" s="25"/>
    </row>
    <row r="3" spans="1:13" ht="20.100000000000001" customHeight="1" x14ac:dyDescent="0.25">
      <c r="A3" s="26" t="s">
        <v>5</v>
      </c>
      <c r="B3" s="26"/>
      <c r="C3" s="26"/>
      <c r="D3" s="26"/>
      <c r="E3" s="26"/>
      <c r="F3" s="26"/>
      <c r="G3" s="26"/>
      <c r="H3" s="26"/>
      <c r="I3" s="26"/>
      <c r="J3" s="27"/>
      <c r="K3" s="27"/>
    </row>
    <row r="4" spans="1:13" ht="20.100000000000001" customHeight="1" x14ac:dyDescent="0.25">
      <c r="I4" s="20" t="s">
        <v>7</v>
      </c>
      <c r="J4" s="21">
        <v>8.5000000000000006E-2</v>
      </c>
    </row>
    <row r="5" spans="1:13" ht="18" customHeight="1" x14ac:dyDescent="0.25">
      <c r="A5" s="3"/>
      <c r="B5" s="3"/>
      <c r="C5" s="3"/>
      <c r="D5" s="3"/>
      <c r="E5" s="3"/>
      <c r="F5" s="3"/>
      <c r="G5" s="3"/>
      <c r="H5" s="3"/>
      <c r="I5" s="3"/>
    </row>
    <row r="6" spans="1:13" ht="52.5" customHeight="1" x14ac:dyDescent="0.25">
      <c r="A6" s="16" t="s">
        <v>0</v>
      </c>
      <c r="B6" s="16" t="s">
        <v>1</v>
      </c>
      <c r="C6" s="16" t="s">
        <v>2</v>
      </c>
      <c r="D6" s="16" t="s">
        <v>6</v>
      </c>
      <c r="E6" s="16" t="s">
        <v>10</v>
      </c>
      <c r="F6" s="16" t="s">
        <v>9</v>
      </c>
      <c r="G6" s="16" t="s">
        <v>12</v>
      </c>
      <c r="H6" s="16" t="s">
        <v>3</v>
      </c>
      <c r="I6" s="16" t="s">
        <v>30</v>
      </c>
      <c r="J6" s="16" t="s">
        <v>8</v>
      </c>
      <c r="K6" s="16" t="s">
        <v>11</v>
      </c>
    </row>
    <row r="7" spans="1:13" ht="18" customHeight="1" x14ac:dyDescent="0.25">
      <c r="A7" s="2">
        <v>1</v>
      </c>
      <c r="B7" s="5">
        <v>45505</v>
      </c>
      <c r="C7" s="6" t="s">
        <v>17</v>
      </c>
      <c r="D7" s="2">
        <f>VLOOKUP(C7,Stock!$B$7:$H$16,7,FALSE)</f>
        <v>25</v>
      </c>
      <c r="E7" s="7">
        <f>VLOOKUP(C7,Stock!$B$7:$H$16,4,FALSE)</f>
        <v>26</v>
      </c>
      <c r="F7" s="7">
        <f>VLOOKUP(C7,Stock!$B$7:$H$16,5,FALSE)</f>
        <v>33</v>
      </c>
      <c r="G7" s="2">
        <v>3</v>
      </c>
      <c r="H7" s="7">
        <f>F7*G7</f>
        <v>99</v>
      </c>
      <c r="I7" s="7">
        <f>H7*$J$4</f>
        <v>8.4150000000000009</v>
      </c>
      <c r="J7" s="7">
        <f>SUM(H7:I7)</f>
        <v>107.41500000000001</v>
      </c>
      <c r="K7" s="7">
        <f>H7-(G7*E7)</f>
        <v>21</v>
      </c>
    </row>
    <row r="8" spans="1:13" ht="18" customHeight="1" x14ac:dyDescent="0.25">
      <c r="A8" s="2">
        <v>2</v>
      </c>
      <c r="B8" s="5">
        <v>45505</v>
      </c>
      <c r="C8" s="6" t="s">
        <v>17</v>
      </c>
      <c r="D8" s="2">
        <f>VLOOKUP(C8,Stock!$B$7:$H$16,7,FALSE)</f>
        <v>25</v>
      </c>
      <c r="E8" s="7">
        <f>VLOOKUP(C8,Stock!$B$7:$H$16,4,FALSE)</f>
        <v>26</v>
      </c>
      <c r="F8" s="7">
        <f>VLOOKUP(C8,Stock!$B$7:$H$16,5,FALSE)</f>
        <v>33</v>
      </c>
      <c r="G8" s="2">
        <v>15</v>
      </c>
      <c r="H8" s="7">
        <f t="shared" ref="H8:H31" si="0">F8*G8</f>
        <v>495</v>
      </c>
      <c r="I8" s="7">
        <f t="shared" ref="I8:I31" si="1">H8*$J$4</f>
        <v>42.075000000000003</v>
      </c>
      <c r="J8" s="7">
        <f t="shared" ref="J8:J31" si="2">SUM(H8:I8)</f>
        <v>537.07500000000005</v>
      </c>
      <c r="K8" s="7">
        <f t="shared" ref="K8:K31" si="3">H8-(G8*E8)</f>
        <v>105</v>
      </c>
    </row>
    <row r="9" spans="1:13" ht="18" customHeight="1" x14ac:dyDescent="0.25">
      <c r="A9" s="2">
        <v>3</v>
      </c>
      <c r="B9" s="5">
        <v>45505</v>
      </c>
      <c r="C9" s="6" t="s">
        <v>20</v>
      </c>
      <c r="D9" s="2">
        <f>VLOOKUP(C9,Stock!$B$7:$H$16,7,FALSE)</f>
        <v>18</v>
      </c>
      <c r="E9" s="7">
        <f>VLOOKUP(C9,Stock!$B$7:$H$16,4,FALSE)</f>
        <v>12000</v>
      </c>
      <c r="F9" s="7">
        <f>VLOOKUP(C9,Stock!$B$7:$H$16,5,FALSE)</f>
        <v>15000</v>
      </c>
      <c r="G9" s="2">
        <v>4</v>
      </c>
      <c r="H9" s="7">
        <f t="shared" si="0"/>
        <v>60000</v>
      </c>
      <c r="I9" s="7">
        <f t="shared" si="1"/>
        <v>5100</v>
      </c>
      <c r="J9" s="7">
        <f t="shared" si="2"/>
        <v>65100</v>
      </c>
      <c r="K9" s="7">
        <f t="shared" si="3"/>
        <v>12000</v>
      </c>
    </row>
    <row r="10" spans="1:13" ht="18" customHeight="1" x14ac:dyDescent="0.25">
      <c r="A10" s="2">
        <v>4</v>
      </c>
      <c r="B10" s="5">
        <v>45505</v>
      </c>
      <c r="C10" s="6" t="s">
        <v>23</v>
      </c>
      <c r="D10" s="2">
        <f>VLOOKUP(C10,Stock!$B$7:$H$16,7,FALSE)</f>
        <v>17</v>
      </c>
      <c r="E10" s="7">
        <f>VLOOKUP(C10,Stock!$B$7:$H$16,4,FALSE)</f>
        <v>521</v>
      </c>
      <c r="F10" s="7">
        <f>VLOOKUP(C10,Stock!$B$7:$H$16,5,FALSE)</f>
        <v>652</v>
      </c>
      <c r="G10" s="2">
        <v>1</v>
      </c>
      <c r="H10" s="7">
        <f t="shared" si="0"/>
        <v>652</v>
      </c>
      <c r="I10" s="7">
        <f t="shared" si="1"/>
        <v>55.42</v>
      </c>
      <c r="J10" s="7">
        <f t="shared" si="2"/>
        <v>707.42</v>
      </c>
      <c r="K10" s="7">
        <f t="shared" si="3"/>
        <v>131</v>
      </c>
      <c r="M10" s="18" t="s">
        <v>2</v>
      </c>
    </row>
    <row r="11" spans="1:13" ht="18" customHeight="1" x14ac:dyDescent="0.25">
      <c r="A11" s="2">
        <v>5</v>
      </c>
      <c r="B11" s="5">
        <v>45506</v>
      </c>
      <c r="C11" s="6" t="s">
        <v>20</v>
      </c>
      <c r="D11" s="2">
        <f>VLOOKUP(C11,Stock!$B$7:$H$16,7,FALSE)</f>
        <v>18</v>
      </c>
      <c r="E11" s="7">
        <f>VLOOKUP(C11,Stock!$B$7:$H$16,4,FALSE)</f>
        <v>12000</v>
      </c>
      <c r="F11" s="7">
        <f>VLOOKUP(C11,Stock!$B$7:$H$16,5,FALSE)</f>
        <v>15000</v>
      </c>
      <c r="G11" s="2">
        <v>12</v>
      </c>
      <c r="H11" s="7">
        <f t="shared" si="0"/>
        <v>180000</v>
      </c>
      <c r="I11" s="7">
        <f t="shared" si="1"/>
        <v>15300.000000000002</v>
      </c>
      <c r="J11" s="7">
        <f t="shared" si="2"/>
        <v>195300</v>
      </c>
      <c r="K11" s="7">
        <f t="shared" si="3"/>
        <v>36000</v>
      </c>
      <c r="M11" s="19" t="s">
        <v>29</v>
      </c>
    </row>
    <row r="12" spans="1:13" ht="18" customHeight="1" x14ac:dyDescent="0.25">
      <c r="A12" s="2">
        <v>6</v>
      </c>
      <c r="B12" s="5">
        <v>45506</v>
      </c>
      <c r="C12" s="6" t="s">
        <v>21</v>
      </c>
      <c r="D12" s="2">
        <f>VLOOKUP(C12,Stock!$B$7:$H$16,7,FALSE)</f>
        <v>166</v>
      </c>
      <c r="E12" s="7">
        <f>VLOOKUP(C12,Stock!$B$7:$H$16,4,FALSE)</f>
        <v>6000</v>
      </c>
      <c r="F12" s="7">
        <f>VLOOKUP(C12,Stock!$B$7:$H$16,5,FALSE)</f>
        <v>7500</v>
      </c>
      <c r="G12" s="2">
        <v>10</v>
      </c>
      <c r="H12" s="7">
        <f t="shared" si="0"/>
        <v>75000</v>
      </c>
      <c r="I12" s="7">
        <f t="shared" si="1"/>
        <v>6375.0000000000009</v>
      </c>
      <c r="J12" s="7">
        <f t="shared" si="2"/>
        <v>81375</v>
      </c>
      <c r="K12" s="7">
        <f t="shared" si="3"/>
        <v>15000</v>
      </c>
      <c r="M12" s="19" t="s">
        <v>18</v>
      </c>
    </row>
    <row r="13" spans="1:13" ht="18" customHeight="1" x14ac:dyDescent="0.25">
      <c r="A13" s="2">
        <v>7</v>
      </c>
      <c r="B13" s="5">
        <v>45506</v>
      </c>
      <c r="C13" s="6" t="s">
        <v>20</v>
      </c>
      <c r="D13" s="2">
        <f>VLOOKUP(C13,Stock!$B$7:$H$16,7,FALSE)</f>
        <v>18</v>
      </c>
      <c r="E13" s="7">
        <f>VLOOKUP(C13,Stock!$B$7:$H$16,4,FALSE)</f>
        <v>12000</v>
      </c>
      <c r="F13" s="7">
        <f>VLOOKUP(C13,Stock!$B$7:$H$16,5,FALSE)</f>
        <v>15000</v>
      </c>
      <c r="G13" s="2">
        <v>9</v>
      </c>
      <c r="H13" s="7">
        <f t="shared" si="0"/>
        <v>135000</v>
      </c>
      <c r="I13" s="7">
        <f t="shared" si="1"/>
        <v>11475</v>
      </c>
      <c r="J13" s="7">
        <f t="shared" si="2"/>
        <v>146475</v>
      </c>
      <c r="K13" s="7">
        <f t="shared" si="3"/>
        <v>27000</v>
      </c>
      <c r="M13" s="19" t="s">
        <v>19</v>
      </c>
    </row>
    <row r="14" spans="1:13" ht="18" customHeight="1" x14ac:dyDescent="0.25">
      <c r="A14" s="2">
        <v>8</v>
      </c>
      <c r="B14" s="5">
        <v>45507</v>
      </c>
      <c r="C14" s="6" t="s">
        <v>17</v>
      </c>
      <c r="D14" s="2">
        <f>VLOOKUP(C14,Stock!$B$7:$H$16,7,FALSE)</f>
        <v>25</v>
      </c>
      <c r="E14" s="7">
        <f>VLOOKUP(C14,Stock!$B$7:$H$16,4,FALSE)</f>
        <v>26</v>
      </c>
      <c r="F14" s="7">
        <f>VLOOKUP(C14,Stock!$B$7:$H$16,5,FALSE)</f>
        <v>33</v>
      </c>
      <c r="G14" s="2">
        <v>4</v>
      </c>
      <c r="H14" s="7">
        <f t="shared" si="0"/>
        <v>132</v>
      </c>
      <c r="I14" s="7">
        <f t="shared" si="1"/>
        <v>11.22</v>
      </c>
      <c r="J14" s="7">
        <f t="shared" si="2"/>
        <v>143.22</v>
      </c>
      <c r="K14" s="7">
        <f t="shared" si="3"/>
        <v>28</v>
      </c>
      <c r="M14" s="19" t="s">
        <v>20</v>
      </c>
    </row>
    <row r="15" spans="1:13" ht="18" customHeight="1" x14ac:dyDescent="0.25">
      <c r="A15" s="2">
        <v>9</v>
      </c>
      <c r="B15" s="5">
        <v>45507</v>
      </c>
      <c r="C15" s="6" t="s">
        <v>20</v>
      </c>
      <c r="D15" s="2">
        <f>VLOOKUP(C15,Stock!$B$7:$H$16,7,FALSE)</f>
        <v>18</v>
      </c>
      <c r="E15" s="7">
        <f>VLOOKUP(C15,Stock!$B$7:$H$16,4,FALSE)</f>
        <v>12000</v>
      </c>
      <c r="F15" s="7">
        <f>VLOOKUP(C15,Stock!$B$7:$H$16,5,FALSE)</f>
        <v>15000</v>
      </c>
      <c r="G15" s="2">
        <v>2</v>
      </c>
      <c r="H15" s="7">
        <f t="shared" si="0"/>
        <v>30000</v>
      </c>
      <c r="I15" s="7">
        <f t="shared" si="1"/>
        <v>2550</v>
      </c>
      <c r="J15" s="7">
        <f t="shared" si="2"/>
        <v>32550</v>
      </c>
      <c r="K15" s="7">
        <f t="shared" si="3"/>
        <v>6000</v>
      </c>
      <c r="M15" s="19" t="s">
        <v>21</v>
      </c>
    </row>
    <row r="16" spans="1:13" ht="18" customHeight="1" x14ac:dyDescent="0.25">
      <c r="A16" s="2">
        <v>10</v>
      </c>
      <c r="B16" s="5">
        <v>45507</v>
      </c>
      <c r="C16" s="6" t="s">
        <v>18</v>
      </c>
      <c r="D16" s="2">
        <f>VLOOKUP(C16,Stock!$B$7:$H$16,7,FALSE)</f>
        <v>18</v>
      </c>
      <c r="E16" s="7">
        <f>VLOOKUP(C16,Stock!$B$7:$H$16,4,FALSE)</f>
        <v>1520</v>
      </c>
      <c r="F16" s="7">
        <f>VLOOKUP(C16,Stock!$B$7:$H$16,5,FALSE)</f>
        <v>1900</v>
      </c>
      <c r="G16" s="2">
        <v>10</v>
      </c>
      <c r="H16" s="7">
        <f t="shared" si="0"/>
        <v>19000</v>
      </c>
      <c r="I16" s="7">
        <f t="shared" si="1"/>
        <v>1615.0000000000002</v>
      </c>
      <c r="J16" s="7">
        <f t="shared" si="2"/>
        <v>20615</v>
      </c>
      <c r="K16" s="7">
        <f t="shared" si="3"/>
        <v>3800</v>
      </c>
      <c r="M16" s="19" t="s">
        <v>22</v>
      </c>
    </row>
    <row r="17" spans="1:13" ht="18" customHeight="1" x14ac:dyDescent="0.25">
      <c r="A17" s="2">
        <v>11</v>
      </c>
      <c r="B17" s="5">
        <v>45507</v>
      </c>
      <c r="C17" s="6" t="s">
        <v>23</v>
      </c>
      <c r="D17" s="2">
        <f>VLOOKUP(C17,Stock!$B$7:$H$16,7,FALSE)</f>
        <v>17</v>
      </c>
      <c r="E17" s="7">
        <f>VLOOKUP(C17,Stock!$B$7:$H$16,4,FALSE)</f>
        <v>521</v>
      </c>
      <c r="F17" s="7">
        <f>VLOOKUP(C17,Stock!$B$7:$H$16,5,FALSE)</f>
        <v>652</v>
      </c>
      <c r="G17" s="2">
        <v>10</v>
      </c>
      <c r="H17" s="7">
        <f t="shared" si="0"/>
        <v>6520</v>
      </c>
      <c r="I17" s="7">
        <f t="shared" si="1"/>
        <v>554.20000000000005</v>
      </c>
      <c r="J17" s="7">
        <f t="shared" si="2"/>
        <v>7074.2</v>
      </c>
      <c r="K17" s="7">
        <f t="shared" si="3"/>
        <v>1310</v>
      </c>
      <c r="M17" s="19" t="s">
        <v>23</v>
      </c>
    </row>
    <row r="18" spans="1:13" ht="18" customHeight="1" x14ac:dyDescent="0.25">
      <c r="A18" s="2">
        <v>12</v>
      </c>
      <c r="B18" s="5">
        <v>45507</v>
      </c>
      <c r="C18" s="6" t="s">
        <v>24</v>
      </c>
      <c r="D18" s="2">
        <f>VLOOKUP(C18,Stock!$B$7:$H$16,7,FALSE)</f>
        <v>32</v>
      </c>
      <c r="E18" s="7">
        <f>VLOOKUP(C18,Stock!$B$7:$H$16,4,FALSE)</f>
        <v>500</v>
      </c>
      <c r="F18" s="7">
        <f>VLOOKUP(C18,Stock!$B$7:$H$16,5,FALSE)</f>
        <v>625</v>
      </c>
      <c r="G18" s="2">
        <v>14</v>
      </c>
      <c r="H18" s="7">
        <f t="shared" si="0"/>
        <v>8750</v>
      </c>
      <c r="I18" s="7">
        <f t="shared" si="1"/>
        <v>743.75</v>
      </c>
      <c r="J18" s="7">
        <f t="shared" si="2"/>
        <v>9493.75</v>
      </c>
      <c r="K18" s="7">
        <f t="shared" si="3"/>
        <v>1750</v>
      </c>
      <c r="M18" s="19" t="s">
        <v>24</v>
      </c>
    </row>
    <row r="19" spans="1:13" ht="18" customHeight="1" x14ac:dyDescent="0.25">
      <c r="A19" s="2">
        <v>13</v>
      </c>
      <c r="B19" s="5">
        <v>45508</v>
      </c>
      <c r="C19" s="6" t="s">
        <v>26</v>
      </c>
      <c r="D19" s="2">
        <f>VLOOKUP(C19,Stock!$B$7:$H$16,7,FALSE)</f>
        <v>137</v>
      </c>
      <c r="E19" s="7">
        <f>VLOOKUP(C19,Stock!$B$7:$H$16,4,FALSE)</f>
        <v>900</v>
      </c>
      <c r="F19" s="7">
        <f>VLOOKUP(C19,Stock!$B$7:$H$16,5,FALSE)</f>
        <v>1125</v>
      </c>
      <c r="G19" s="2">
        <v>12</v>
      </c>
      <c r="H19" s="7">
        <f t="shared" si="0"/>
        <v>13500</v>
      </c>
      <c r="I19" s="7">
        <f t="shared" si="1"/>
        <v>1147.5</v>
      </c>
      <c r="J19" s="7">
        <f t="shared" si="2"/>
        <v>14647.5</v>
      </c>
      <c r="K19" s="7">
        <f t="shared" si="3"/>
        <v>2700</v>
      </c>
      <c r="M19" s="19" t="s">
        <v>25</v>
      </c>
    </row>
    <row r="20" spans="1:13" ht="18" customHeight="1" x14ac:dyDescent="0.25">
      <c r="A20" s="2">
        <v>14</v>
      </c>
      <c r="B20" s="5">
        <v>45508</v>
      </c>
      <c r="C20" s="6" t="s">
        <v>21</v>
      </c>
      <c r="D20" s="2">
        <f>VLOOKUP(C20,Stock!$B$7:$H$16,7,FALSE)</f>
        <v>166</v>
      </c>
      <c r="E20" s="7">
        <f>VLOOKUP(C20,Stock!$B$7:$H$16,4,FALSE)</f>
        <v>6000</v>
      </c>
      <c r="F20" s="7">
        <f>VLOOKUP(C20,Stock!$B$7:$H$16,5,FALSE)</f>
        <v>7500</v>
      </c>
      <c r="G20" s="2">
        <v>10</v>
      </c>
      <c r="H20" s="7">
        <f t="shared" si="0"/>
        <v>75000</v>
      </c>
      <c r="I20" s="7">
        <f t="shared" si="1"/>
        <v>6375.0000000000009</v>
      </c>
      <c r="J20" s="7">
        <f t="shared" si="2"/>
        <v>81375</v>
      </c>
      <c r="K20" s="7">
        <f t="shared" si="3"/>
        <v>15000</v>
      </c>
      <c r="M20" s="19" t="s">
        <v>26</v>
      </c>
    </row>
    <row r="21" spans="1:13" ht="18" customHeight="1" x14ac:dyDescent="0.25">
      <c r="A21" s="2">
        <v>15</v>
      </c>
      <c r="B21" s="5">
        <v>45508</v>
      </c>
      <c r="C21" s="6" t="s">
        <v>22</v>
      </c>
      <c r="D21" s="2">
        <f>VLOOKUP(C21,Stock!$B$7:$H$16,7,FALSE)</f>
        <v>136</v>
      </c>
      <c r="E21" s="7">
        <f>VLOOKUP(C21,Stock!$B$7:$H$16,4,FALSE)</f>
        <v>120</v>
      </c>
      <c r="F21" s="7">
        <f>VLOOKUP(C21,Stock!$B$7:$H$16,5,FALSE)</f>
        <v>150</v>
      </c>
      <c r="G21" s="2">
        <v>14</v>
      </c>
      <c r="H21" s="7">
        <f t="shared" si="0"/>
        <v>2100</v>
      </c>
      <c r="I21" s="7">
        <f t="shared" si="1"/>
        <v>178.5</v>
      </c>
      <c r="J21" s="7">
        <f t="shared" si="2"/>
        <v>2278.5</v>
      </c>
      <c r="K21" s="7">
        <f t="shared" si="3"/>
        <v>420</v>
      </c>
    </row>
    <row r="22" spans="1:13" ht="18" customHeight="1" x14ac:dyDescent="0.25">
      <c r="A22" s="2">
        <v>16</v>
      </c>
      <c r="B22" s="5">
        <v>45508</v>
      </c>
      <c r="C22" s="6" t="s">
        <v>17</v>
      </c>
      <c r="D22" s="2">
        <f>VLOOKUP(C22,Stock!$B$7:$H$16,7,FALSE)</f>
        <v>25</v>
      </c>
      <c r="E22" s="7">
        <f>VLOOKUP(C22,Stock!$B$7:$H$16,4,FALSE)</f>
        <v>26</v>
      </c>
      <c r="F22" s="7">
        <f>VLOOKUP(C22,Stock!$B$7:$H$16,5,FALSE)</f>
        <v>33</v>
      </c>
      <c r="G22" s="2">
        <v>10</v>
      </c>
      <c r="H22" s="7">
        <f t="shared" si="0"/>
        <v>330</v>
      </c>
      <c r="I22" s="7">
        <f t="shared" si="1"/>
        <v>28.05</v>
      </c>
      <c r="J22" s="7">
        <f t="shared" si="2"/>
        <v>358.05</v>
      </c>
      <c r="K22" s="7">
        <f t="shared" si="3"/>
        <v>70</v>
      </c>
    </row>
    <row r="23" spans="1:13" ht="18" customHeight="1" x14ac:dyDescent="0.25">
      <c r="A23" s="2">
        <v>17</v>
      </c>
      <c r="B23" s="5">
        <v>45508</v>
      </c>
      <c r="C23" s="6" t="s">
        <v>20</v>
      </c>
      <c r="D23" s="2">
        <f>VLOOKUP(C23,Stock!$B$7:$H$16,7,FALSE)</f>
        <v>18</v>
      </c>
      <c r="E23" s="7">
        <f>VLOOKUP(C23,Stock!$B$7:$H$16,4,FALSE)</f>
        <v>12000</v>
      </c>
      <c r="F23" s="7">
        <f>VLOOKUP(C23,Stock!$B$7:$H$16,5,FALSE)</f>
        <v>15000</v>
      </c>
      <c r="G23" s="2">
        <v>2</v>
      </c>
      <c r="H23" s="7">
        <f t="shared" si="0"/>
        <v>30000</v>
      </c>
      <c r="I23" s="7">
        <f t="shared" si="1"/>
        <v>2550</v>
      </c>
      <c r="J23" s="7">
        <f t="shared" si="2"/>
        <v>32550</v>
      </c>
      <c r="K23" s="7">
        <f t="shared" si="3"/>
        <v>6000</v>
      </c>
    </row>
    <row r="24" spans="1:13" ht="18" customHeight="1" x14ac:dyDescent="0.25">
      <c r="A24" s="2">
        <v>18</v>
      </c>
      <c r="B24" s="5">
        <v>45509</v>
      </c>
      <c r="C24" s="6" t="s">
        <v>26</v>
      </c>
      <c r="D24" s="2">
        <f>VLOOKUP(C24,Stock!$B$7:$H$16,7,FALSE)</f>
        <v>137</v>
      </c>
      <c r="E24" s="7">
        <f>VLOOKUP(C24,Stock!$B$7:$H$16,4,FALSE)</f>
        <v>900</v>
      </c>
      <c r="F24" s="7">
        <f>VLOOKUP(C24,Stock!$B$7:$H$16,5,FALSE)</f>
        <v>1125</v>
      </c>
      <c r="G24" s="2">
        <v>6</v>
      </c>
      <c r="H24" s="7">
        <f t="shared" si="0"/>
        <v>6750</v>
      </c>
      <c r="I24" s="7">
        <f t="shared" si="1"/>
        <v>573.75</v>
      </c>
      <c r="J24" s="7">
        <f t="shared" si="2"/>
        <v>7323.75</v>
      </c>
      <c r="K24" s="7">
        <f t="shared" si="3"/>
        <v>1350</v>
      </c>
    </row>
    <row r="25" spans="1:13" ht="18" customHeight="1" x14ac:dyDescent="0.25">
      <c r="A25" s="2">
        <v>19</v>
      </c>
      <c r="B25" s="5">
        <v>45509</v>
      </c>
      <c r="C25" s="6" t="s">
        <v>25</v>
      </c>
      <c r="D25" s="2">
        <f>VLOOKUP(C25,Stock!$B$7:$H$16,7,FALSE)</f>
        <v>46</v>
      </c>
      <c r="E25" s="7">
        <f>VLOOKUP(C25,Stock!$B$7:$H$16,4,FALSE)</f>
        <v>850</v>
      </c>
      <c r="F25" s="7">
        <f>VLOOKUP(C25,Stock!$B$7:$H$16,5,FALSE)</f>
        <v>1063</v>
      </c>
      <c r="G25" s="2">
        <v>44</v>
      </c>
      <c r="H25" s="7">
        <f t="shared" si="0"/>
        <v>46772</v>
      </c>
      <c r="I25" s="7">
        <f t="shared" si="1"/>
        <v>3975.6200000000003</v>
      </c>
      <c r="J25" s="7">
        <f t="shared" si="2"/>
        <v>50747.62</v>
      </c>
      <c r="K25" s="7">
        <f t="shared" si="3"/>
        <v>9372</v>
      </c>
    </row>
    <row r="26" spans="1:13" ht="18" customHeight="1" x14ac:dyDescent="0.25">
      <c r="A26" s="2">
        <v>20</v>
      </c>
      <c r="B26" s="5">
        <v>45509</v>
      </c>
      <c r="C26" s="6" t="s">
        <v>21</v>
      </c>
      <c r="D26" s="2">
        <f>VLOOKUP(C26,Stock!$B$7:$H$16,7,FALSE)</f>
        <v>166</v>
      </c>
      <c r="E26" s="7">
        <f>VLOOKUP(C26,Stock!$B$7:$H$16,4,FALSE)</f>
        <v>6000</v>
      </c>
      <c r="F26" s="7">
        <f>VLOOKUP(C26,Stock!$B$7:$H$16,5,FALSE)</f>
        <v>7500</v>
      </c>
      <c r="G26" s="2">
        <v>10</v>
      </c>
      <c r="H26" s="7">
        <f t="shared" si="0"/>
        <v>75000</v>
      </c>
      <c r="I26" s="7">
        <f t="shared" si="1"/>
        <v>6375.0000000000009</v>
      </c>
      <c r="J26" s="7">
        <f t="shared" si="2"/>
        <v>81375</v>
      </c>
      <c r="K26" s="7">
        <f t="shared" si="3"/>
        <v>15000</v>
      </c>
    </row>
    <row r="27" spans="1:13" ht="18" customHeight="1" x14ac:dyDescent="0.25">
      <c r="A27" s="2">
        <v>21</v>
      </c>
      <c r="B27" s="5">
        <v>45510</v>
      </c>
      <c r="C27" s="6" t="s">
        <v>20</v>
      </c>
      <c r="D27" s="2">
        <f>VLOOKUP(C27,Stock!$B$7:$H$16,7,FALSE)</f>
        <v>18</v>
      </c>
      <c r="E27" s="7">
        <f>VLOOKUP(C27,Stock!$B$7:$H$16,4,FALSE)</f>
        <v>12000</v>
      </c>
      <c r="F27" s="7">
        <f>VLOOKUP(C27,Stock!$B$7:$H$16,5,FALSE)</f>
        <v>15000</v>
      </c>
      <c r="G27" s="2">
        <v>3</v>
      </c>
      <c r="H27" s="7">
        <f t="shared" si="0"/>
        <v>45000</v>
      </c>
      <c r="I27" s="7">
        <f t="shared" si="1"/>
        <v>3825.0000000000005</v>
      </c>
      <c r="J27" s="7">
        <f t="shared" si="2"/>
        <v>48825</v>
      </c>
      <c r="K27" s="7">
        <f t="shared" si="3"/>
        <v>9000</v>
      </c>
    </row>
    <row r="28" spans="1:13" ht="18" customHeight="1" x14ac:dyDescent="0.25">
      <c r="A28" s="2">
        <v>22</v>
      </c>
      <c r="B28" s="5">
        <v>45510</v>
      </c>
      <c r="C28" s="6" t="s">
        <v>17</v>
      </c>
      <c r="D28" s="2">
        <f>VLOOKUP(C28,Stock!$B$7:$H$16,7,FALSE)</f>
        <v>25</v>
      </c>
      <c r="E28" s="7">
        <f>VLOOKUP(C28,Stock!$B$7:$H$16,4,FALSE)</f>
        <v>26</v>
      </c>
      <c r="F28" s="7">
        <f>VLOOKUP(C28,Stock!$B$7:$H$16,5,FALSE)</f>
        <v>33</v>
      </c>
      <c r="G28" s="2">
        <v>3</v>
      </c>
      <c r="H28" s="7">
        <f t="shared" si="0"/>
        <v>99</v>
      </c>
      <c r="I28" s="7">
        <f t="shared" si="1"/>
        <v>8.4150000000000009</v>
      </c>
      <c r="J28" s="7">
        <f t="shared" si="2"/>
        <v>107.41500000000001</v>
      </c>
      <c r="K28" s="7">
        <f t="shared" si="3"/>
        <v>21</v>
      </c>
    </row>
    <row r="29" spans="1:13" ht="18" customHeight="1" x14ac:dyDescent="0.25">
      <c r="A29" s="2">
        <v>23</v>
      </c>
      <c r="B29" s="5">
        <v>45511</v>
      </c>
      <c r="C29" s="6" t="s">
        <v>26</v>
      </c>
      <c r="D29" s="2">
        <f>VLOOKUP(C29,Stock!$B$7:$H$16,7,FALSE)</f>
        <v>137</v>
      </c>
      <c r="E29" s="7">
        <f>VLOOKUP(C29,Stock!$B$7:$H$16,4,FALSE)</f>
        <v>900</v>
      </c>
      <c r="F29" s="7">
        <f>VLOOKUP(C29,Stock!$B$7:$H$16,5,FALSE)</f>
        <v>1125</v>
      </c>
      <c r="G29" s="2">
        <v>2</v>
      </c>
      <c r="H29" s="7">
        <f t="shared" si="0"/>
        <v>2250</v>
      </c>
      <c r="I29" s="7">
        <f t="shared" si="1"/>
        <v>191.25</v>
      </c>
      <c r="J29" s="7">
        <f t="shared" si="2"/>
        <v>2441.25</v>
      </c>
      <c r="K29" s="7">
        <f t="shared" si="3"/>
        <v>450</v>
      </c>
    </row>
    <row r="30" spans="1:13" ht="18" customHeight="1" x14ac:dyDescent="0.25">
      <c r="A30" s="2">
        <v>24</v>
      </c>
      <c r="B30" s="5">
        <v>45511</v>
      </c>
      <c r="C30" s="6" t="s">
        <v>21</v>
      </c>
      <c r="D30" s="2">
        <f>VLOOKUP(C30,Stock!$B$7:$H$16,7,FALSE)</f>
        <v>166</v>
      </c>
      <c r="E30" s="7">
        <f>VLOOKUP(C30,Stock!$B$7:$H$16,4,FALSE)</f>
        <v>6000</v>
      </c>
      <c r="F30" s="7">
        <f>VLOOKUP(C30,Stock!$B$7:$H$16,5,FALSE)</f>
        <v>7500</v>
      </c>
      <c r="G30" s="2">
        <v>4</v>
      </c>
      <c r="H30" s="7">
        <f t="shared" si="0"/>
        <v>30000</v>
      </c>
      <c r="I30" s="7">
        <f t="shared" si="1"/>
        <v>2550</v>
      </c>
      <c r="J30" s="7">
        <f t="shared" si="2"/>
        <v>32550</v>
      </c>
      <c r="K30" s="7">
        <f t="shared" si="3"/>
        <v>6000</v>
      </c>
    </row>
    <row r="31" spans="1:13" ht="18" customHeight="1" x14ac:dyDescent="0.25">
      <c r="A31" s="2">
        <v>25</v>
      </c>
      <c r="B31" s="5">
        <v>45511</v>
      </c>
      <c r="C31" s="6" t="s">
        <v>19</v>
      </c>
      <c r="D31" s="2">
        <f>VLOOKUP(C31,Stock!$B$7:$H$16,7,FALSE)</f>
        <v>62</v>
      </c>
      <c r="E31" s="7">
        <f>VLOOKUP(C31,Stock!$B$7:$H$16,4,FALSE)</f>
        <v>130</v>
      </c>
      <c r="F31" s="7">
        <f>VLOOKUP(C31,Stock!$B$7:$H$16,5,FALSE)</f>
        <v>163</v>
      </c>
      <c r="G31" s="2">
        <v>8</v>
      </c>
      <c r="H31" s="7">
        <f t="shared" si="0"/>
        <v>1304</v>
      </c>
      <c r="I31" s="7">
        <f t="shared" si="1"/>
        <v>110.84</v>
      </c>
      <c r="J31" s="7">
        <f t="shared" si="2"/>
        <v>1414.84</v>
      </c>
      <c r="K31" s="7">
        <f t="shared" si="3"/>
        <v>264</v>
      </c>
    </row>
    <row r="32" spans="1:13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</sheetData>
  <mergeCells count="2">
    <mergeCell ref="A2:K2"/>
    <mergeCell ref="A3:K3"/>
  </mergeCells>
  <dataValidations count="2">
    <dataValidation type="custom" allowBlank="1" showInputMessage="1" showErrorMessage="1" sqref="G7:G31">
      <formula1>G7&lt;=D7</formula1>
    </dataValidation>
    <dataValidation type="list" allowBlank="1" showInputMessage="1" showErrorMessage="1" sqref="C7:C31">
      <formula1>$M$11:$M$20</formula1>
    </dataValidation>
  </dataValidations>
  <printOptions horizontalCentered="1"/>
  <pageMargins left="0.2" right="0.2" top="0.5" bottom="0.3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D6" sqref="D6"/>
    </sheetView>
  </sheetViews>
  <sheetFormatPr defaultRowHeight="15.75" x14ac:dyDescent="0.25"/>
  <cols>
    <col min="1" max="3" width="15.7109375" style="4" customWidth="1"/>
    <col min="4" max="6" width="15.7109375" customWidth="1"/>
    <col min="10" max="10" width="17.7109375" customWidth="1"/>
  </cols>
  <sheetData>
    <row r="2" spans="1:10" ht="20.25" x14ac:dyDescent="0.25">
      <c r="A2" s="28" t="s">
        <v>28</v>
      </c>
      <c r="B2" s="28"/>
      <c r="C2" s="28"/>
      <c r="D2" s="28"/>
      <c r="E2" s="28"/>
      <c r="F2" s="28"/>
    </row>
    <row r="3" spans="1:10" ht="18.75" x14ac:dyDescent="0.25">
      <c r="A3" s="29" t="s">
        <v>15</v>
      </c>
      <c r="B3" s="29"/>
      <c r="C3" s="29"/>
      <c r="D3" s="29"/>
      <c r="E3" s="29"/>
      <c r="F3" s="29"/>
    </row>
    <row r="4" spans="1:10" ht="18" customHeight="1" x14ac:dyDescent="0.25">
      <c r="C4" s="9"/>
    </row>
    <row r="5" spans="1:10" ht="18" customHeight="1" x14ac:dyDescent="0.25">
      <c r="A5" s="3"/>
      <c r="B5" s="3"/>
      <c r="C5" s="3"/>
    </row>
    <row r="6" spans="1:10" ht="54" customHeight="1" x14ac:dyDescent="0.25">
      <c r="A6" s="16" t="s">
        <v>1</v>
      </c>
      <c r="B6" s="16" t="s">
        <v>16</v>
      </c>
      <c r="C6" s="16" t="s">
        <v>3</v>
      </c>
      <c r="D6" s="16" t="s">
        <v>30</v>
      </c>
      <c r="E6" s="16" t="s">
        <v>8</v>
      </c>
      <c r="F6" s="16" t="s">
        <v>11</v>
      </c>
    </row>
    <row r="7" spans="1:10" ht="30" customHeight="1" x14ac:dyDescent="0.25">
      <c r="A7" s="14">
        <v>45511</v>
      </c>
      <c r="B7" s="2">
        <f>SUMIF(Details!$B$7:$B$31,A7,Details!$G$7:$G$31)</f>
        <v>14</v>
      </c>
      <c r="C7" s="7">
        <f>SUMIF(Details!$B$7:$B$31,A7,Details!$H$7:$H$31)</f>
        <v>33554</v>
      </c>
      <c r="D7" s="7">
        <f>SUMIF(Details!$B$7:$B$31,A7,Details!$I$7:$I$31)</f>
        <v>2852.09</v>
      </c>
      <c r="E7" s="7">
        <f>SUMIF(Details!$B$7:$B$31,A7,Details!$J$7:$J$31)</f>
        <v>36406.089999999997</v>
      </c>
      <c r="F7" s="7">
        <f>SUMIF(Details!$B$7:$B$31,A7,Details!$K$7:$K$31)</f>
        <v>6714</v>
      </c>
    </row>
    <row r="8" spans="1:10" ht="18" customHeight="1" x14ac:dyDescent="0.25">
      <c r="A8"/>
      <c r="B8"/>
      <c r="C8"/>
      <c r="J8" s="17" t="s">
        <v>1</v>
      </c>
    </row>
    <row r="9" spans="1:10" ht="18" customHeight="1" x14ac:dyDescent="0.25">
      <c r="A9"/>
      <c r="B9"/>
      <c r="C9"/>
      <c r="J9" s="5">
        <v>45505</v>
      </c>
    </row>
    <row r="10" spans="1:10" ht="18" customHeight="1" x14ac:dyDescent="0.25">
      <c r="A10"/>
      <c r="B10"/>
      <c r="C10"/>
      <c r="J10" s="5">
        <v>45506</v>
      </c>
    </row>
    <row r="11" spans="1:10" ht="18" customHeight="1" x14ac:dyDescent="0.25">
      <c r="A11"/>
      <c r="B11"/>
      <c r="C11"/>
      <c r="J11" s="5">
        <v>45507</v>
      </c>
    </row>
    <row r="12" spans="1:10" ht="18" customHeight="1" x14ac:dyDescent="0.25">
      <c r="A12"/>
      <c r="B12"/>
      <c r="C12"/>
      <c r="J12" s="5">
        <v>45508</v>
      </c>
    </row>
    <row r="13" spans="1:10" ht="18" customHeight="1" x14ac:dyDescent="0.25">
      <c r="A13"/>
      <c r="B13"/>
      <c r="C13"/>
      <c r="J13" s="5">
        <v>45509</v>
      </c>
    </row>
    <row r="14" spans="1:10" ht="18" customHeight="1" x14ac:dyDescent="0.25">
      <c r="A14"/>
      <c r="B14"/>
      <c r="C14"/>
      <c r="J14" s="5">
        <v>45510</v>
      </c>
    </row>
    <row r="15" spans="1:10" ht="18" customHeight="1" x14ac:dyDescent="0.25">
      <c r="A15"/>
      <c r="B15"/>
      <c r="C15"/>
      <c r="J15" s="5">
        <v>45511</v>
      </c>
    </row>
    <row r="16" spans="1:10" ht="18" customHeight="1" x14ac:dyDescent="0.25">
      <c r="A16"/>
      <c r="B16"/>
      <c r="C16"/>
    </row>
    <row r="17" spans="1:4" s="12" customFormat="1" ht="18" customHeight="1" x14ac:dyDescent="0.25">
      <c r="A17" s="10"/>
      <c r="B17" s="10"/>
      <c r="C17" s="11"/>
      <c r="D17" s="11"/>
    </row>
    <row r="18" spans="1:4" s="12" customFormat="1" ht="18" customHeight="1" x14ac:dyDescent="0.25">
      <c r="A18" s="10"/>
      <c r="B18" s="10"/>
      <c r="C18" s="11"/>
      <c r="D18" s="11"/>
    </row>
  </sheetData>
  <mergeCells count="2">
    <mergeCell ref="A2:F2"/>
    <mergeCell ref="A3:F3"/>
  </mergeCells>
  <dataValidations count="1">
    <dataValidation type="list" allowBlank="1" showInputMessage="1" showErrorMessage="1" sqref="A7">
      <formula1>$J$9:$J$15</formula1>
    </dataValidation>
  </dataValidations>
  <printOptions horizontalCentered="1"/>
  <pageMargins left="0.3" right="0.3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Stock</vt:lpstr>
      <vt:lpstr>Details</vt:lpstr>
      <vt:lpstr>Date Wise</vt:lpstr>
      <vt:lpstr>'Date Wise'!Extract</vt:lpstr>
      <vt:lpstr>'Date Wise'!Print_Area</vt:lpstr>
      <vt:lpstr>Details!Print_Area</vt:lpstr>
      <vt:lpstr>Stock!Print_Area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Milon</dc:creator>
  <cp:lastModifiedBy>cse</cp:lastModifiedBy>
  <cp:lastPrinted>2024-11-10T14:31:36Z</cp:lastPrinted>
  <dcterms:created xsi:type="dcterms:W3CDTF">2024-11-06T15:08:37Z</dcterms:created>
  <dcterms:modified xsi:type="dcterms:W3CDTF">2024-11-18T04:07:04Z</dcterms:modified>
</cp:coreProperties>
</file>