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kalpbiswal/Desktop/ALY6050/Week 5/"/>
    </mc:Choice>
  </mc:AlternateContent>
  <xr:revisionPtr revIDLastSave="0" documentId="13_ncr:1_{C504231F-483E-8449-92B9-D38DB790C0F5}" xr6:coauthVersionLast="47" xr6:coauthVersionMax="47" xr10:uidLastSave="{00000000-0000-0000-0000-000000000000}"/>
  <bookViews>
    <workbookView xWindow="180" yWindow="500" windowWidth="30680" windowHeight="28300" xr2:uid="{BC4B7A4B-C207-DA4F-AB9B-C58A8B38465D}"/>
  </bookViews>
  <sheets>
    <sheet name="Optimal Solution" sheetId="1" r:id="rId1"/>
    <sheet name="Sensitivity Report 1" sheetId="2" r:id="rId2"/>
  </sheets>
  <definedNames>
    <definedName name="solver_adj" localSheetId="0" hidden="1">'Optimal Solution'!$K$3:$N$3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'Optimal Solution'!$O$10</definedName>
    <definedName name="solver_lhs2" localSheetId="0" hidden="1">'Optimal Solution'!$O$11</definedName>
    <definedName name="solver_lhs3" localSheetId="0" hidden="1">'Optimal Solution'!$O$12</definedName>
    <definedName name="solver_lhs4" localSheetId="0" hidden="1">'Optimal Solution'!$O$9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'Optimal Solution'!$O$3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hs1" localSheetId="0" hidden="1">'Optimal Solution'!$Q$10</definedName>
    <definedName name="solver_rhs2" localSheetId="0" hidden="1">'Optimal Solution'!$Q$11</definedName>
    <definedName name="solver_rhs3" localSheetId="0" hidden="1">'Optimal Solution'!$Q$12</definedName>
    <definedName name="solver_rhs4" localSheetId="0" hidden="1">'Optimal Solution'!$Q$9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2" l="1"/>
  <c r="V19" i="2"/>
  <c r="V20" i="2"/>
  <c r="T18" i="2"/>
  <c r="T19" i="2"/>
  <c r="T20" i="2"/>
  <c r="V17" i="2"/>
  <c r="T17" i="2"/>
  <c r="J9" i="2"/>
  <c r="K10" i="2"/>
  <c r="K11" i="2"/>
  <c r="K12" i="2"/>
  <c r="J10" i="2"/>
  <c r="J11" i="2"/>
  <c r="J12" i="2"/>
  <c r="K9" i="2"/>
  <c r="O12" i="1"/>
  <c r="R12" i="1" s="1"/>
  <c r="O11" i="1"/>
  <c r="R11" i="1" s="1"/>
  <c r="O10" i="1"/>
  <c r="R10" i="1" s="1"/>
  <c r="O9" i="1"/>
  <c r="R9" i="1" s="1"/>
  <c r="O3" i="1"/>
  <c r="H5" i="1"/>
  <c r="H6" i="1"/>
  <c r="H8" i="1"/>
  <c r="H4" i="1"/>
  <c r="E5" i="1"/>
  <c r="E6" i="1"/>
  <c r="E4" i="1"/>
  <c r="C7" i="1"/>
  <c r="E7" i="1" s="1"/>
  <c r="G7" i="1"/>
  <c r="F7" i="1"/>
  <c r="H7" i="1" l="1"/>
</calcChain>
</file>

<file path=xl/sharedStrings.xml><?xml version="1.0" encoding="utf-8"?>
<sst xmlns="http://schemas.openxmlformats.org/spreadsheetml/2006/main" count="100" uniqueCount="88">
  <si>
    <t>Monthly budget</t>
  </si>
  <si>
    <t>Selling Price (in Dollars)</t>
  </si>
  <si>
    <t>Items</t>
  </si>
  <si>
    <t>Storage Space</t>
  </si>
  <si>
    <t>Cost Price     (in Dollars)</t>
  </si>
  <si>
    <t>Long in ft</t>
  </si>
  <si>
    <t>Wide in ft</t>
  </si>
  <si>
    <t>Shelf Space</t>
  </si>
  <si>
    <t>Count</t>
  </si>
  <si>
    <t>Profit per unit</t>
  </si>
  <si>
    <t>Total Space Required</t>
  </si>
  <si>
    <t>Pressure washer - X1</t>
  </si>
  <si>
    <t>Go-kart- X2</t>
  </si>
  <si>
    <t>Generator - X3</t>
  </si>
  <si>
    <t>Case of 1 Water Pump- X4</t>
  </si>
  <si>
    <t>Budget.              : 330 X1 + 370 X2 + 410 X3 + 127 X4 &lt;= 170000</t>
  </si>
  <si>
    <t xml:space="preserve">Maximize Profit : Z = 169.99 X1 + 359.99 X2 + 290.99 X3 + 142.99 X4 </t>
  </si>
  <si>
    <t>Pressure Washers X1</t>
  </si>
  <si>
    <t>Go-Karts X2</t>
  </si>
  <si>
    <t>Generator X3</t>
  </si>
  <si>
    <t>Water Pumps X4</t>
  </si>
  <si>
    <t>Objective Z (Total Profit)</t>
  </si>
  <si>
    <t>Profits</t>
  </si>
  <si>
    <t>Price:</t>
  </si>
  <si>
    <t>Constraints:</t>
  </si>
  <si>
    <t>Cost/Budget</t>
  </si>
  <si>
    <t>Warehouse Space</t>
  </si>
  <si>
    <t>Requirement 1</t>
  </si>
  <si>
    <t>Requirement 2</t>
  </si>
  <si>
    <t>Objective Function</t>
  </si>
  <si>
    <t>Constraints</t>
  </si>
  <si>
    <t>X1</t>
  </si>
  <si>
    <t>X2</t>
  </si>
  <si>
    <t>X3</t>
  </si>
  <si>
    <t>X4</t>
  </si>
  <si>
    <t>LHS</t>
  </si>
  <si>
    <t>Inequality</t>
  </si>
  <si>
    <t>RHS</t>
  </si>
  <si>
    <t>Requirement 1   : 0.70(X1) +0.70( X2) - 0.30(X3) - 0.30(X4) =&gt; 0</t>
  </si>
  <si>
    <t>Requirement 2   :  X3 - 2X4 =&gt; 0</t>
  </si>
  <si>
    <t>Inventory Space : 25 X1 + 40 X2 + 25 X3 + 1.25 X4 &lt;= 12300</t>
  </si>
  <si>
    <t xml:space="preserve">Non- Negativity   : X1 ,X2 ,X3 ,X4 =&gt; 0 </t>
  </si>
  <si>
    <t>&lt;=</t>
  </si>
  <si>
    <t>&gt;=</t>
  </si>
  <si>
    <t>Slack</t>
  </si>
  <si>
    <t>Variable Cells</t>
  </si>
  <si>
    <t>Cell</t>
  </si>
  <si>
    <t>Name</t>
  </si>
  <si>
    <t>$K$3</t>
  </si>
  <si>
    <t>$L$3</t>
  </si>
  <si>
    <t>$M$3</t>
  </si>
  <si>
    <t>$N$3</t>
  </si>
  <si>
    <t>Microsoft Excel 16.78 Sensitivity Report</t>
  </si>
  <si>
    <t>Worksheet: [ALY6050_MOD5Project_BiswalS.xlsx]Sheet1</t>
  </si>
  <si>
    <t>Report Created: 24/03/24 8:29:03 PM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</si>
  <si>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</si>
  <si>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</si>
  <si>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</si>
  <si>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</si>
  <si>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</si>
  <si>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</si>
  <si>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</si>
  <si>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</si>
  <si>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</si>
  <si>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</si>
  <si>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</si>
  <si>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</si>
  <si>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</si>
  <si>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Wide in ft Pressure Washers X1</t>
  </si>
  <si>
    <t>Wide in ft Go-Karts X2</t>
  </si>
  <si>
    <t>Wide in ft Generator X3</t>
  </si>
  <si>
    <t>Wide in ft Water Pumps X4</t>
  </si>
  <si>
    <t>$O$10</t>
  </si>
  <si>
    <t>Warehouse Space LHS</t>
  </si>
  <si>
    <t>$O$11</t>
  </si>
  <si>
    <t>Requirement 1 LHS</t>
  </si>
  <si>
    <t>$O$12</t>
  </si>
  <si>
    <t>Requirement 2 LHS</t>
  </si>
  <si>
    <t>$O$9</t>
  </si>
  <si>
    <t>Cost/Budget LHS</t>
  </si>
  <si>
    <t>Keeping other unit profit constant, as long as this profit is between -1.00E+30 and 280.061 the optimal solutions do not change</t>
  </si>
  <si>
    <t>A shadow price is the marginal contribution of the resource to the optimal profit</t>
  </si>
  <si>
    <t xml:space="preserve">and </t>
  </si>
  <si>
    <t>For an additional unit of inventory, the optimal profit will increase by $0. This observation is valid as long as the inventory is between</t>
  </si>
  <si>
    <t>For an additional sqaure feet of space, the optimal profit will increase by $3.84. This observation is valid as long as the available space is between</t>
  </si>
  <si>
    <t>For an additional unit of inventory, the optimal profit will decrease by -$33.68. This observation is valid as long as the inventory is between</t>
  </si>
  <si>
    <t>For an additional unit of inventory, the optimal profit will increase by $0.557. This observation is valid as long as the inventory is between</t>
  </si>
  <si>
    <t>Optimal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</si>
</sst>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3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1" fillId="3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  <xf numFmtId="0" fontId="1" fillId="3" borderId="22" xfId="0" applyFont="1" applyFill="1" applyBorder="1" applyAlignment="1">
      <alignment horizontal="left"/>
    </xf>
    <xf numFmtId="0" fontId="2" fillId="0" borderId="0" xfId="0" applyFont="1"/>
    <xf numFmtId="0" fontId="1" fillId="3" borderId="0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 vertical="center"/>
    </xf>
    <xf numFmtId="0" fontId="1" fillId="5" borderId="20" xfId="0" applyFont="1" applyFill="1" applyBorder="1"/>
    <xf numFmtId="0" fontId="0" fillId="5" borderId="21" xfId="0" applyFill="1" applyBorder="1"/>
    <xf numFmtId="0" fontId="0" fillId="5" borderId="22" xfId="0" applyFill="1" applyBorder="1"/>
    <xf numFmtId="164" fontId="0" fillId="0" borderId="0" xfId="0" applyNumberFormat="1"/>
    <xf numFmtId="0" fontId="0" fillId="0" borderId="18" xfId="0" applyBorder="1"/>
    <xf numFmtId="0" fontId="0" fillId="6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/>
    <xf numFmtId="0" fontId="0" fillId="0" borderId="13" xfId="0" applyBorder="1"/>
    <xf numFmtId="0" fontId="0" fillId="7" borderId="1" xfId="0" applyFill="1" applyBorder="1"/>
    <xf numFmtId="0" fontId="0" fillId="7" borderId="13" xfId="0" applyFill="1" applyBorder="1"/>
    <xf numFmtId="164" fontId="0" fillId="7" borderId="22" xfId="0" applyNumberFormat="1" applyFill="1" applyBorder="1"/>
    <xf numFmtId="2" fontId="0" fillId="7" borderId="1" xfId="0" applyNumberFormat="1" applyFill="1" applyBorder="1"/>
    <xf numFmtId="0" fontId="0" fillId="0" borderId="28" xfId="0" applyFill="1" applyBorder="1" applyAlignment="1"/>
    <xf numFmtId="0" fontId="0" fillId="0" borderId="29" xfId="0" applyFill="1" applyBorder="1" applyAlignment="1"/>
    <xf numFmtId="0" fontId="3" fillId="0" borderId="26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11" fontId="0" fillId="0" borderId="28" xfId="0" applyNumberFormat="1" applyFill="1" applyBorder="1" applyAlignment="1"/>
    <xf numFmtId="11" fontId="0" fillId="0" borderId="0" xfId="0" applyNumberFormat="1"/>
    <xf numFmtId="2" fontId="0" fillId="0" borderId="0" xfId="0" applyNumberFormat="1"/>
    <xf numFmtId="0" fontId="0" fillId="6" borderId="5" xfId="0" applyFill="1" applyBorder="1"/>
    <xf numFmtId="0" fontId="0" fillId="0" borderId="6" xfId="0" applyBorder="1" applyAlignment="1"/>
    <xf numFmtId="0" fontId="0" fillId="0" borderId="6" xfId="0" applyFill="1" applyBorder="1" applyAlignment="1"/>
    <xf numFmtId="0" fontId="0" fillId="0" borderId="30" xfId="0" applyFill="1" applyBorder="1" applyAlignment="1"/>
    <xf numFmtId="0" fontId="0" fillId="0" borderId="9" xfId="0" applyBorder="1"/>
    <xf numFmtId="0" fontId="0" fillId="7" borderId="11" xfId="0" applyFill="1" applyBorder="1"/>
    <xf numFmtId="2" fontId="0" fillId="7" borderId="11" xfId="0" applyNumberFormat="1" applyFill="1" applyBorder="1"/>
    <xf numFmtId="0" fontId="0" fillId="0" borderId="12" xfId="0" applyBorder="1"/>
    <xf numFmtId="0" fontId="0" fillId="7" borderId="14" xfId="0" applyFill="1" applyBorder="1"/>
    <xf numFmtId="164" fontId="0" fillId="7" borderId="3" xfId="0" applyNumberFormat="1" applyFill="1" applyBorder="1"/>
    <xf numFmtId="0" fontId="2" fillId="0" borderId="23" xfId="0" applyFont="1" applyBorder="1"/>
    <xf numFmtId="0" fontId="2" fillId="0" borderId="31" xfId="0" applyFont="1" applyBorder="1" applyAlignment="1">
      <alignment wrapText="1"/>
    </xf>
    <xf numFmtId="0" fontId="2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66941-909C-514E-9507-8BFE0295E588}">
  <dimension ref="A1:W18"/>
  <sheetViews>
    <sheetView tabSelected="1" workbookViewId="0">
      <selection activeCell="J2" sqref="J2:O3"/>
    </sheetView>
  </sheetViews>
  <sheetFormatPr baseColWidth="10" defaultRowHeight="16" x14ac:dyDescent="0.2"/>
  <cols>
    <col min="1" max="1" width="22.5" customWidth="1"/>
    <col min="2" max="2" width="8.83203125" customWidth="1"/>
    <col min="3" max="3" width="12.6640625" customWidth="1"/>
    <col min="4" max="6" width="12" customWidth="1"/>
    <col min="10" max="10" width="15.83203125" bestFit="1" customWidth="1"/>
    <col min="11" max="11" width="18.6640625" bestFit="1" customWidth="1"/>
    <col min="12" max="12" width="10.83203125" customWidth="1"/>
    <col min="13" max="13" width="12.1640625" bestFit="1" customWidth="1"/>
    <col min="14" max="14" width="15.1640625" customWidth="1"/>
    <col min="15" max="15" width="24.83203125" customWidth="1"/>
    <col min="16" max="16" width="16.6640625" customWidth="1"/>
    <col min="18" max="18" width="12.83203125" bestFit="1" customWidth="1"/>
  </cols>
  <sheetData>
    <row r="1" spans="1:23" ht="17" thickBot="1" x14ac:dyDescent="0.25"/>
    <row r="2" spans="1:23" ht="29" customHeight="1" thickBot="1" x14ac:dyDescent="0.25">
      <c r="A2" s="7" t="s">
        <v>2</v>
      </c>
      <c r="B2" s="8" t="s">
        <v>8</v>
      </c>
      <c r="C2" s="9" t="s">
        <v>4</v>
      </c>
      <c r="D2" s="9" t="s">
        <v>1</v>
      </c>
      <c r="E2" s="9" t="s">
        <v>9</v>
      </c>
      <c r="F2" s="9" t="s">
        <v>3</v>
      </c>
      <c r="G2" s="10"/>
      <c r="H2" s="11" t="s">
        <v>10</v>
      </c>
      <c r="J2" s="67"/>
      <c r="K2" s="68" t="s">
        <v>17</v>
      </c>
      <c r="L2" s="68" t="s">
        <v>18</v>
      </c>
      <c r="M2" s="68" t="s">
        <v>19</v>
      </c>
      <c r="N2" s="68" t="s">
        <v>20</v>
      </c>
      <c r="O2" s="69" t="s">
        <v>21</v>
      </c>
    </row>
    <row r="3" spans="1:23" ht="21" customHeight="1" thickBot="1" x14ac:dyDescent="0.25">
      <c r="A3" s="12"/>
      <c r="B3" s="3"/>
      <c r="C3" s="4"/>
      <c r="D3" s="4"/>
      <c r="E3" s="4"/>
      <c r="F3" s="5" t="s">
        <v>5</v>
      </c>
      <c r="G3" s="6" t="s">
        <v>6</v>
      </c>
      <c r="H3" s="13"/>
      <c r="J3" s="38" t="s">
        <v>87</v>
      </c>
      <c r="K3" s="66">
        <v>0</v>
      </c>
      <c r="L3" s="66">
        <v>155.1790670014536</v>
      </c>
      <c r="M3" s="66">
        <v>237.76926126602368</v>
      </c>
      <c r="N3" s="66">
        <v>118.88463063301184</v>
      </c>
      <c r="O3" s="48">
        <f>SUMPRODUCT(K3:N3,K4:N4)</f>
        <v>142050.70299986788</v>
      </c>
    </row>
    <row r="4" spans="1:23" ht="22" customHeight="1" thickBot="1" x14ac:dyDescent="0.25">
      <c r="A4" s="14" t="s">
        <v>11</v>
      </c>
      <c r="B4" s="2">
        <v>1</v>
      </c>
      <c r="C4" s="2">
        <v>330</v>
      </c>
      <c r="D4" s="2">
        <v>499.99</v>
      </c>
      <c r="E4" s="2">
        <f>D4-C4</f>
        <v>169.99</v>
      </c>
      <c r="F4" s="2">
        <v>5</v>
      </c>
      <c r="G4" s="2">
        <v>5</v>
      </c>
      <c r="H4" s="15">
        <f>F4*G4</f>
        <v>25</v>
      </c>
      <c r="J4" s="39" t="s">
        <v>22</v>
      </c>
      <c r="K4" s="45">
        <v>169.99</v>
      </c>
      <c r="L4" s="45">
        <v>359.99</v>
      </c>
      <c r="M4" s="45">
        <v>290.99</v>
      </c>
      <c r="N4" s="45">
        <v>142.99</v>
      </c>
      <c r="O4" s="40"/>
    </row>
    <row r="5" spans="1:23" ht="17" thickBot="1" x14ac:dyDescent="0.25">
      <c r="A5" s="14" t="s">
        <v>12</v>
      </c>
      <c r="B5" s="2">
        <v>1</v>
      </c>
      <c r="C5" s="2">
        <v>370</v>
      </c>
      <c r="D5" s="2">
        <v>729.99</v>
      </c>
      <c r="E5" s="2">
        <f t="shared" ref="E5:E7" si="0">D5-C5</f>
        <v>359.99</v>
      </c>
      <c r="F5" s="2">
        <v>8</v>
      </c>
      <c r="G5" s="2">
        <v>5</v>
      </c>
      <c r="H5" s="15">
        <f t="shared" ref="H5:H8" si="1">F5*G5</f>
        <v>40</v>
      </c>
    </row>
    <row r="6" spans="1:23" ht="17" thickBot="1" x14ac:dyDescent="0.25">
      <c r="A6" s="14" t="s">
        <v>13</v>
      </c>
      <c r="B6" s="2">
        <v>1</v>
      </c>
      <c r="C6" s="2">
        <v>410</v>
      </c>
      <c r="D6" s="2">
        <v>700.99</v>
      </c>
      <c r="E6" s="2">
        <f t="shared" si="0"/>
        <v>290.99</v>
      </c>
      <c r="F6" s="2">
        <v>5</v>
      </c>
      <c r="G6" s="2">
        <v>5</v>
      </c>
      <c r="H6" s="15">
        <f t="shared" si="1"/>
        <v>25</v>
      </c>
      <c r="J6" s="41" t="s">
        <v>23</v>
      </c>
      <c r="K6" s="41">
        <v>499.99</v>
      </c>
      <c r="L6" s="42">
        <v>729.99</v>
      </c>
      <c r="M6" s="42">
        <v>700.99</v>
      </c>
      <c r="N6" s="43">
        <v>269.99</v>
      </c>
    </row>
    <row r="7" spans="1:23" ht="17" thickBot="1" x14ac:dyDescent="0.25">
      <c r="A7" s="14" t="s">
        <v>14</v>
      </c>
      <c r="B7" s="2">
        <v>1</v>
      </c>
      <c r="C7" s="2">
        <f>635/5</f>
        <v>127</v>
      </c>
      <c r="D7" s="2">
        <v>269.99</v>
      </c>
      <c r="E7" s="2">
        <f t="shared" si="0"/>
        <v>142.99</v>
      </c>
      <c r="F7" s="2">
        <f>5/4</f>
        <v>1.25</v>
      </c>
      <c r="G7" s="2">
        <f>5/4</f>
        <v>1.25</v>
      </c>
      <c r="H7" s="15">
        <f t="shared" si="1"/>
        <v>1.5625</v>
      </c>
    </row>
    <row r="8" spans="1:23" x14ac:dyDescent="0.2">
      <c r="A8" s="14" t="s">
        <v>7</v>
      </c>
      <c r="B8" s="2">
        <v>82</v>
      </c>
      <c r="C8" s="2"/>
      <c r="D8" s="2"/>
      <c r="E8" s="2"/>
      <c r="F8" s="2">
        <v>30</v>
      </c>
      <c r="G8" s="2">
        <v>5</v>
      </c>
      <c r="H8" s="15">
        <f t="shared" si="1"/>
        <v>150</v>
      </c>
      <c r="J8" s="57" t="s">
        <v>24</v>
      </c>
      <c r="K8" s="58" t="s">
        <v>31</v>
      </c>
      <c r="L8" s="58" t="s">
        <v>32</v>
      </c>
      <c r="M8" s="59" t="s">
        <v>33</v>
      </c>
      <c r="N8" s="59" t="s">
        <v>34</v>
      </c>
      <c r="O8" s="59" t="s">
        <v>35</v>
      </c>
      <c r="P8" s="59" t="s">
        <v>36</v>
      </c>
      <c r="Q8" s="59" t="s">
        <v>37</v>
      </c>
      <c r="R8" s="60" t="s">
        <v>44</v>
      </c>
    </row>
    <row r="9" spans="1:23" ht="17" thickBot="1" x14ac:dyDescent="0.25">
      <c r="A9" s="16" t="s">
        <v>0</v>
      </c>
      <c r="B9" s="17"/>
      <c r="C9" s="18">
        <v>170000</v>
      </c>
      <c r="D9" s="17"/>
      <c r="E9" s="17"/>
      <c r="F9" s="17"/>
      <c r="G9" s="17"/>
      <c r="H9" s="19"/>
      <c r="J9" s="61" t="s">
        <v>25</v>
      </c>
      <c r="K9" s="44">
        <v>330</v>
      </c>
      <c r="L9" s="44">
        <v>370</v>
      </c>
      <c r="M9" s="44">
        <v>410</v>
      </c>
      <c r="N9" s="44">
        <v>127</v>
      </c>
      <c r="O9" s="46">
        <f>SUMPRODUCT(K9:N9,K3:N3)</f>
        <v>170000.00000000003</v>
      </c>
      <c r="P9" s="44" t="s">
        <v>42</v>
      </c>
      <c r="Q9" s="44">
        <v>170000</v>
      </c>
      <c r="R9" s="62">
        <f>Q9-O9</f>
        <v>0</v>
      </c>
    </row>
    <row r="10" spans="1:23" ht="17" thickBot="1" x14ac:dyDescent="0.25">
      <c r="J10" s="61" t="s">
        <v>26</v>
      </c>
      <c r="K10" s="44">
        <v>25</v>
      </c>
      <c r="L10" s="44">
        <v>40</v>
      </c>
      <c r="M10" s="44">
        <v>25</v>
      </c>
      <c r="N10" s="44">
        <v>1.25</v>
      </c>
      <c r="O10" s="46">
        <f>SUMPRODUCT(K10:N10,K3:N3)</f>
        <v>12300</v>
      </c>
      <c r="P10" s="44" t="s">
        <v>42</v>
      </c>
      <c r="Q10" s="44">
        <v>12300</v>
      </c>
      <c r="R10" s="62">
        <f t="shared" ref="R10:R12" si="2">Q10-O10</f>
        <v>0</v>
      </c>
      <c r="W10" s="37"/>
    </row>
    <row r="11" spans="1:23" ht="22" thickBot="1" x14ac:dyDescent="0.25">
      <c r="A11" s="33" t="s">
        <v>29</v>
      </c>
      <c r="J11" s="61" t="s">
        <v>27</v>
      </c>
      <c r="K11" s="44">
        <v>0.7</v>
      </c>
      <c r="L11" s="44">
        <v>0.7</v>
      </c>
      <c r="M11" s="44">
        <v>-0.3</v>
      </c>
      <c r="N11" s="44">
        <v>-0.3</v>
      </c>
      <c r="O11" s="49">
        <f>SUMPRODUCT(K11:N11,K3:N3)</f>
        <v>1.6291793313068723</v>
      </c>
      <c r="P11" s="44" t="s">
        <v>43</v>
      </c>
      <c r="Q11" s="44">
        <v>0</v>
      </c>
      <c r="R11" s="63">
        <f>ABS(Q11-O11)</f>
        <v>1.6291793313068723</v>
      </c>
      <c r="W11" s="37"/>
    </row>
    <row r="12" spans="1:23" ht="22" thickBot="1" x14ac:dyDescent="0.3">
      <c r="A12" s="20" t="s">
        <v>16</v>
      </c>
      <c r="B12" s="21"/>
      <c r="C12" s="21"/>
      <c r="D12" s="21"/>
      <c r="E12" s="21"/>
      <c r="F12" s="21"/>
      <c r="G12" s="22"/>
      <c r="J12" s="64" t="s">
        <v>28</v>
      </c>
      <c r="K12" s="45">
        <v>0</v>
      </c>
      <c r="L12" s="45">
        <v>0</v>
      </c>
      <c r="M12" s="45">
        <v>1</v>
      </c>
      <c r="N12" s="45">
        <v>-2</v>
      </c>
      <c r="O12" s="47">
        <f>SUMPRODUCT(K12:N12,K3:N3)</f>
        <v>0</v>
      </c>
      <c r="P12" s="45" t="s">
        <v>43</v>
      </c>
      <c r="Q12" s="45">
        <v>0</v>
      </c>
      <c r="R12" s="65">
        <f t="shared" si="2"/>
        <v>0</v>
      </c>
      <c r="W12" s="37"/>
    </row>
    <row r="13" spans="1:23" ht="22" thickBot="1" x14ac:dyDescent="0.3">
      <c r="A13" s="32" t="s">
        <v>30</v>
      </c>
      <c r="B13" s="30"/>
      <c r="C13" s="30"/>
      <c r="D13" s="30"/>
      <c r="E13" s="30"/>
      <c r="F13" s="30"/>
      <c r="G13" s="31"/>
      <c r="W13" s="37"/>
    </row>
    <row r="14" spans="1:23" ht="21" x14ac:dyDescent="0.25">
      <c r="A14" s="23" t="s">
        <v>15</v>
      </c>
      <c r="B14" s="24"/>
      <c r="C14" s="24"/>
      <c r="D14" s="24"/>
      <c r="E14" s="24"/>
      <c r="F14" s="24"/>
      <c r="G14" s="25"/>
    </row>
    <row r="15" spans="1:23" ht="21" x14ac:dyDescent="0.25">
      <c r="A15" s="23" t="s">
        <v>40</v>
      </c>
      <c r="B15" s="24"/>
      <c r="C15" s="24"/>
      <c r="D15" s="24"/>
      <c r="E15" s="24"/>
      <c r="F15" s="24"/>
      <c r="G15" s="25"/>
    </row>
    <row r="16" spans="1:23" ht="21" x14ac:dyDescent="0.25">
      <c r="A16" s="23" t="s">
        <v>38</v>
      </c>
      <c r="B16" s="24"/>
      <c r="C16" s="24"/>
      <c r="D16" s="24"/>
      <c r="E16" s="24"/>
      <c r="F16" s="24"/>
      <c r="G16" s="25"/>
    </row>
    <row r="17" spans="1:7" ht="22" thickBot="1" x14ac:dyDescent="0.3">
      <c r="A17" s="26" t="s">
        <v>39</v>
      </c>
      <c r="B17" s="27"/>
      <c r="C17" s="27"/>
      <c r="D17" s="27"/>
      <c r="E17" s="27"/>
      <c r="F17" s="27"/>
      <c r="G17" s="28"/>
    </row>
    <row r="18" spans="1:7" ht="22" thickBot="1" x14ac:dyDescent="0.3">
      <c r="A18" s="34" t="s">
        <v>41</v>
      </c>
      <c r="B18" s="35"/>
      <c r="C18" s="35"/>
      <c r="D18" s="35"/>
      <c r="E18" s="35"/>
      <c r="F18" s="35"/>
      <c r="G18" s="36"/>
    </row>
  </sheetData>
  <mergeCells count="12">
    <mergeCell ref="F2:G2"/>
    <mergeCell ref="A12:G12"/>
    <mergeCell ref="H2:H3"/>
    <mergeCell ref="A14:G14"/>
    <mergeCell ref="A15:G15"/>
    <mergeCell ref="A16:G16"/>
    <mergeCell ref="A17:G17"/>
    <mergeCell ref="B2:B3"/>
    <mergeCell ref="C2:C3"/>
    <mergeCell ref="D2:D3"/>
    <mergeCell ref="E2:E3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10E82-CCED-7944-B711-641CF2C9C953}">
  <dimension ref="A1:V24"/>
  <sheetViews>
    <sheetView showGridLines="0" workbookViewId="0">
      <selection activeCell="C29" sqref="C29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7.5" bestFit="1" customWidth="1"/>
    <col min="4" max="4" width="12.1640625" bestFit="1" customWidth="1"/>
    <col min="5" max="5" width="12.83203125" bestFit="1" customWidth="1"/>
    <col min="6" max="6" width="10" bestFit="1" customWidth="1"/>
    <col min="7" max="7" width="12.1640625" bestFit="1" customWidth="1"/>
    <col min="8" max="8" width="35.33203125" bestFit="1" customWidth="1"/>
  </cols>
  <sheetData>
    <row r="1" spans="1:12" x14ac:dyDescent="0.2">
      <c r="A1" s="29" t="s">
        <v>52</v>
      </c>
    </row>
    <row r="2" spans="1:12" x14ac:dyDescent="0.2">
      <c r="A2" s="29" t="s">
        <v>53</v>
      </c>
    </row>
    <row r="3" spans="1:12" x14ac:dyDescent="0.2">
      <c r="A3" s="29" t="s">
        <v>54</v>
      </c>
    </row>
    <row r="6" spans="1:12" ht="17" thickBot="1" x14ac:dyDescent="0.25">
      <c r="A6" s="29" t="s">
        <v>45</v>
      </c>
    </row>
    <row r="7" spans="1:12" x14ac:dyDescent="0.2">
      <c r="B7" s="52"/>
      <c r="C7" s="52"/>
      <c r="D7" s="52" t="s">
        <v>55</v>
      </c>
      <c r="E7" s="52" t="s">
        <v>57</v>
      </c>
      <c r="F7" s="52" t="s">
        <v>59</v>
      </c>
      <c r="G7" s="52" t="s">
        <v>61</v>
      </c>
      <c r="H7" s="52" t="s">
        <v>61</v>
      </c>
    </row>
    <row r="8" spans="1:12" ht="17" thickBot="1" x14ac:dyDescent="0.25">
      <c r="B8" s="53" t="s">
        <v>46</v>
      </c>
      <c r="C8" s="53" t="s">
        <v>47</v>
      </c>
      <c r="D8" s="53" t="s">
        <v>56</v>
      </c>
      <c r="E8" s="53" t="s">
        <v>58</v>
      </c>
      <c r="F8" s="53" t="s">
        <v>60</v>
      </c>
      <c r="G8" s="53" t="s">
        <v>62</v>
      </c>
      <c r="H8" s="53" t="s">
        <v>63</v>
      </c>
    </row>
    <row r="9" spans="1:12" x14ac:dyDescent="0.2">
      <c r="B9" s="50" t="s">
        <v>48</v>
      </c>
      <c r="C9" s="50" t="s">
        <v>68</v>
      </c>
      <c r="D9" s="50">
        <v>0</v>
      </c>
      <c r="E9" s="50">
        <v>-110.071523721422</v>
      </c>
      <c r="F9" s="50">
        <v>169.99</v>
      </c>
      <c r="G9" s="50">
        <v>110.071523721422</v>
      </c>
      <c r="H9" s="54">
        <v>1E+30</v>
      </c>
      <c r="J9" s="55">
        <f>F9-H9</f>
        <v>-1E+30</v>
      </c>
      <c r="K9">
        <f>F9+G9</f>
        <v>280.06152372142202</v>
      </c>
      <c r="L9" t="s">
        <v>80</v>
      </c>
    </row>
    <row r="10" spans="1:12" x14ac:dyDescent="0.2">
      <c r="B10" s="50" t="s">
        <v>49</v>
      </c>
      <c r="C10" s="50" t="s">
        <v>69</v>
      </c>
      <c r="D10" s="50">
        <v>155.1790670014536</v>
      </c>
      <c r="E10" s="50">
        <v>0</v>
      </c>
      <c r="F10" s="50">
        <v>359.99</v>
      </c>
      <c r="G10" s="50">
        <v>205.840243902439</v>
      </c>
      <c r="H10" s="50">
        <v>76.738785638859454</v>
      </c>
      <c r="J10" s="56">
        <f t="shared" ref="J10:J12" si="0">F10-H10</f>
        <v>283.25121436114057</v>
      </c>
      <c r="K10">
        <f t="shared" ref="K10:K12" si="1">F10+G10</f>
        <v>565.83024390243895</v>
      </c>
    </row>
    <row r="11" spans="1:12" x14ac:dyDescent="0.2">
      <c r="B11" s="50" t="s">
        <v>50</v>
      </c>
      <c r="C11" s="50" t="s">
        <v>70</v>
      </c>
      <c r="D11" s="50">
        <v>237.76926126602368</v>
      </c>
      <c r="E11" s="50">
        <v>0</v>
      </c>
      <c r="F11" s="50">
        <v>290.99</v>
      </c>
      <c r="G11" s="50">
        <v>98.204905405405242</v>
      </c>
      <c r="H11" s="50">
        <v>131.86640625000001</v>
      </c>
      <c r="J11" s="56">
        <f t="shared" si="0"/>
        <v>159.12359375</v>
      </c>
      <c r="K11">
        <f t="shared" si="1"/>
        <v>389.19490540540528</v>
      </c>
    </row>
    <row r="12" spans="1:12" ht="17" thickBot="1" x14ac:dyDescent="0.25">
      <c r="B12" s="51" t="s">
        <v>51</v>
      </c>
      <c r="C12" s="51" t="s">
        <v>71</v>
      </c>
      <c r="D12" s="51">
        <v>118.88463063301184</v>
      </c>
      <c r="E12" s="51">
        <v>0</v>
      </c>
      <c r="F12" s="51">
        <v>142.99</v>
      </c>
      <c r="G12" s="51">
        <v>196.40981081081048</v>
      </c>
      <c r="H12" s="51">
        <v>89.119657342657362</v>
      </c>
      <c r="J12" s="56">
        <f t="shared" si="0"/>
        <v>53.870342657342647</v>
      </c>
      <c r="K12">
        <f t="shared" si="1"/>
        <v>339.39981081081049</v>
      </c>
    </row>
    <row r="14" spans="1:12" ht="17" thickBot="1" x14ac:dyDescent="0.25">
      <c r="A14" s="29" t="s">
        <v>30</v>
      </c>
    </row>
    <row r="15" spans="1:12" x14ac:dyDescent="0.2">
      <c r="B15" s="52"/>
      <c r="C15" s="52"/>
      <c r="D15" s="52" t="s">
        <v>55</v>
      </c>
      <c r="E15" s="52" t="s">
        <v>64</v>
      </c>
      <c r="F15" s="52" t="s">
        <v>66</v>
      </c>
      <c r="G15" s="52" t="s">
        <v>61</v>
      </c>
      <c r="H15" s="52" t="s">
        <v>61</v>
      </c>
    </row>
    <row r="16" spans="1:12" ht="17" thickBot="1" x14ac:dyDescent="0.25">
      <c r="B16" s="53" t="s">
        <v>46</v>
      </c>
      <c r="C16" s="53" t="s">
        <v>47</v>
      </c>
      <c r="D16" s="53" t="s">
        <v>56</v>
      </c>
      <c r="E16" s="53" t="s">
        <v>65</v>
      </c>
      <c r="F16" s="53" t="s">
        <v>67</v>
      </c>
      <c r="G16" s="53" t="s">
        <v>62</v>
      </c>
      <c r="H16" s="53" t="s">
        <v>63</v>
      </c>
    </row>
    <row r="17" spans="2:22" x14ac:dyDescent="0.2">
      <c r="B17" s="50" t="s">
        <v>72</v>
      </c>
      <c r="C17" s="50" t="s">
        <v>73</v>
      </c>
      <c r="D17" s="50"/>
      <c r="E17" s="50">
        <v>3.8415028412845214</v>
      </c>
      <c r="F17" s="50">
        <v>12300</v>
      </c>
      <c r="G17" s="50">
        <v>6078.3783783783783</v>
      </c>
      <c r="H17" s="50">
        <v>30.946882217087182</v>
      </c>
      <c r="I17" t="s">
        <v>84</v>
      </c>
      <c r="T17">
        <f>F17-H17</f>
        <v>12269.053117782913</v>
      </c>
      <c r="U17" s="1" t="s">
        <v>82</v>
      </c>
      <c r="V17">
        <f>F17+G17</f>
        <v>18378.37837837838</v>
      </c>
    </row>
    <row r="18" spans="2:22" x14ac:dyDescent="0.2">
      <c r="B18" s="50" t="s">
        <v>74</v>
      </c>
      <c r="C18" s="50" t="s">
        <v>75</v>
      </c>
      <c r="D18" s="50">
        <v>1.6291793313068723</v>
      </c>
      <c r="E18" s="50">
        <v>0</v>
      </c>
      <c r="F18" s="50">
        <v>0</v>
      </c>
      <c r="G18" s="50">
        <v>1.6291793313068397</v>
      </c>
      <c r="H18" s="50">
        <v>1E+30</v>
      </c>
      <c r="I18" t="s">
        <v>83</v>
      </c>
      <c r="T18">
        <f t="shared" ref="T18:T21" si="2">F18-H18</f>
        <v>-1E+30</v>
      </c>
      <c r="V18">
        <f t="shared" ref="V18:V20" si="3">F18+G18</f>
        <v>1.6291793313068397</v>
      </c>
    </row>
    <row r="19" spans="2:22" x14ac:dyDescent="0.2">
      <c r="B19" s="50" t="s">
        <v>76</v>
      </c>
      <c r="C19" s="50" t="s">
        <v>77</v>
      </c>
      <c r="D19" s="50">
        <v>0</v>
      </c>
      <c r="E19" s="50">
        <v>-33.683391040042309</v>
      </c>
      <c r="F19" s="50">
        <v>0</v>
      </c>
      <c r="G19" s="50">
        <v>27.916666666664266</v>
      </c>
      <c r="H19" s="50">
        <v>974.12019491066803</v>
      </c>
      <c r="I19" t="s">
        <v>85</v>
      </c>
      <c r="T19">
        <f t="shared" si="2"/>
        <v>-974.12019491066803</v>
      </c>
      <c r="V19">
        <f t="shared" si="3"/>
        <v>27.916666666664266</v>
      </c>
    </row>
    <row r="20" spans="2:22" ht="17" thickBot="1" x14ac:dyDescent="0.25">
      <c r="B20" s="51" t="s">
        <v>78</v>
      </c>
      <c r="C20" s="51" t="s">
        <v>79</v>
      </c>
      <c r="D20" s="51">
        <v>170000.00000000003</v>
      </c>
      <c r="E20" s="51">
        <v>0.55764834148275444</v>
      </c>
      <c r="F20" s="51">
        <v>170000</v>
      </c>
      <c r="G20" s="51">
        <v>428.79999999995982</v>
      </c>
      <c r="H20" s="51">
        <v>56225</v>
      </c>
      <c r="I20" t="s">
        <v>86</v>
      </c>
      <c r="T20">
        <f t="shared" si="2"/>
        <v>113775</v>
      </c>
      <c r="V20">
        <f t="shared" si="3"/>
        <v>170428.79999999996</v>
      </c>
    </row>
    <row r="24" spans="2:22" x14ac:dyDescent="0.2">
      <c r="C24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Optimal Solution</vt:lpstr>
      <vt:lpstr>Sensitivity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 Gupta</dc:creator>
  <cp:lastModifiedBy>Sankalp Biswal</cp:lastModifiedBy>
  <dcterms:created xsi:type="dcterms:W3CDTF">2024-03-23T22:44:09Z</dcterms:created>
  <dcterms:modified xsi:type="dcterms:W3CDTF">2024-03-27T00:24:19Z</dcterms:modified>
</cp:coreProperties>
</file>