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ngeltd-my.sharepoint.com/personal/amit_msharma_bunge_com/Documents/Desktop/LAYTIME CALCULATION/DRY/MV AHSOKA/"/>
    </mc:Choice>
  </mc:AlternateContent>
  <xr:revisionPtr revIDLastSave="29" documentId="8_{B38275D0-E68E-4CF1-8B43-376F77C64417}" xr6:coauthVersionLast="47" xr6:coauthVersionMax="47" xr10:uidLastSave="{9F217307-E3E0-4053-BBDC-5E7FBE7CCD40}"/>
  <bookViews>
    <workbookView xWindow="-110" yWindow="-110" windowWidth="19420" windowHeight="10420" xr2:uid="{F7A67482-5234-4F41-B794-D0CFC3C42B38}"/>
  </bookViews>
  <sheets>
    <sheet name="LTC-BUNGE POLSKA" sheetId="1" r:id="rId1"/>
  </sheets>
  <externalReferences>
    <externalReference r:id="rId2"/>
  </externalReferences>
  <definedNames>
    <definedName name="a" localSheetId="0">[1]Sheet1!#REF!</definedName>
    <definedName name="a">[1]Sheet1!#REF!</definedName>
    <definedName name="b" localSheetId="0">[1]Sheet1!#REF!</definedName>
    <definedName name="b">[1]Sheet1!#REF!</definedName>
    <definedName name="Balveer" localSheetId="0">[1]Sheet1!#REF!</definedName>
    <definedName name="Balveer">[1]Sheet1!#REF!</definedName>
    <definedName name="Bhaskar" localSheetId="0">[1]Sheet1!#REF!</definedName>
    <definedName name="Bhaskar">[1]Sheet1!#REF!</definedName>
    <definedName name="d" localSheetId="0">[1]Sheet1!#REF!</definedName>
    <definedName name="d">[1]Sheet1!#REF!</definedName>
    <definedName name="f" localSheetId="0">[1]Sheet1!#REF!</definedName>
    <definedName name="f">[1]Sheet1!#REF!</definedName>
    <definedName name="g" localSheetId="0">[1]Sheet1!#REF!</definedName>
    <definedName name="g">[1]Sheet1!#REF!</definedName>
    <definedName name="m" localSheetId="0">[1]Sheet1!#REF!</definedName>
    <definedName name="m">[1]Sheet1!#REF!</definedName>
    <definedName name="_xlnm.Print_Area" localSheetId="0">'LTC-BUNGE POLSKA'!$A:$N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N35" i="1"/>
  <c r="C33" i="1"/>
  <c r="C32" i="1"/>
  <c r="E35" i="1"/>
  <c r="E34" i="1"/>
  <c r="D32" i="1"/>
  <c r="K34" i="1"/>
  <c r="J34" i="1"/>
  <c r="J26" i="1"/>
  <c r="K31" i="1"/>
  <c r="C12" i="1"/>
  <c r="J20" i="1"/>
  <c r="J31" i="1"/>
  <c r="J30" i="1"/>
  <c r="J19" i="1"/>
  <c r="J29" i="1"/>
  <c r="E29" i="1"/>
  <c r="J27" i="1"/>
  <c r="J28" i="1" s="1"/>
  <c r="E27" i="1"/>
  <c r="J25" i="1"/>
  <c r="E25" i="1"/>
  <c r="J23" i="1"/>
  <c r="J24" i="1" s="1"/>
  <c r="E23" i="1"/>
  <c r="J21" i="1"/>
  <c r="J22" i="1" s="1"/>
  <c r="E21" i="1"/>
  <c r="J18" i="1"/>
  <c r="J17" i="1"/>
  <c r="C17" i="1"/>
  <c r="A17" i="1"/>
  <c r="A21" i="1" s="1"/>
  <c r="H11" i="1"/>
  <c r="E11" i="1"/>
  <c r="E10" i="1"/>
  <c r="J9" i="1"/>
  <c r="B9" i="1"/>
  <c r="J8" i="1"/>
  <c r="J7" i="1"/>
  <c r="J6" i="1"/>
  <c r="J5" i="1"/>
  <c r="J4" i="1"/>
  <c r="J35" i="1" l="1"/>
  <c r="K26" i="1"/>
  <c r="K28" i="1"/>
  <c r="L28" i="1" s="1"/>
  <c r="L31" i="1"/>
  <c r="B21" i="1"/>
  <c r="A23" i="1"/>
  <c r="K24" i="1"/>
  <c r="L24" i="1" s="1"/>
  <c r="K22" i="1"/>
  <c r="L22" i="1" s="1"/>
  <c r="B17" i="1"/>
  <c r="L26" i="1" l="1"/>
  <c r="D33" i="1"/>
  <c r="D34" i="1" s="1"/>
  <c r="K20" i="1"/>
  <c r="L20" i="1" s="1"/>
  <c r="M20" i="1" s="1"/>
  <c r="M22" i="1" s="1"/>
  <c r="M24" i="1" s="1"/>
  <c r="M26" i="1" s="1"/>
  <c r="M28" i="1" s="1"/>
  <c r="M31" i="1" s="1"/>
  <c r="B23" i="1"/>
  <c r="A25" i="1"/>
  <c r="A34" i="1" l="1"/>
  <c r="B35" i="1" s="1"/>
  <c r="K35" i="1"/>
  <c r="B25" i="1"/>
  <c r="A27" i="1"/>
  <c r="B27" i="1" l="1"/>
  <c r="A29" i="1"/>
  <c r="B29" i="1" l="1"/>
</calcChain>
</file>

<file path=xl/sharedStrings.xml><?xml version="1.0" encoding="utf-8"?>
<sst xmlns="http://schemas.openxmlformats.org/spreadsheetml/2006/main" count="69" uniqueCount="56">
  <si>
    <t>LAY TIME CALCULATIONS</t>
  </si>
  <si>
    <t>Vessel Name</t>
  </si>
  <si>
    <t>PORT</t>
  </si>
  <si>
    <t>A/C</t>
  </si>
  <si>
    <t>QUANTITY :</t>
  </si>
  <si>
    <t>TERMS</t>
  </si>
  <si>
    <t>SATPMSHEX (SAT 1200HRS TO MON 800HRS)</t>
  </si>
  <si>
    <t>NOR TENDERED</t>
  </si>
  <si>
    <t>PRODUCT</t>
  </si>
  <si>
    <t>NOR VALID</t>
  </si>
  <si>
    <t>LTC  AT :</t>
  </si>
  <si>
    <t>VESSEL ARRIVED</t>
  </si>
  <si>
    <t>VESSEL BERTHED</t>
  </si>
  <si>
    <t>DEMMURAGE</t>
  </si>
  <si>
    <t>COMMENCED CARGO</t>
  </si>
  <si>
    <t>DESPATCH</t>
  </si>
  <si>
    <t>COMPLETED CARGO</t>
  </si>
  <si>
    <t xml:space="preserve">TIME  TO START COUNTING </t>
  </si>
  <si>
    <t>DEAD FREIGHT</t>
  </si>
  <si>
    <t xml:space="preserve">LAYTIME TO START COUNTING </t>
  </si>
  <si>
    <t>ACTUAL QUANTITY</t>
  </si>
  <si>
    <t>TIME ALLOWED</t>
  </si>
  <si>
    <t>DAYS</t>
  </si>
  <si>
    <t>LP LAYCAN</t>
  </si>
  <si>
    <t>Laytime used</t>
  </si>
  <si>
    <t>Count</t>
  </si>
  <si>
    <t>Deductible</t>
  </si>
  <si>
    <t>Deduction</t>
  </si>
  <si>
    <t>To count</t>
  </si>
  <si>
    <t>Cumulative</t>
  </si>
  <si>
    <t>Laytime Left</t>
  </si>
  <si>
    <t>Remarks</t>
  </si>
  <si>
    <t>Date</t>
  </si>
  <si>
    <t>Day</t>
  </si>
  <si>
    <t>FROM</t>
  </si>
  <si>
    <t>TO</t>
  </si>
  <si>
    <t>hrs min sec</t>
  </si>
  <si>
    <t>Rain &amp; Crane</t>
  </si>
  <si>
    <t>Intermediate Draft Survey</t>
  </si>
  <si>
    <t>days</t>
  </si>
  <si>
    <t>RAIN</t>
  </si>
  <si>
    <t>Total</t>
  </si>
  <si>
    <t>TIME USED</t>
  </si>
  <si>
    <t xml:space="preserve">Rate US $ </t>
  </si>
  <si>
    <t>Days</t>
  </si>
  <si>
    <t xml:space="preserve">DISRATE </t>
  </si>
  <si>
    <t>BR SBS</t>
  </si>
  <si>
    <t>MV AHSOKA</t>
  </si>
  <si>
    <t>LTC COMMENCE AT 1200 HRS AFTER AFTER VALID NOR</t>
  </si>
  <si>
    <t>SLZO, ARGENTINA</t>
  </si>
  <si>
    <t>VESSEL UNDER UPRIVER NAVIGATION</t>
  </si>
  <si>
    <t>VESSEL SHIFTED TO SAN PEDRO ROADS FOR DRAFT SURVEY</t>
  </si>
  <si>
    <t>HOLIDAY</t>
  </si>
  <si>
    <t>WEEKEND</t>
  </si>
  <si>
    <t>VESSEL ANCHORED AT ROADS DUE TO MAX SALING DRAFT</t>
  </si>
  <si>
    <t>AMAGGI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</si>
</sst>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d\-mmm\-yy;@"/>
    <numFmt numFmtId="165" formatCode="0.000"/>
    <numFmt numFmtId="166" formatCode="0.0000"/>
    <numFmt numFmtId="167" formatCode="[h]:mm"/>
    <numFmt numFmtId="168" formatCode="0.0000_);[Red]\(0.0000\)"/>
    <numFmt numFmtId="169" formatCode="&quot;$&quot;#,##0.00;[Red]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Bookman Old Style"/>
      <family val="1"/>
    </font>
    <font>
      <sz val="9"/>
      <color theme="1"/>
      <name val="Bookman Old Style"/>
      <family val="1"/>
    </font>
    <font>
      <sz val="9"/>
      <name val="Bookman Old Style"/>
      <family val="1"/>
    </font>
    <font>
      <sz val="9"/>
      <color rgb="FF000000"/>
      <name val="Bookman Old Style"/>
      <family val="1"/>
    </font>
    <font>
      <b/>
      <sz val="9"/>
      <color rgb="FF000000"/>
      <name val="Bookman Old Style"/>
      <family val="1"/>
    </font>
    <font>
      <b/>
      <sz val="9"/>
      <color indexed="10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0" borderId="1" xfId="2" applyFont="1" applyBorder="1"/>
    <xf numFmtId="0" fontId="5" fillId="3" borderId="1" xfId="0" applyFont="1" applyFill="1" applyBorder="1" applyAlignment="1">
      <alignment horizontal="center" wrapText="1" readingOrder="1"/>
    </xf>
    <xf numFmtId="164" fontId="4" fillId="2" borderId="1" xfId="3" applyNumberFormat="1" applyFont="1" applyFill="1" applyBorder="1"/>
    <xf numFmtId="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2" borderId="1" xfId="3" applyNumberFormat="1" applyFont="1" applyFill="1" applyBorder="1" applyAlignment="1">
      <alignment wrapText="1"/>
    </xf>
    <xf numFmtId="0" fontId="4" fillId="2" borderId="1" xfId="3" applyFont="1" applyFill="1" applyBorder="1"/>
    <xf numFmtId="39" fontId="4" fillId="0" borderId="1" xfId="2" applyNumberFormat="1" applyFont="1" applyBorder="1" applyAlignment="1">
      <alignment horizontal="left" vertical="center" wrapText="1"/>
    </xf>
    <xf numFmtId="15" fontId="5" fillId="4" borderId="1" xfId="0" applyNumberFormat="1" applyFont="1" applyFill="1" applyBorder="1" applyAlignment="1">
      <alignment horizontal="right" vertical="center"/>
    </xf>
    <xf numFmtId="20" fontId="5" fillId="4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/>
    <xf numFmtId="15" fontId="3" fillId="0" borderId="0" xfId="0" applyNumberFormat="1" applyFont="1"/>
    <xf numFmtId="165" fontId="3" fillId="0" borderId="0" xfId="0" applyNumberFormat="1" applyFont="1"/>
    <xf numFmtId="44" fontId="6" fillId="0" borderId="1" xfId="1" applyFont="1" applyBorder="1"/>
    <xf numFmtId="0" fontId="4" fillId="0" borderId="1" xfId="2" applyFont="1" applyBorder="1" applyAlignment="1">
      <alignment horizontal="center"/>
    </xf>
    <xf numFmtId="44" fontId="4" fillId="5" borderId="1" xfId="1" applyFont="1" applyFill="1" applyBorder="1" applyAlignment="1">
      <alignment horizontal="center"/>
    </xf>
    <xf numFmtId="165" fontId="3" fillId="5" borderId="0" xfId="0" applyNumberFormat="1" applyFont="1" applyFill="1"/>
    <xf numFmtId="15" fontId="5" fillId="6" borderId="1" xfId="0" applyNumberFormat="1" applyFont="1" applyFill="1" applyBorder="1" applyAlignment="1">
      <alignment horizontal="center" vertical="center"/>
    </xf>
    <xf numFmtId="20" fontId="5" fillId="6" borderId="1" xfId="0" applyNumberFormat="1" applyFont="1" applyFill="1" applyBorder="1" applyAlignment="1">
      <alignment horizontal="center" vertical="center"/>
    </xf>
    <xf numFmtId="4" fontId="4" fillId="0" borderId="1" xfId="2" applyNumberFormat="1" applyFont="1" applyBorder="1" applyAlignment="1">
      <alignment horizontal="left"/>
    </xf>
    <xf numFmtId="15" fontId="4" fillId="0" borderId="1" xfId="2" applyNumberFormat="1" applyFont="1" applyBorder="1" applyAlignment="1">
      <alignment horizontal="left"/>
    </xf>
    <xf numFmtId="4" fontId="4" fillId="0" borderId="1" xfId="4" applyNumberFormat="1" applyFont="1" applyBorder="1" applyAlignment="1">
      <alignment horizontal="left"/>
    </xf>
    <xf numFmtId="166" fontId="4" fillId="0" borderId="1" xfId="2" applyNumberFormat="1" applyFont="1" applyBorder="1" applyAlignment="1">
      <alignment horizontal="center" vertical="center"/>
    </xf>
    <xf numFmtId="22" fontId="4" fillId="0" borderId="1" xfId="2" applyNumberFormat="1" applyFont="1" applyBorder="1" applyAlignment="1">
      <alignment horizontal="center" vertical="center"/>
    </xf>
    <xf numFmtId="44" fontId="3" fillId="0" borderId="1" xfId="0" applyNumberFormat="1" applyFont="1" applyBorder="1"/>
    <xf numFmtId="0" fontId="2" fillId="0" borderId="1" xfId="2" applyFont="1" applyBorder="1" applyAlignment="1">
      <alignment horizontal="center"/>
    </xf>
    <xf numFmtId="0" fontId="2" fillId="0" borderId="1" xfId="2" applyFont="1" applyBorder="1"/>
    <xf numFmtId="0" fontId="2" fillId="0" borderId="1" xfId="2" applyFont="1" applyBorder="1" applyAlignment="1">
      <alignment wrapText="1"/>
    </xf>
    <xf numFmtId="15" fontId="4" fillId="0" borderId="1" xfId="2" applyNumberFormat="1" applyFont="1" applyBorder="1" applyAlignment="1">
      <alignment horizontal="center"/>
    </xf>
    <xf numFmtId="20" fontId="4" fillId="5" borderId="1" xfId="2" applyNumberFormat="1" applyFont="1" applyFill="1" applyBorder="1" applyAlignment="1">
      <alignment horizontal="center" vertical="center"/>
    </xf>
    <xf numFmtId="167" fontId="4" fillId="0" borderId="1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/>
    </xf>
    <xf numFmtId="167" fontId="4" fillId="0" borderId="1" xfId="2" applyNumberFormat="1" applyFont="1" applyBorder="1" applyAlignment="1">
      <alignment horizontal="center"/>
    </xf>
    <xf numFmtId="167" fontId="4" fillId="0" borderId="1" xfId="2" applyNumberFormat="1" applyFont="1" applyBorder="1"/>
    <xf numFmtId="46" fontId="4" fillId="0" borderId="1" xfId="2" applyNumberFormat="1" applyFont="1" applyBorder="1" applyAlignment="1">
      <alignment horizontal="center"/>
    </xf>
    <xf numFmtId="166" fontId="4" fillId="0" borderId="1" xfId="2" applyNumberFormat="1" applyFont="1" applyBorder="1" applyAlignment="1">
      <alignment horizontal="center"/>
    </xf>
    <xf numFmtId="166" fontId="4" fillId="0" borderId="1" xfId="2" applyNumberFormat="1" applyFont="1" applyBorder="1"/>
    <xf numFmtId="0" fontId="4" fillId="7" borderId="1" xfId="2" applyFont="1" applyFill="1" applyBorder="1" applyAlignment="1">
      <alignment horizontal="center"/>
    </xf>
    <xf numFmtId="0" fontId="4" fillId="7" borderId="1" xfId="2" applyFont="1" applyFill="1" applyBorder="1"/>
    <xf numFmtId="166" fontId="4" fillId="7" borderId="1" xfId="2" applyNumberFormat="1" applyFont="1" applyFill="1" applyBorder="1" applyAlignment="1">
      <alignment horizontal="center" vertical="center"/>
    </xf>
    <xf numFmtId="46" fontId="4" fillId="7" borderId="1" xfId="2" applyNumberFormat="1" applyFont="1" applyFill="1" applyBorder="1" applyAlignment="1">
      <alignment horizontal="center" vertical="center"/>
    </xf>
    <xf numFmtId="46" fontId="4" fillId="7" borderId="1" xfId="2" applyNumberFormat="1" applyFont="1" applyFill="1" applyBorder="1" applyAlignment="1">
      <alignment horizontal="center"/>
    </xf>
    <xf numFmtId="0" fontId="4" fillId="7" borderId="1" xfId="2" applyFont="1" applyFill="1" applyBorder="1" applyAlignment="1">
      <alignment horizontal="center" vertical="center"/>
    </xf>
    <xf numFmtId="168" fontId="4" fillId="7" borderId="1" xfId="2" applyNumberFormat="1" applyFont="1" applyFill="1" applyBorder="1" applyAlignment="1">
      <alignment horizontal="center" vertical="center"/>
    </xf>
    <xf numFmtId="2" fontId="4" fillId="7" borderId="1" xfId="2" applyNumberFormat="1" applyFont="1" applyFill="1" applyBorder="1" applyAlignment="1">
      <alignment horizontal="center" vertical="center"/>
    </xf>
    <xf numFmtId="167" fontId="4" fillId="7" borderId="1" xfId="2" applyNumberFormat="1" applyFont="1" applyFill="1" applyBorder="1" applyAlignment="1">
      <alignment horizontal="center" vertical="center"/>
    </xf>
    <xf numFmtId="167" fontId="4" fillId="7" borderId="1" xfId="2" applyNumberFormat="1" applyFont="1" applyFill="1" applyBorder="1" applyAlignment="1">
      <alignment horizontal="center"/>
    </xf>
    <xf numFmtId="0" fontId="2" fillId="7" borderId="1" xfId="2" applyFont="1" applyFill="1" applyBorder="1" applyAlignment="1">
      <alignment horizontal="center"/>
    </xf>
    <xf numFmtId="3" fontId="2" fillId="7" borderId="1" xfId="2" applyNumberFormat="1" applyFont="1" applyFill="1" applyBorder="1"/>
    <xf numFmtId="169" fontId="2" fillId="5" borderId="1" xfId="2" applyNumberFormat="1" applyFont="1" applyFill="1" applyBorder="1" applyAlignment="1">
      <alignment horizontal="center"/>
    </xf>
    <xf numFmtId="166" fontId="7" fillId="7" borderId="1" xfId="2" applyNumberFormat="1" applyFont="1" applyFill="1" applyBorder="1" applyAlignment="1">
      <alignment horizontal="center"/>
    </xf>
    <xf numFmtId="0" fontId="4" fillId="7" borderId="1" xfId="2" applyFont="1" applyFill="1" applyBorder="1" applyAlignment="1">
      <alignment horizontal="center" vertical="center" wrapText="1"/>
    </xf>
    <xf numFmtId="166" fontId="4" fillId="7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0" fontId="4" fillId="0" borderId="1" xfId="2" applyFont="1" applyBorder="1" applyAlignment="1">
      <alignment horizontal="left"/>
    </xf>
    <xf numFmtId="2" fontId="2" fillId="0" borderId="1" xfId="2" applyNumberFormat="1" applyFont="1" applyBorder="1" applyAlignment="1">
      <alignment horizontal="center"/>
    </xf>
    <xf numFmtId="164" fontId="4" fillId="2" borderId="1" xfId="3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0" borderId="1" xfId="2" applyFont="1" applyBorder="1"/>
    <xf numFmtId="0" fontId="4" fillId="0" borderId="1" xfId="2" applyFont="1" applyBorder="1" applyAlignment="1">
      <alignment horizontal="left" vertical="center"/>
    </xf>
    <xf numFmtId="164" fontId="2" fillId="2" borderId="1" xfId="3" applyNumberFormat="1" applyFont="1" applyFill="1" applyBorder="1" applyAlignment="1">
      <alignment horizontal="left" vertical="center" wrapText="1"/>
    </xf>
    <xf numFmtId="46" fontId="4" fillId="0" borderId="1" xfId="2" applyNumberFormat="1" applyFont="1" applyBorder="1" applyAlignment="1">
      <alignment horizontal="center"/>
    </xf>
    <xf numFmtId="0" fontId="4" fillId="0" borderId="1" xfId="2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0" fontId="4" fillId="0" borderId="1" xfId="4" applyFont="1" applyBorder="1" applyAlignment="1">
      <alignment horizontal="left"/>
    </xf>
    <xf numFmtId="0" fontId="2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2 2 5" xfId="4" xr:uid="{3905475F-2142-4A42-8DD5-0EB9D66DD564}"/>
    <cellStyle name="Normal 2 8" xfId="3" xr:uid="{E43AE0A1-1DB1-46F2-B997-8E703DD4FDC9}"/>
    <cellStyle name="Normal 3 2 4" xfId="2" xr:uid="{01219C43-9E85-4426-8B25-8979DF5488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80001042\AppData\Local\Microsoft\Windows\Temporary%20Internet%20Files\Content.IE5\PE9PM4I0\Rake%20control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A81C-B3D6-4370-86F9-A25ECB8B0608}">
  <sheetPr>
    <pageSetUpPr fitToPage="1"/>
  </sheetPr>
  <dimension ref="A1:Q35"/>
  <sheetViews>
    <sheetView tabSelected="1" zoomScale="80" zoomScaleNormal="120" workbookViewId="0">
      <selection activeCell="A39" sqref="A39:E42"/>
    </sheetView>
  </sheetViews>
  <sheetFormatPr defaultColWidth="9.1796875" defaultRowHeight="11.5" x14ac:dyDescent="0.25"/>
  <cols>
    <col min="1" max="1" width="14.453125" style="2" bestFit="1" customWidth="1"/>
    <col min="2" max="2" width="41" style="2" bestFit="1" customWidth="1"/>
    <col min="3" max="3" width="11.453125" style="2" bestFit="1" customWidth="1"/>
    <col min="4" max="4" width="9.54296875" style="2" bestFit="1" customWidth="1"/>
    <col min="5" max="5" width="11.1796875" style="2" bestFit="1" customWidth="1"/>
    <col min="6" max="6" width="10.81640625" style="2" bestFit="1" customWidth="1"/>
    <col min="7" max="7" width="9.54296875" style="2" bestFit="1" customWidth="1"/>
    <col min="8" max="8" width="10.1796875" style="2" bestFit="1" customWidth="1"/>
    <col min="9" max="9" width="5.54296875" style="2" bestFit="1" customWidth="1"/>
    <col min="10" max="11" width="11.1796875" style="2" bestFit="1" customWidth="1"/>
    <col min="12" max="12" width="11.54296875" style="2" bestFit="1" customWidth="1"/>
    <col min="13" max="13" width="8.54296875" style="2" bestFit="1" customWidth="1"/>
    <col min="14" max="14" width="68.1796875" style="2" bestFit="1" customWidth="1"/>
    <col min="15" max="15" width="6.1796875" style="2" bestFit="1" customWidth="1"/>
    <col min="16" max="16" width="9.1796875" style="2"/>
    <col min="17" max="17" width="10.7265625" style="2" bestFit="1" customWidth="1"/>
    <col min="18" max="16384" width="9.1796875" style="2"/>
  </cols>
  <sheetData>
    <row r="1" spans="1:17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1"/>
      <c r="L1" s="1"/>
      <c r="M1" s="1"/>
      <c r="N1" s="1"/>
    </row>
    <row r="2" spans="1:17" x14ac:dyDescent="0.25">
      <c r="A2" s="3" t="s">
        <v>1</v>
      </c>
      <c r="B2" s="60" t="s">
        <v>47</v>
      </c>
      <c r="C2" s="60"/>
      <c r="D2" s="60"/>
      <c r="E2" s="60"/>
      <c r="F2" s="4"/>
      <c r="G2" s="3" t="s">
        <v>2</v>
      </c>
      <c r="H2" s="61" t="s">
        <v>49</v>
      </c>
      <c r="I2" s="61"/>
      <c r="J2" s="61"/>
      <c r="K2" s="1"/>
      <c r="L2" s="1"/>
      <c r="M2" s="1"/>
      <c r="N2" s="1"/>
    </row>
    <row r="3" spans="1:17" x14ac:dyDescent="0.25">
      <c r="A3" s="3" t="s">
        <v>3</v>
      </c>
      <c r="B3" s="5" t="s">
        <v>55</v>
      </c>
      <c r="C3" s="3"/>
      <c r="D3" s="62"/>
      <c r="E3" s="62"/>
      <c r="F3" s="3" t="s">
        <v>4</v>
      </c>
      <c r="G3" s="6">
        <v>30770.383999999998</v>
      </c>
      <c r="H3" s="7"/>
      <c r="I3" s="7"/>
      <c r="J3" s="7"/>
      <c r="K3" s="1"/>
      <c r="L3" s="1"/>
      <c r="M3" s="1"/>
      <c r="N3" s="1"/>
    </row>
    <row r="4" spans="1:17" x14ac:dyDescent="0.25">
      <c r="A4" s="3" t="s">
        <v>5</v>
      </c>
      <c r="B4" s="8" t="s">
        <v>6</v>
      </c>
      <c r="C4" s="3" t="s">
        <v>45</v>
      </c>
      <c r="D4" s="9">
        <v>5000</v>
      </c>
      <c r="E4" s="10"/>
      <c r="F4" s="58" t="s">
        <v>7</v>
      </c>
      <c r="G4" s="58"/>
      <c r="H4" s="11">
        <v>45092</v>
      </c>
      <c r="I4" s="12">
        <v>0.61458333333333337</v>
      </c>
      <c r="J4" s="13" t="str">
        <f>TEXT(H4,"DDDD")</f>
        <v>Thursday</v>
      </c>
      <c r="K4" s="1"/>
      <c r="L4" s="1"/>
      <c r="M4" s="1"/>
      <c r="N4" s="1"/>
    </row>
    <row r="5" spans="1:17" x14ac:dyDescent="0.25">
      <c r="A5" s="3" t="s">
        <v>8</v>
      </c>
      <c r="B5" s="5" t="s">
        <v>46</v>
      </c>
      <c r="C5" s="3"/>
      <c r="D5" s="63"/>
      <c r="E5" s="63"/>
      <c r="F5" s="58" t="s">
        <v>9</v>
      </c>
      <c r="G5" s="58"/>
      <c r="H5" s="11">
        <v>45092</v>
      </c>
      <c r="I5" s="12">
        <v>0.61458333333333337</v>
      </c>
      <c r="J5" s="13" t="str">
        <f t="shared" ref="J5:J9" si="0">TEXT(H5,"DDDD")</f>
        <v>Thursday</v>
      </c>
      <c r="K5" s="1"/>
      <c r="L5" s="1"/>
      <c r="M5" s="1"/>
      <c r="N5" s="14"/>
      <c r="O5" s="15"/>
    </row>
    <row r="6" spans="1:17" x14ac:dyDescent="0.25">
      <c r="A6" s="64" t="s">
        <v>10</v>
      </c>
      <c r="B6" s="65" t="s">
        <v>48</v>
      </c>
      <c r="C6" s="65"/>
      <c r="D6" s="65"/>
      <c r="E6" s="65"/>
      <c r="F6" s="58" t="s">
        <v>11</v>
      </c>
      <c r="G6" s="58"/>
      <c r="H6" s="11">
        <v>45092</v>
      </c>
      <c r="I6" s="12">
        <v>0.59722222222222221</v>
      </c>
      <c r="J6" s="13" t="str">
        <f t="shared" si="0"/>
        <v>Thursday</v>
      </c>
      <c r="K6" s="1"/>
      <c r="L6" s="1"/>
      <c r="M6" s="1"/>
      <c r="N6" s="1"/>
      <c r="O6" s="15"/>
    </row>
    <row r="7" spans="1:17" x14ac:dyDescent="0.25">
      <c r="A7" s="64"/>
      <c r="B7" s="65"/>
      <c r="C7" s="65"/>
      <c r="D7" s="65"/>
      <c r="E7" s="65"/>
      <c r="F7" s="58" t="s">
        <v>12</v>
      </c>
      <c r="G7" s="58"/>
      <c r="H7" s="11">
        <v>45095</v>
      </c>
      <c r="I7" s="12">
        <v>0.70000000000000007</v>
      </c>
      <c r="J7" s="13" t="str">
        <f t="shared" si="0"/>
        <v>Sunday</v>
      </c>
      <c r="K7" s="1"/>
      <c r="L7" s="1"/>
      <c r="M7" s="1"/>
      <c r="N7" s="1"/>
      <c r="O7" s="16"/>
      <c r="P7" s="16"/>
      <c r="Q7" s="16"/>
    </row>
    <row r="8" spans="1:17" x14ac:dyDescent="0.25">
      <c r="A8" s="3" t="s">
        <v>13</v>
      </c>
      <c r="B8" s="17">
        <v>22000</v>
      </c>
      <c r="C8" s="18"/>
      <c r="D8" s="18"/>
      <c r="E8" s="18"/>
      <c r="F8" s="58" t="s">
        <v>14</v>
      </c>
      <c r="G8" s="58"/>
      <c r="H8" s="11">
        <v>45095</v>
      </c>
      <c r="I8" s="12">
        <v>0.82986111111111116</v>
      </c>
      <c r="J8" s="13" t="str">
        <f t="shared" si="0"/>
        <v>Sunday</v>
      </c>
      <c r="K8" s="1"/>
      <c r="L8" s="1"/>
      <c r="M8" s="1"/>
      <c r="N8" s="1"/>
      <c r="O8" s="16"/>
      <c r="P8" s="16"/>
      <c r="Q8" s="16"/>
    </row>
    <row r="9" spans="1:17" x14ac:dyDescent="0.25">
      <c r="A9" s="3" t="s">
        <v>15</v>
      </c>
      <c r="B9" s="19">
        <f>B8/2</f>
        <v>11000</v>
      </c>
      <c r="C9" s="18"/>
      <c r="D9" s="18"/>
      <c r="E9" s="18"/>
      <c r="F9" s="58" t="s">
        <v>16</v>
      </c>
      <c r="G9" s="58"/>
      <c r="H9" s="11">
        <v>45098</v>
      </c>
      <c r="I9" s="12">
        <v>0.79166666666666663</v>
      </c>
      <c r="J9" s="13" t="str">
        <f t="shared" si="0"/>
        <v>Wednesday</v>
      </c>
      <c r="K9" s="1"/>
      <c r="L9" s="1"/>
      <c r="M9" s="1"/>
      <c r="N9" s="1"/>
      <c r="P9" s="20"/>
    </row>
    <row r="10" spans="1:17" x14ac:dyDescent="0.25">
      <c r="A10" s="67" t="s">
        <v>17</v>
      </c>
      <c r="B10" s="68"/>
      <c r="C10" s="21">
        <v>45093</v>
      </c>
      <c r="D10" s="22">
        <v>0.11458333333333333</v>
      </c>
      <c r="E10" s="18" t="str">
        <f>TEXT(C10,"DDDD")</f>
        <v>Friday</v>
      </c>
      <c r="F10" s="58" t="s">
        <v>18</v>
      </c>
      <c r="G10" s="58"/>
      <c r="H10" s="23">
        <v>0</v>
      </c>
      <c r="I10" s="24"/>
      <c r="J10" s="18"/>
      <c r="K10" s="1"/>
      <c r="L10" s="1"/>
      <c r="M10" s="1"/>
      <c r="N10" s="1"/>
    </row>
    <row r="11" spans="1:17" x14ac:dyDescent="0.25">
      <c r="A11" s="67" t="s">
        <v>19</v>
      </c>
      <c r="B11" s="68"/>
      <c r="C11" s="21">
        <v>45093</v>
      </c>
      <c r="D11" s="22">
        <v>0.11458333333333333</v>
      </c>
      <c r="E11" s="18" t="str">
        <f>TEXT(C11,"DDDD")</f>
        <v>Friday</v>
      </c>
      <c r="F11" s="58" t="s">
        <v>20</v>
      </c>
      <c r="G11" s="58"/>
      <c r="H11" s="25">
        <f>G3</f>
        <v>30770.383999999998</v>
      </c>
      <c r="I11" s="24"/>
      <c r="J11" s="18"/>
      <c r="K11" s="1"/>
      <c r="L11" s="1"/>
      <c r="M11" s="1"/>
      <c r="N11" s="1"/>
    </row>
    <row r="12" spans="1:17" x14ac:dyDescent="0.25">
      <c r="A12" s="58" t="s">
        <v>21</v>
      </c>
      <c r="B12" s="58"/>
      <c r="C12" s="26">
        <f>G3/D4</f>
        <v>6.1540767999999995</v>
      </c>
      <c r="D12" s="27" t="s">
        <v>22</v>
      </c>
      <c r="E12" s="3"/>
      <c r="F12" s="3" t="s">
        <v>23</v>
      </c>
      <c r="G12" s="69"/>
      <c r="H12" s="69"/>
      <c r="I12" s="69"/>
      <c r="J12" s="69"/>
      <c r="K12" s="1"/>
      <c r="L12" s="1"/>
      <c r="M12" s="1"/>
      <c r="N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8"/>
      <c r="M13" s="1"/>
      <c r="N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7" ht="23" x14ac:dyDescent="0.25">
      <c r="A15" s="29"/>
      <c r="B15" s="30"/>
      <c r="C15" s="70" t="s">
        <v>24</v>
      </c>
      <c r="D15" s="70"/>
      <c r="E15" s="29" t="s">
        <v>25</v>
      </c>
      <c r="F15" s="70" t="s">
        <v>26</v>
      </c>
      <c r="G15" s="70"/>
      <c r="H15" s="70" t="s">
        <v>26</v>
      </c>
      <c r="I15" s="70"/>
      <c r="J15" s="30" t="s">
        <v>27</v>
      </c>
      <c r="K15" s="30" t="s">
        <v>28</v>
      </c>
      <c r="L15" s="30" t="s">
        <v>29</v>
      </c>
      <c r="M15" s="31" t="s">
        <v>30</v>
      </c>
      <c r="N15" s="29" t="s">
        <v>31</v>
      </c>
    </row>
    <row r="16" spans="1:17" x14ac:dyDescent="0.25">
      <c r="A16" s="18" t="s">
        <v>32</v>
      </c>
      <c r="B16" s="18" t="s">
        <v>33</v>
      </c>
      <c r="C16" s="18" t="s">
        <v>34</v>
      </c>
      <c r="D16" s="18" t="s">
        <v>35</v>
      </c>
      <c r="E16" s="3" t="s">
        <v>36</v>
      </c>
      <c r="F16" s="71" t="s">
        <v>37</v>
      </c>
      <c r="G16" s="71"/>
      <c r="H16" s="71" t="s">
        <v>38</v>
      </c>
      <c r="I16" s="71"/>
      <c r="J16" s="3" t="s">
        <v>36</v>
      </c>
      <c r="K16" s="18" t="s">
        <v>36</v>
      </c>
      <c r="L16" s="18" t="s">
        <v>39</v>
      </c>
      <c r="M16" s="3" t="s">
        <v>39</v>
      </c>
      <c r="N16" s="3"/>
    </row>
    <row r="17" spans="1:14" x14ac:dyDescent="0.25">
      <c r="A17" s="32">
        <f>C10</f>
        <v>45093</v>
      </c>
      <c r="B17" s="18" t="str">
        <f>TEXT(A17,"DDDD")</f>
        <v>Friday</v>
      </c>
      <c r="C17" s="33">
        <f>D10</f>
        <v>0.11458333333333333</v>
      </c>
      <c r="D17" s="34">
        <v>1</v>
      </c>
      <c r="E17" s="34">
        <v>1</v>
      </c>
      <c r="F17" s="35">
        <v>0.11458333333333333</v>
      </c>
      <c r="G17" s="35">
        <v>0.60416666666666663</v>
      </c>
      <c r="H17" s="36"/>
      <c r="I17" s="36"/>
      <c r="J17" s="36">
        <f>(G17-F17)</f>
        <v>0.48958333333333331</v>
      </c>
      <c r="K17" s="18"/>
      <c r="L17" s="18"/>
      <c r="M17" s="3"/>
      <c r="N17" s="3" t="s">
        <v>50</v>
      </c>
    </row>
    <row r="18" spans="1:14" x14ac:dyDescent="0.25">
      <c r="A18" s="32"/>
      <c r="B18" s="18"/>
      <c r="C18" s="33"/>
      <c r="D18" s="34"/>
      <c r="E18" s="34"/>
      <c r="F18" s="35">
        <v>0.60416666666666663</v>
      </c>
      <c r="G18" s="35">
        <v>0.76666666666666661</v>
      </c>
      <c r="H18" s="36"/>
      <c r="I18" s="36"/>
      <c r="J18" s="36">
        <f>(G18-F18)</f>
        <v>0.16249999999999998</v>
      </c>
      <c r="K18" s="18"/>
      <c r="L18" s="18"/>
      <c r="M18" s="3"/>
      <c r="N18" s="3" t="s">
        <v>54</v>
      </c>
    </row>
    <row r="19" spans="1:14" x14ac:dyDescent="0.25">
      <c r="A19" s="32"/>
      <c r="B19" s="18"/>
      <c r="C19" s="33"/>
      <c r="D19" s="34"/>
      <c r="E19" s="34"/>
      <c r="F19" s="35">
        <v>0.76666666666666661</v>
      </c>
      <c r="G19" s="35">
        <v>1</v>
      </c>
      <c r="H19" s="36"/>
      <c r="I19" s="36"/>
      <c r="J19" s="36">
        <f>(G19-F19)</f>
        <v>0.23333333333333339</v>
      </c>
      <c r="K19" s="18"/>
      <c r="L19" s="18"/>
      <c r="M19" s="3"/>
      <c r="N19" s="3" t="s">
        <v>51</v>
      </c>
    </row>
    <row r="20" spans="1:14" x14ac:dyDescent="0.25">
      <c r="A20" s="32"/>
      <c r="B20" s="18"/>
      <c r="C20" s="3"/>
      <c r="D20" s="37"/>
      <c r="E20" s="37"/>
      <c r="F20" s="66" t="s">
        <v>41</v>
      </c>
      <c r="G20" s="66"/>
      <c r="H20" s="38"/>
      <c r="I20" s="38"/>
      <c r="J20" s="35">
        <f>SUM(J17:J19)</f>
        <v>0.88541666666666674</v>
      </c>
      <c r="K20" s="36">
        <f>+E17-J20</f>
        <v>0.11458333333333326</v>
      </c>
      <c r="L20" s="39">
        <f>+K20</f>
        <v>0.11458333333333326</v>
      </c>
      <c r="M20" s="40">
        <f>+C12-L20</f>
        <v>6.0394934666666664</v>
      </c>
      <c r="N20" s="3"/>
    </row>
    <row r="21" spans="1:14" x14ac:dyDescent="0.25">
      <c r="A21" s="32">
        <f>A17+1</f>
        <v>45094</v>
      </c>
      <c r="B21" s="18" t="str">
        <f>TEXT(A21,"DDDD")</f>
        <v>Saturday</v>
      </c>
      <c r="C21" s="33">
        <v>0</v>
      </c>
      <c r="D21" s="34">
        <v>1</v>
      </c>
      <c r="E21" s="36">
        <f>D21-C21</f>
        <v>1</v>
      </c>
      <c r="F21" s="35">
        <v>0</v>
      </c>
      <c r="G21" s="35">
        <v>1</v>
      </c>
      <c r="H21" s="36"/>
      <c r="I21" s="36"/>
      <c r="J21" s="36">
        <f>(G21-F21)</f>
        <v>1</v>
      </c>
      <c r="K21" s="18"/>
      <c r="L21" s="18"/>
      <c r="M21" s="3"/>
      <c r="N21" s="3" t="s">
        <v>52</v>
      </c>
    </row>
    <row r="22" spans="1:14" x14ac:dyDescent="0.25">
      <c r="A22" s="32"/>
      <c r="B22" s="18"/>
      <c r="C22" s="3"/>
      <c r="D22" s="37"/>
      <c r="E22" s="37"/>
      <c r="F22" s="66" t="s">
        <v>41</v>
      </c>
      <c r="G22" s="66"/>
      <c r="H22" s="38"/>
      <c r="I22" s="38"/>
      <c r="J22" s="35">
        <f>SUM(J21:J21)</f>
        <v>1</v>
      </c>
      <c r="K22" s="36">
        <f>+E21-J22</f>
        <v>0</v>
      </c>
      <c r="L22" s="39">
        <f>+K22</f>
        <v>0</v>
      </c>
      <c r="M22" s="40">
        <f>+M20-L22</f>
        <v>6.0394934666666664</v>
      </c>
      <c r="N22" s="3"/>
    </row>
    <row r="23" spans="1:14" x14ac:dyDescent="0.25">
      <c r="A23" s="32">
        <f>A21+1</f>
        <v>45095</v>
      </c>
      <c r="B23" s="18" t="str">
        <f>TEXT(A23,"DDDD")</f>
        <v>Sunday</v>
      </c>
      <c r="C23" s="33">
        <v>0</v>
      </c>
      <c r="D23" s="34">
        <v>1</v>
      </c>
      <c r="E23" s="36">
        <f>D23-C23</f>
        <v>1</v>
      </c>
      <c r="F23" s="35">
        <v>0</v>
      </c>
      <c r="G23" s="35">
        <v>1</v>
      </c>
      <c r="H23" s="36"/>
      <c r="I23" s="36"/>
      <c r="J23" s="36">
        <f>(G23-F23)</f>
        <v>1</v>
      </c>
      <c r="K23" s="18"/>
      <c r="L23" s="18"/>
      <c r="M23" s="3"/>
      <c r="N23" s="3" t="s">
        <v>53</v>
      </c>
    </row>
    <row r="24" spans="1:14" x14ac:dyDescent="0.25">
      <c r="A24" s="32"/>
      <c r="B24" s="18"/>
      <c r="C24" s="3"/>
      <c r="D24" s="37"/>
      <c r="E24" s="37"/>
      <c r="F24" s="66" t="s">
        <v>41</v>
      </c>
      <c r="G24" s="66"/>
      <c r="H24" s="38"/>
      <c r="I24" s="38"/>
      <c r="J24" s="35">
        <f>SUM(J23:J23)</f>
        <v>1</v>
      </c>
      <c r="K24" s="36">
        <f>+E23-J24</f>
        <v>0</v>
      </c>
      <c r="L24" s="39">
        <f>+K24</f>
        <v>0</v>
      </c>
      <c r="M24" s="40">
        <f>+M22-L24</f>
        <v>6.0394934666666664</v>
      </c>
      <c r="N24" s="3"/>
    </row>
    <row r="25" spans="1:14" x14ac:dyDescent="0.25">
      <c r="A25" s="32">
        <f>A23+1</f>
        <v>45096</v>
      </c>
      <c r="B25" s="18" t="str">
        <f>TEXT(A25,"DDDD")</f>
        <v>Monday</v>
      </c>
      <c r="C25" s="33">
        <v>0</v>
      </c>
      <c r="D25" s="34">
        <v>1</v>
      </c>
      <c r="E25" s="36">
        <f>D25-C25</f>
        <v>1</v>
      </c>
      <c r="F25" s="35">
        <v>0</v>
      </c>
      <c r="G25" s="35">
        <v>1</v>
      </c>
      <c r="H25" s="36"/>
      <c r="I25" s="36"/>
      <c r="J25" s="36">
        <f>(G25-F25)</f>
        <v>1</v>
      </c>
      <c r="K25" s="18"/>
      <c r="L25" s="18"/>
      <c r="M25" s="3"/>
      <c r="N25" s="3" t="s">
        <v>52</v>
      </c>
    </row>
    <row r="26" spans="1:14" x14ac:dyDescent="0.25">
      <c r="A26" s="32"/>
      <c r="B26" s="18"/>
      <c r="C26" s="3"/>
      <c r="D26" s="37"/>
      <c r="E26" s="37"/>
      <c r="F26" s="66" t="s">
        <v>41</v>
      </c>
      <c r="G26" s="66"/>
      <c r="H26" s="38"/>
      <c r="I26" s="38"/>
      <c r="J26" s="35">
        <f>SUM(J25:J25)</f>
        <v>1</v>
      </c>
      <c r="K26" s="36">
        <f>+E25-J26</f>
        <v>0</v>
      </c>
      <c r="L26" s="39">
        <f>+K26</f>
        <v>0</v>
      </c>
      <c r="M26" s="40">
        <f>+M24-L26</f>
        <v>6.0394934666666664</v>
      </c>
      <c r="N26" s="3"/>
    </row>
    <row r="27" spans="1:14" x14ac:dyDescent="0.25">
      <c r="A27" s="32">
        <f>A25+1</f>
        <v>45097</v>
      </c>
      <c r="B27" s="18" t="str">
        <f>TEXT(A27,"DDDD")</f>
        <v>Tuesday</v>
      </c>
      <c r="C27" s="33">
        <v>0</v>
      </c>
      <c r="D27" s="34">
        <v>1</v>
      </c>
      <c r="E27" s="36">
        <f>D27-C27</f>
        <v>1</v>
      </c>
      <c r="F27" s="35">
        <v>0</v>
      </c>
      <c r="G27" s="35">
        <v>1</v>
      </c>
      <c r="H27" s="36"/>
      <c r="I27" s="36"/>
      <c r="J27" s="36">
        <f>(G27-F27)</f>
        <v>1</v>
      </c>
      <c r="K27" s="18"/>
      <c r="L27" s="18"/>
      <c r="M27" s="3"/>
      <c r="N27" s="3" t="s">
        <v>52</v>
      </c>
    </row>
    <row r="28" spans="1:14" x14ac:dyDescent="0.25">
      <c r="A28" s="32"/>
      <c r="B28" s="18"/>
      <c r="C28" s="3"/>
      <c r="D28" s="37"/>
      <c r="E28" s="37"/>
      <c r="F28" s="66" t="s">
        <v>41</v>
      </c>
      <c r="G28" s="66"/>
      <c r="H28" s="38"/>
      <c r="I28" s="38"/>
      <c r="J28" s="35">
        <f>SUM(J27:J27)</f>
        <v>1</v>
      </c>
      <c r="K28" s="36">
        <f>+E27-J28</f>
        <v>0</v>
      </c>
      <c r="L28" s="39">
        <f>+K28</f>
        <v>0</v>
      </c>
      <c r="M28" s="40">
        <f>+M26-L28</f>
        <v>6.0394934666666664</v>
      </c>
      <c r="N28" s="3"/>
    </row>
    <row r="29" spans="1:14" x14ac:dyDescent="0.25">
      <c r="A29" s="32">
        <f>A27+1</f>
        <v>45098</v>
      </c>
      <c r="B29" s="18" t="str">
        <f>TEXT(A29,"DDDD")</f>
        <v>Wednesday</v>
      </c>
      <c r="C29" s="33">
        <v>0</v>
      </c>
      <c r="D29" s="34">
        <v>0.79166666666666663</v>
      </c>
      <c r="E29" s="36">
        <f>D29-C29</f>
        <v>0.79166666666666663</v>
      </c>
      <c r="F29" s="35">
        <v>0.46875</v>
      </c>
      <c r="G29" s="35">
        <v>0.5</v>
      </c>
      <c r="H29" s="36"/>
      <c r="I29" s="36"/>
      <c r="J29" s="36">
        <f>(G29-F29)</f>
        <v>3.125E-2</v>
      </c>
      <c r="K29" s="18"/>
      <c r="L29" s="18"/>
      <c r="M29" s="3"/>
      <c r="N29" s="3" t="s">
        <v>40</v>
      </c>
    </row>
    <row r="30" spans="1:14" x14ac:dyDescent="0.25">
      <c r="A30" s="32"/>
      <c r="B30" s="18"/>
      <c r="C30" s="33"/>
      <c r="D30" s="34"/>
      <c r="E30" s="36"/>
      <c r="F30" s="35">
        <v>0.51388888888888895</v>
      </c>
      <c r="G30" s="35">
        <v>0.52777777777777779</v>
      </c>
      <c r="H30" s="36"/>
      <c r="I30" s="36"/>
      <c r="J30" s="36">
        <f>(G30-F30)</f>
        <v>1.388888888888884E-2</v>
      </c>
      <c r="K30" s="18"/>
      <c r="L30" s="18"/>
      <c r="M30" s="3"/>
      <c r="N30" s="3"/>
    </row>
    <row r="31" spans="1:14" x14ac:dyDescent="0.25">
      <c r="A31" s="32"/>
      <c r="B31" s="18"/>
      <c r="C31" s="3"/>
      <c r="D31" s="37"/>
      <c r="E31" s="37"/>
      <c r="F31" s="66" t="s">
        <v>41</v>
      </c>
      <c r="G31" s="66"/>
      <c r="H31" s="38"/>
      <c r="I31" s="38"/>
      <c r="J31" s="35">
        <f>SUM(J29:J30)</f>
        <v>4.513888888888884E-2</v>
      </c>
      <c r="K31" s="36">
        <f>+E29-J31</f>
        <v>0.74652777777777779</v>
      </c>
      <c r="L31" s="39">
        <f>+K31</f>
        <v>0.74652777777777779</v>
      </c>
      <c r="M31" s="40">
        <f>+M28-L31</f>
        <v>5.2929656888888887</v>
      </c>
      <c r="N31" s="3"/>
    </row>
    <row r="32" spans="1:14" x14ac:dyDescent="0.25">
      <c r="A32" s="41" t="s">
        <v>21</v>
      </c>
      <c r="B32" s="42"/>
      <c r="C32" s="43">
        <f>+C12</f>
        <v>6.1540767999999995</v>
      </c>
      <c r="D32" s="44">
        <f>C32</f>
        <v>6.1540767999999995</v>
      </c>
      <c r="E32" s="44"/>
      <c r="F32" s="41"/>
      <c r="G32" s="41"/>
      <c r="H32" s="45"/>
      <c r="I32" s="45"/>
      <c r="J32" s="45"/>
      <c r="K32" s="45"/>
      <c r="L32" s="45"/>
      <c r="M32" s="42"/>
      <c r="N32" s="42"/>
    </row>
    <row r="33" spans="1:14" x14ac:dyDescent="0.25">
      <c r="A33" s="41" t="s">
        <v>42</v>
      </c>
      <c r="B33" s="42"/>
      <c r="C33" s="43">
        <f>N35</f>
        <v>0.8611111111111116</v>
      </c>
      <c r="D33" s="44">
        <f>C33</f>
        <v>0.8611111111111116</v>
      </c>
      <c r="E33" s="46"/>
      <c r="F33" s="41"/>
      <c r="G33" s="41"/>
      <c r="H33" s="41"/>
      <c r="I33" s="41"/>
      <c r="J33" s="41"/>
      <c r="K33" s="41"/>
      <c r="L33" s="41"/>
      <c r="M33" s="42"/>
      <c r="N33" s="42"/>
    </row>
    <row r="34" spans="1:14" x14ac:dyDescent="0.25">
      <c r="A34" s="41" t="str">
        <f>IF(C34 &gt; 0,"DEMMURAGE","DESPATCH")</f>
        <v>DESPATCH</v>
      </c>
      <c r="B34" s="42"/>
      <c r="C34" s="47">
        <f>+C33-C32</f>
        <v>-5.2929656888888879</v>
      </c>
      <c r="D34" s="48">
        <f>D32-D33</f>
        <v>5.2929656888888879</v>
      </c>
      <c r="E34" s="49">
        <f>SUM(E17:E29)</f>
        <v>5.791666666666667</v>
      </c>
      <c r="F34" s="41"/>
      <c r="G34" s="41"/>
      <c r="H34" s="41"/>
      <c r="I34" s="41"/>
      <c r="J34" s="50">
        <f>J20+J22+J24+J26+J28+J31</f>
        <v>4.9305555555555554</v>
      </c>
      <c r="K34" s="50">
        <f>SUM(K20:K31)</f>
        <v>0.86111111111111105</v>
      </c>
      <c r="L34" s="50"/>
      <c r="M34" s="42"/>
      <c r="N34" s="42"/>
    </row>
    <row r="35" spans="1:14" x14ac:dyDescent="0.25">
      <c r="A35" s="51" t="s">
        <v>43</v>
      </c>
      <c r="B35" s="52">
        <f>+IF(A34="DEMMURAGE",B8,B9)</f>
        <v>11000</v>
      </c>
      <c r="C35" s="53">
        <f>B35*C34</f>
        <v>-58222.622577777765</v>
      </c>
      <c r="D35" s="42"/>
      <c r="E35" s="54">
        <f>E34</f>
        <v>5.791666666666667</v>
      </c>
      <c r="F35" s="72" t="s">
        <v>44</v>
      </c>
      <c r="G35" s="72"/>
      <c r="H35" s="55"/>
      <c r="I35" s="55"/>
      <c r="J35" s="56">
        <f>J34</f>
        <v>4.9305555555555554</v>
      </c>
      <c r="K35" s="57">
        <f>K34</f>
        <v>0.86111111111111105</v>
      </c>
      <c r="L35" s="56"/>
      <c r="M35" s="42" t="s">
        <v>44</v>
      </c>
      <c r="N35" s="54">
        <f>E35-J35</f>
        <v>0.8611111111111116</v>
      </c>
    </row>
  </sheetData>
  <mergeCells count="31">
    <mergeCell ref="F35:G35"/>
    <mergeCell ref="F22:G22"/>
    <mergeCell ref="F24:G24"/>
    <mergeCell ref="F26:G26"/>
    <mergeCell ref="F28:G28"/>
    <mergeCell ref="F31:G31"/>
    <mergeCell ref="F20:G20"/>
    <mergeCell ref="A10:B10"/>
    <mergeCell ref="F10:G10"/>
    <mergeCell ref="A11:B11"/>
    <mergeCell ref="F11:G11"/>
    <mergeCell ref="A12:B12"/>
    <mergeCell ref="G12:J12"/>
    <mergeCell ref="C15:D15"/>
    <mergeCell ref="F15:G15"/>
    <mergeCell ref="H15:I15"/>
    <mergeCell ref="F16:G16"/>
    <mergeCell ref="H16:I16"/>
    <mergeCell ref="F9:G9"/>
    <mergeCell ref="A1:J1"/>
    <mergeCell ref="B2:E2"/>
    <mergeCell ref="H2:J2"/>
    <mergeCell ref="D3:E3"/>
    <mergeCell ref="F4:G4"/>
    <mergeCell ref="D5:E5"/>
    <mergeCell ref="F5:G5"/>
    <mergeCell ref="A6:A7"/>
    <mergeCell ref="B6:E7"/>
    <mergeCell ref="F6:G6"/>
    <mergeCell ref="F7:G7"/>
    <mergeCell ref="F8:G8"/>
  </mergeCells>
  <pageMargins left="0.7" right="0.7" top="0.75" bottom="0.75" header="0.3" footer="0.3"/>
  <pageSetup paperSize="9" scale="56" fitToHeight="0" orientation="landscape" r:id="rId1"/>
</worksheet>
</file>

<file path=docMetadata/LabelInfo.xml><?xml version="1.0" encoding="utf-8"?>
<clbl:labelList xmlns:clbl="http://schemas.microsoft.com/office/2020/mipLabelMetadata">
  <clbl:label id="{b26ee109-9f27-4dc9-9e63-64f314675ef1}" enabled="1" method="Standard" siteId="{a681154d-dbd3-466d-a3a7-369dd528155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LTC-BUNGE POLSKA</vt:lpstr>
      <vt:lpstr>'LTC-BUNGE POLSKA'!Print_Area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 Sharma</dc:creator>
  <cp:lastModifiedBy>Amit M Sharma</cp:lastModifiedBy>
  <cp:lastPrinted>2023-07-04T11:30:00Z</cp:lastPrinted>
  <dcterms:created xsi:type="dcterms:W3CDTF">2023-07-04T10:52:29Z</dcterms:created>
  <dcterms:modified xsi:type="dcterms:W3CDTF">2025-06-26T11:56:19Z</dcterms:modified>
</cp:coreProperties>
</file>