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nket Agarwal\Desktop\Personal Projects\"/>
    </mc:Choice>
  </mc:AlternateContent>
  <xr:revisionPtr revIDLastSave="0" documentId="13_ncr:1_{FD5BAA7F-3B44-44C6-A132-35963D1944CF}" xr6:coauthVersionLast="47" xr6:coauthVersionMax="47" xr10:uidLastSave="{00000000-0000-0000-0000-000000000000}"/>
  <workbookProtection workbookAlgorithmName="SHA-512" workbookHashValue="R5mR9NQJ82SffPuCyTOiMTxvJEVQK0A2q70s1rXVGGbzPaMuM1lEvZaQW7rKTDeGu3XMLnHXYBpeXSc16o7u1A==" workbookSaltValue="jAXidNBXzGKv40usnQwTCQ==" workbookSpinCount="100000" lockStructure="1"/>
  <bookViews>
    <workbookView xWindow="-120" yWindow="-120" windowWidth="29040" windowHeight="15840" tabRatio="500" xr2:uid="{00000000-000D-0000-FFFF-FFFF00000000}"/>
  </bookViews>
  <sheets>
    <sheet name="Summary P&amp;L" sheetId="3" r:id="rId1"/>
    <sheet name="Acquisition Model" sheetId="1" r:id="rId2"/>
    <sheet name="Customer Cohort Model" sheetId="2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3" l="1"/>
  <c r="C7" i="3" a="1"/>
  <c r="E7" i="3"/>
  <c r="E12" i="3"/>
  <c r="E13" i="3"/>
  <c r="E14" i="3"/>
  <c r="E61" i="3"/>
  <c r="E18" i="3"/>
  <c r="E19" i="3"/>
  <c r="E20" i="3"/>
  <c r="E22" i="3"/>
  <c r="E28" i="3"/>
  <c r="E29" i="3"/>
  <c r="E30" i="3"/>
  <c r="E31" i="3"/>
  <c r="E32" i="3"/>
  <c r="E33" i="3"/>
  <c r="E34" i="3"/>
  <c r="E37" i="3"/>
  <c r="E38" i="3"/>
  <c r="E39" i="3"/>
  <c r="E40" i="3"/>
  <c r="E41" i="3"/>
  <c r="E42" i="3"/>
  <c r="E44" i="3"/>
  <c r="E46" i="3"/>
  <c r="C7" i="3"/>
  <c r="C12" i="3"/>
  <c r="C13" i="3"/>
  <c r="C14" i="3"/>
  <c r="C61" i="3"/>
  <c r="C18" i="3"/>
  <c r="C19" i="3"/>
  <c r="C20" i="3"/>
  <c r="C22" i="3"/>
  <c r="C28" i="3"/>
  <c r="C29" i="3"/>
  <c r="C30" i="3"/>
  <c r="C31" i="3"/>
  <c r="C32" i="3"/>
  <c r="C33" i="3"/>
  <c r="C34" i="3"/>
  <c r="C37" i="3"/>
  <c r="C38" i="3"/>
  <c r="C39" i="3"/>
  <c r="C40" i="3"/>
  <c r="C41" i="3"/>
  <c r="C42" i="3"/>
  <c r="C44" i="3"/>
  <c r="C46" i="3"/>
  <c r="C49" i="3"/>
  <c r="D7" i="3"/>
  <c r="D12" i="3"/>
  <c r="D13" i="3"/>
  <c r="D14" i="3"/>
  <c r="D61" i="3"/>
  <c r="D18" i="3"/>
  <c r="D19" i="3"/>
  <c r="D20" i="3"/>
  <c r="D22" i="3"/>
  <c r="D28" i="3"/>
  <c r="D29" i="3"/>
  <c r="D30" i="3"/>
  <c r="D31" i="3"/>
  <c r="D32" i="3"/>
  <c r="D33" i="3"/>
  <c r="D34" i="3"/>
  <c r="D37" i="3"/>
  <c r="D38" i="3"/>
  <c r="D39" i="3"/>
  <c r="D40" i="3"/>
  <c r="D41" i="3"/>
  <c r="D42" i="3"/>
  <c r="D44" i="3"/>
  <c r="D46" i="3"/>
  <c r="D49" i="3"/>
  <c r="E49" i="3"/>
  <c r="F28" i="3"/>
  <c r="F29" i="3"/>
  <c r="F30" i="3"/>
  <c r="F31" i="3"/>
  <c r="F32" i="3"/>
  <c r="F33" i="3"/>
  <c r="F34" i="3"/>
  <c r="F37" i="3"/>
  <c r="F38" i="3"/>
  <c r="F39" i="3"/>
  <c r="F40" i="3"/>
  <c r="F7" i="3"/>
  <c r="F12" i="3"/>
  <c r="F13" i="3"/>
  <c r="F14" i="3"/>
  <c r="F41" i="3"/>
  <c r="F42" i="3"/>
  <c r="F44" i="3"/>
  <c r="F61" i="3"/>
  <c r="F18" i="3"/>
  <c r="F19" i="3"/>
  <c r="F20" i="3"/>
  <c r="F22" i="3"/>
  <c r="F46" i="3"/>
  <c r="F49" i="3"/>
  <c r="G28" i="3"/>
  <c r="G29" i="3"/>
  <c r="G30" i="3"/>
  <c r="G31" i="3"/>
  <c r="G32" i="3"/>
  <c r="G33" i="3"/>
  <c r="G34" i="3"/>
  <c r="G37" i="3"/>
  <c r="G38" i="3"/>
  <c r="G39" i="3"/>
  <c r="G40" i="3"/>
  <c r="G7" i="3"/>
  <c r="G12" i="3"/>
  <c r="G13" i="3"/>
  <c r="G14" i="3"/>
  <c r="G41" i="3"/>
  <c r="G42" i="3"/>
  <c r="G44" i="3"/>
  <c r="G61" i="3"/>
  <c r="G18" i="3"/>
  <c r="G19" i="3"/>
  <c r="G20" i="3"/>
  <c r="G22" i="3"/>
  <c r="G46" i="3"/>
  <c r="G49" i="3"/>
  <c r="H28" i="3"/>
  <c r="H29" i="3"/>
  <c r="H30" i="3"/>
  <c r="H31" i="3"/>
  <c r="H32" i="3"/>
  <c r="H33" i="3"/>
  <c r="H34" i="3"/>
  <c r="H37" i="3"/>
  <c r="H38" i="3"/>
  <c r="H39" i="3"/>
  <c r="H40" i="3"/>
  <c r="H7" i="3"/>
  <c r="H13" i="3"/>
  <c r="H14" i="3"/>
  <c r="H41" i="3"/>
  <c r="H42" i="3"/>
  <c r="H44" i="3"/>
  <c r="H61" i="3"/>
  <c r="H18" i="3"/>
  <c r="H19" i="3"/>
  <c r="H20" i="3"/>
  <c r="H22" i="3"/>
  <c r="H46" i="3"/>
  <c r="H49" i="3"/>
  <c r="I28" i="3"/>
  <c r="I29" i="3"/>
  <c r="I30" i="3"/>
  <c r="I31" i="3"/>
  <c r="I32" i="3"/>
  <c r="I33" i="3"/>
  <c r="I34" i="3"/>
  <c r="I37" i="3"/>
  <c r="I38" i="3"/>
  <c r="I39" i="3"/>
  <c r="I40" i="3"/>
  <c r="I7" i="3"/>
  <c r="I12" i="3"/>
  <c r="I13" i="3"/>
  <c r="I14" i="3"/>
  <c r="I41" i="3"/>
  <c r="I42" i="3"/>
  <c r="I44" i="3"/>
  <c r="I61" i="3"/>
  <c r="I18" i="3"/>
  <c r="I19" i="3"/>
  <c r="I20" i="3"/>
  <c r="I22" i="3"/>
  <c r="I46" i="3"/>
  <c r="I49" i="3"/>
  <c r="J28" i="3"/>
  <c r="J29" i="3"/>
  <c r="J30" i="3"/>
  <c r="J31" i="3"/>
  <c r="J32" i="3"/>
  <c r="J33" i="3"/>
  <c r="J34" i="3"/>
  <c r="J37" i="3"/>
  <c r="J38" i="3"/>
  <c r="J39" i="3"/>
  <c r="J40" i="3"/>
  <c r="J7" i="3"/>
  <c r="J12" i="3"/>
  <c r="J13" i="3"/>
  <c r="J14" i="3"/>
  <c r="J41" i="3"/>
  <c r="J42" i="3"/>
  <c r="J44" i="3"/>
  <c r="J61" i="3"/>
  <c r="J18" i="3"/>
  <c r="J19" i="3"/>
  <c r="J20" i="3"/>
  <c r="J22" i="3"/>
  <c r="J46" i="3"/>
  <c r="J49" i="3"/>
  <c r="K28" i="3"/>
  <c r="K29" i="3"/>
  <c r="K30" i="3"/>
  <c r="K31" i="3"/>
  <c r="K32" i="3"/>
  <c r="K33" i="3"/>
  <c r="K34" i="3"/>
  <c r="K37" i="3"/>
  <c r="K38" i="3"/>
  <c r="K39" i="3"/>
  <c r="K40" i="3"/>
  <c r="K7" i="3"/>
  <c r="K12" i="3"/>
  <c r="K13" i="3"/>
  <c r="K14" i="3"/>
  <c r="K41" i="3"/>
  <c r="K42" i="3"/>
  <c r="K44" i="3"/>
  <c r="K61" i="3"/>
  <c r="K18" i="3"/>
  <c r="K19" i="3"/>
  <c r="K20" i="3"/>
  <c r="K22" i="3"/>
  <c r="K46" i="3"/>
  <c r="K49" i="3"/>
  <c r="L28" i="3"/>
  <c r="L29" i="3"/>
  <c r="L30" i="3"/>
  <c r="L31" i="3"/>
  <c r="L32" i="3"/>
  <c r="L33" i="3"/>
  <c r="L34" i="3"/>
  <c r="L37" i="3"/>
  <c r="L38" i="3"/>
  <c r="L39" i="3"/>
  <c r="L40" i="3"/>
  <c r="L7" i="3"/>
  <c r="L12" i="3"/>
  <c r="L13" i="3"/>
  <c r="L14" i="3"/>
  <c r="L41" i="3"/>
  <c r="L42" i="3"/>
  <c r="L44" i="3"/>
  <c r="L61" i="3"/>
  <c r="L18" i="3"/>
  <c r="L19" i="3"/>
  <c r="L20" i="3"/>
  <c r="L22" i="3"/>
  <c r="L46" i="3"/>
  <c r="L49" i="3"/>
  <c r="M28" i="3"/>
  <c r="M29" i="3"/>
  <c r="M30" i="3"/>
  <c r="M31" i="3"/>
  <c r="M32" i="3"/>
  <c r="M33" i="3"/>
  <c r="M34" i="3"/>
  <c r="M37" i="3"/>
  <c r="M38" i="3"/>
  <c r="M39" i="3"/>
  <c r="M40" i="3"/>
  <c r="M7" i="3"/>
  <c r="M12" i="3"/>
  <c r="M13" i="3"/>
  <c r="M14" i="3"/>
  <c r="M41" i="3"/>
  <c r="M42" i="3"/>
  <c r="M44" i="3"/>
  <c r="M61" i="3"/>
  <c r="M18" i="3"/>
  <c r="M19" i="3"/>
  <c r="M20" i="3"/>
  <c r="M22" i="3"/>
  <c r="M46" i="3"/>
  <c r="M49" i="3"/>
  <c r="N28" i="3"/>
  <c r="N29" i="3"/>
  <c r="N30" i="3"/>
  <c r="N31" i="3"/>
  <c r="N32" i="3"/>
  <c r="N33" i="3"/>
  <c r="N34" i="3"/>
  <c r="N37" i="3"/>
  <c r="N38" i="3"/>
  <c r="N39" i="3"/>
  <c r="N40" i="3"/>
  <c r="N7" i="3"/>
  <c r="N12" i="3"/>
  <c r="N13" i="3"/>
  <c r="N14" i="3"/>
  <c r="N41" i="3"/>
  <c r="N42" i="3"/>
  <c r="N44" i="3"/>
  <c r="N61" i="3"/>
  <c r="N18" i="3"/>
  <c r="N19" i="3"/>
  <c r="N20" i="3"/>
  <c r="N22" i="3"/>
  <c r="N46" i="3"/>
  <c r="N49" i="3"/>
  <c r="O28" i="3"/>
  <c r="O29" i="3"/>
  <c r="O30" i="3"/>
  <c r="O31" i="3"/>
  <c r="O32" i="3"/>
  <c r="O33" i="3"/>
  <c r="O34" i="3"/>
  <c r="O37" i="3"/>
  <c r="O38" i="3"/>
  <c r="O39" i="3"/>
  <c r="O40" i="3"/>
  <c r="O7" i="3"/>
  <c r="O12" i="3"/>
  <c r="O13" i="3"/>
  <c r="O14" i="3"/>
  <c r="O41" i="3"/>
  <c r="O42" i="3"/>
  <c r="O44" i="3"/>
  <c r="O61" i="3"/>
  <c r="O18" i="3"/>
  <c r="O19" i="3"/>
  <c r="O20" i="3"/>
  <c r="O22" i="3"/>
  <c r="O46" i="3"/>
  <c r="O49" i="3"/>
  <c r="P28" i="3"/>
  <c r="P29" i="3"/>
  <c r="P30" i="3"/>
  <c r="P31" i="3"/>
  <c r="P32" i="3"/>
  <c r="P33" i="3"/>
  <c r="P34" i="3"/>
  <c r="P37" i="3"/>
  <c r="P38" i="3"/>
  <c r="P39" i="3"/>
  <c r="P40" i="3"/>
  <c r="P7" i="3"/>
  <c r="P12" i="3"/>
  <c r="P13" i="3"/>
  <c r="P14" i="3"/>
  <c r="P41" i="3"/>
  <c r="P42" i="3"/>
  <c r="P44" i="3"/>
  <c r="P61" i="3"/>
  <c r="P18" i="3"/>
  <c r="P19" i="3"/>
  <c r="P20" i="3"/>
  <c r="P22" i="3"/>
  <c r="P46" i="3"/>
  <c r="P49" i="3"/>
  <c r="Q28" i="3"/>
  <c r="Q29" i="3"/>
  <c r="Q30" i="3"/>
  <c r="Q31" i="3"/>
  <c r="Q32" i="3"/>
  <c r="Q33" i="3"/>
  <c r="Q34" i="3"/>
  <c r="Q37" i="3"/>
  <c r="Q38" i="3"/>
  <c r="Q39" i="3"/>
  <c r="Q40" i="3"/>
  <c r="Q7" i="3"/>
  <c r="Q12" i="3"/>
  <c r="Q13" i="3"/>
  <c r="Q14" i="3"/>
  <c r="Q41" i="3"/>
  <c r="Q42" i="3"/>
  <c r="Q44" i="3"/>
  <c r="Q61" i="3"/>
  <c r="Q18" i="3"/>
  <c r="Q19" i="3"/>
  <c r="Q20" i="3"/>
  <c r="Q22" i="3"/>
  <c r="Q46" i="3"/>
  <c r="Q49" i="3"/>
  <c r="R28" i="3"/>
  <c r="R29" i="3"/>
  <c r="R30" i="3"/>
  <c r="R31" i="3"/>
  <c r="R32" i="3"/>
  <c r="R33" i="3"/>
  <c r="R34" i="3"/>
  <c r="R37" i="3"/>
  <c r="R38" i="3"/>
  <c r="R39" i="3"/>
  <c r="R40" i="3"/>
  <c r="R7" i="3"/>
  <c r="R12" i="3"/>
  <c r="R13" i="3"/>
  <c r="R14" i="3"/>
  <c r="R41" i="3"/>
  <c r="R42" i="3"/>
  <c r="R44" i="3"/>
  <c r="R61" i="3"/>
  <c r="R18" i="3"/>
  <c r="R19" i="3"/>
  <c r="R20" i="3"/>
  <c r="R22" i="3"/>
  <c r="R46" i="3"/>
  <c r="R49" i="3"/>
  <c r="S28" i="3"/>
  <c r="S29" i="3"/>
  <c r="S30" i="3"/>
  <c r="S31" i="3"/>
  <c r="S32" i="3"/>
  <c r="S33" i="3"/>
  <c r="S34" i="3"/>
  <c r="S37" i="3"/>
  <c r="S38" i="3"/>
  <c r="S39" i="3"/>
  <c r="S40" i="3"/>
  <c r="S7" i="3"/>
  <c r="S12" i="3"/>
  <c r="S13" i="3"/>
  <c r="S14" i="3"/>
  <c r="S41" i="3"/>
  <c r="S42" i="3"/>
  <c r="S44" i="3"/>
  <c r="S61" i="3"/>
  <c r="S18" i="3"/>
  <c r="S19" i="3"/>
  <c r="S20" i="3"/>
  <c r="S22" i="3"/>
  <c r="S46" i="3"/>
  <c r="S49" i="3"/>
  <c r="T28" i="3"/>
  <c r="T29" i="3"/>
  <c r="T30" i="3"/>
  <c r="T31" i="3"/>
  <c r="T32" i="3"/>
  <c r="T33" i="3"/>
  <c r="T34" i="3"/>
  <c r="T37" i="3"/>
  <c r="T38" i="3"/>
  <c r="T39" i="3"/>
  <c r="T40" i="3"/>
  <c r="T7" i="3"/>
  <c r="T12" i="3"/>
  <c r="T13" i="3"/>
  <c r="T14" i="3"/>
  <c r="T41" i="3"/>
  <c r="T42" i="3"/>
  <c r="T44" i="3"/>
  <c r="T61" i="3"/>
  <c r="T18" i="3"/>
  <c r="T19" i="3"/>
  <c r="T20" i="3"/>
  <c r="T22" i="3"/>
  <c r="T46" i="3"/>
  <c r="T49" i="3"/>
  <c r="U28" i="3"/>
  <c r="U29" i="3"/>
  <c r="U30" i="3"/>
  <c r="U31" i="3"/>
  <c r="U32" i="3"/>
  <c r="U33" i="3"/>
  <c r="U34" i="3"/>
  <c r="U37" i="3"/>
  <c r="U38" i="3"/>
  <c r="U39" i="3"/>
  <c r="U40" i="3"/>
  <c r="U7" i="3"/>
  <c r="U12" i="3"/>
  <c r="U13" i="3"/>
  <c r="U14" i="3"/>
  <c r="U41" i="3"/>
  <c r="U42" i="3"/>
  <c r="U44" i="3"/>
  <c r="U61" i="3"/>
  <c r="U18" i="3"/>
  <c r="U19" i="3"/>
  <c r="U20" i="3"/>
  <c r="U22" i="3"/>
  <c r="U46" i="3"/>
  <c r="U49" i="3"/>
  <c r="V28" i="3"/>
  <c r="V29" i="3"/>
  <c r="V30" i="3"/>
  <c r="V31" i="3"/>
  <c r="V32" i="3"/>
  <c r="V33" i="3"/>
  <c r="V34" i="3"/>
  <c r="V37" i="3"/>
  <c r="V38" i="3"/>
  <c r="V39" i="3"/>
  <c r="V40" i="3"/>
  <c r="V7" i="3"/>
  <c r="V12" i="3"/>
  <c r="V13" i="3"/>
  <c r="V14" i="3"/>
  <c r="V41" i="3"/>
  <c r="V42" i="3"/>
  <c r="V44" i="3"/>
  <c r="V61" i="3"/>
  <c r="V18" i="3"/>
  <c r="V19" i="3"/>
  <c r="V20" i="3"/>
  <c r="V22" i="3"/>
  <c r="V46" i="3"/>
  <c r="V49" i="3"/>
  <c r="W28" i="3"/>
  <c r="W29" i="3"/>
  <c r="W30" i="3"/>
  <c r="W31" i="3"/>
  <c r="W32" i="3"/>
  <c r="W33" i="3"/>
  <c r="W34" i="3"/>
  <c r="W37" i="3"/>
  <c r="W38" i="3"/>
  <c r="W39" i="3"/>
  <c r="W40" i="3"/>
  <c r="W7" i="3"/>
  <c r="W12" i="3"/>
  <c r="W13" i="3"/>
  <c r="W14" i="3"/>
  <c r="W41" i="3"/>
  <c r="W42" i="3"/>
  <c r="W44" i="3"/>
  <c r="W61" i="3"/>
  <c r="W18" i="3"/>
  <c r="W19" i="3"/>
  <c r="W20" i="3"/>
  <c r="W22" i="3"/>
  <c r="W46" i="3"/>
  <c r="W49" i="3"/>
  <c r="X28" i="3"/>
  <c r="X29" i="3"/>
  <c r="X30" i="3"/>
  <c r="X31" i="3"/>
  <c r="X32" i="3"/>
  <c r="X33" i="3"/>
  <c r="X34" i="3"/>
  <c r="X37" i="3"/>
  <c r="X38" i="3"/>
  <c r="X39" i="3"/>
  <c r="X40" i="3"/>
  <c r="X7" i="3"/>
  <c r="X12" i="3"/>
  <c r="X13" i="3"/>
  <c r="X14" i="3"/>
  <c r="X41" i="3"/>
  <c r="X42" i="3"/>
  <c r="X44" i="3"/>
  <c r="X61" i="3"/>
  <c r="X18" i="3"/>
  <c r="X19" i="3"/>
  <c r="X20" i="3"/>
  <c r="X22" i="3"/>
  <c r="X46" i="3"/>
  <c r="X49" i="3"/>
  <c r="Y28" i="3"/>
  <c r="Y29" i="3"/>
  <c r="Y30" i="3"/>
  <c r="Y31" i="3"/>
  <c r="Y32" i="3"/>
  <c r="Y33" i="3"/>
  <c r="Y34" i="3"/>
  <c r="Y37" i="3"/>
  <c r="Y38" i="3"/>
  <c r="Y39" i="3"/>
  <c r="Y40" i="3"/>
  <c r="Y7" i="3"/>
  <c r="Y12" i="3"/>
  <c r="Y13" i="3"/>
  <c r="Y14" i="3"/>
  <c r="Y41" i="3"/>
  <c r="Y42" i="3"/>
  <c r="Y44" i="3"/>
  <c r="Y61" i="3"/>
  <c r="Y18" i="3"/>
  <c r="Y19" i="3"/>
  <c r="Y20" i="3"/>
  <c r="Y22" i="3"/>
  <c r="Y46" i="3"/>
  <c r="Y49" i="3"/>
  <c r="Z28" i="3"/>
  <c r="Z29" i="3"/>
  <c r="Z30" i="3"/>
  <c r="Z31" i="3"/>
  <c r="Z32" i="3"/>
  <c r="Z33" i="3"/>
  <c r="Z34" i="3"/>
  <c r="Z37" i="3"/>
  <c r="Z38" i="3"/>
  <c r="Z39" i="3"/>
  <c r="Z40" i="3"/>
  <c r="Z7" i="3"/>
  <c r="Z12" i="3"/>
  <c r="Z13" i="3"/>
  <c r="Z14" i="3"/>
  <c r="Z41" i="3"/>
  <c r="Z42" i="3"/>
  <c r="Z44" i="3"/>
  <c r="Z61" i="3"/>
  <c r="Z18" i="3"/>
  <c r="Z19" i="3"/>
  <c r="Z20" i="3"/>
  <c r="Z22" i="3"/>
  <c r="Z46" i="3"/>
  <c r="Z49" i="3"/>
  <c r="AA28" i="3"/>
  <c r="AA29" i="3"/>
  <c r="AA30" i="3"/>
  <c r="AA31" i="3"/>
  <c r="AA32" i="3"/>
  <c r="AA33" i="3"/>
  <c r="AA34" i="3"/>
  <c r="AA37" i="3"/>
  <c r="AA38" i="3"/>
  <c r="AA39" i="3"/>
  <c r="AA40" i="3"/>
  <c r="AA7" i="3"/>
  <c r="AA12" i="3"/>
  <c r="AA13" i="3"/>
  <c r="AA14" i="3"/>
  <c r="AA41" i="3"/>
  <c r="AA42" i="3"/>
  <c r="AA44" i="3"/>
  <c r="AA61" i="3"/>
  <c r="AA18" i="3"/>
  <c r="AA19" i="3"/>
  <c r="AA20" i="3"/>
  <c r="AA22" i="3"/>
  <c r="AA46" i="3"/>
  <c r="AA49" i="3"/>
  <c r="AB28" i="3"/>
  <c r="AB29" i="3"/>
  <c r="AB30" i="3"/>
  <c r="AB31" i="3"/>
  <c r="AB32" i="3"/>
  <c r="AB33" i="3"/>
  <c r="AB34" i="3"/>
  <c r="AB37" i="3"/>
  <c r="AB38" i="3"/>
  <c r="AB39" i="3"/>
  <c r="AB40" i="3"/>
  <c r="AB7" i="3"/>
  <c r="AB12" i="3"/>
  <c r="AB13" i="3"/>
  <c r="AB14" i="3"/>
  <c r="AB41" i="3"/>
  <c r="AB42" i="3"/>
  <c r="AB44" i="3"/>
  <c r="AB61" i="3"/>
  <c r="AB18" i="3"/>
  <c r="AB19" i="3"/>
  <c r="AB20" i="3"/>
  <c r="AB22" i="3"/>
  <c r="AB46" i="3"/>
  <c r="AB49" i="3"/>
  <c r="AC28" i="3"/>
  <c r="AC29" i="3"/>
  <c r="AC30" i="3"/>
  <c r="AC31" i="3"/>
  <c r="AC32" i="3"/>
  <c r="AC33" i="3"/>
  <c r="AC34" i="3"/>
  <c r="AC37" i="3"/>
  <c r="AC38" i="3"/>
  <c r="AC39" i="3"/>
  <c r="AC40" i="3"/>
  <c r="AC7" i="3"/>
  <c r="AC12" i="3"/>
  <c r="AC13" i="3"/>
  <c r="AC14" i="3"/>
  <c r="AC41" i="3"/>
  <c r="AC42" i="3"/>
  <c r="AC44" i="3"/>
  <c r="AC61" i="3"/>
  <c r="AC18" i="3"/>
  <c r="AC19" i="3"/>
  <c r="AC20" i="3"/>
  <c r="AC22" i="3"/>
  <c r="AC46" i="3"/>
  <c r="AC49" i="3"/>
  <c r="AD28" i="3"/>
  <c r="AD29" i="3"/>
  <c r="AD30" i="3"/>
  <c r="AD31" i="3"/>
  <c r="AD32" i="3"/>
  <c r="AD33" i="3"/>
  <c r="AD34" i="3"/>
  <c r="AD37" i="3"/>
  <c r="AD38" i="3"/>
  <c r="AD39" i="3"/>
  <c r="AD40" i="3"/>
  <c r="AD7" i="3"/>
  <c r="AD12" i="3"/>
  <c r="AD13" i="3"/>
  <c r="AD14" i="3"/>
  <c r="AD41" i="3"/>
  <c r="AD42" i="3"/>
  <c r="AD44" i="3"/>
  <c r="AD61" i="3"/>
  <c r="AD18" i="3"/>
  <c r="AD19" i="3"/>
  <c r="AD20" i="3"/>
  <c r="AD22" i="3"/>
  <c r="AD46" i="3"/>
  <c r="AD49" i="3"/>
  <c r="AE28" i="3"/>
  <c r="AE29" i="3"/>
  <c r="AE30" i="3"/>
  <c r="AE31" i="3"/>
  <c r="AE32" i="3"/>
  <c r="AE33" i="3"/>
  <c r="AE34" i="3"/>
  <c r="AE37" i="3"/>
  <c r="AE38" i="3"/>
  <c r="AE39" i="3"/>
  <c r="AE40" i="3"/>
  <c r="AE7" i="3"/>
  <c r="AE12" i="3"/>
  <c r="AE13" i="3"/>
  <c r="AE14" i="3"/>
  <c r="AE41" i="3"/>
  <c r="AE42" i="3"/>
  <c r="AE44" i="3"/>
  <c r="AE61" i="3"/>
  <c r="AE18" i="3"/>
  <c r="AE19" i="3"/>
  <c r="AE20" i="3"/>
  <c r="AE22" i="3"/>
  <c r="AE46" i="3"/>
  <c r="AE49" i="3"/>
  <c r="AF28" i="3"/>
  <c r="AF29" i="3"/>
  <c r="AF30" i="3"/>
  <c r="AF31" i="3"/>
  <c r="AF32" i="3"/>
  <c r="AF33" i="3"/>
  <c r="AF34" i="3"/>
  <c r="AF37" i="3"/>
  <c r="AF38" i="3"/>
  <c r="AF39" i="3"/>
  <c r="AF40" i="3"/>
  <c r="AF7" i="3"/>
  <c r="AF12" i="3"/>
  <c r="AF13" i="3"/>
  <c r="AF14" i="3"/>
  <c r="AF41" i="3"/>
  <c r="AF42" i="3"/>
  <c r="AF44" i="3"/>
  <c r="AF61" i="3"/>
  <c r="AF18" i="3"/>
  <c r="AF19" i="3"/>
  <c r="AF20" i="3"/>
  <c r="AF22" i="3"/>
  <c r="AF46" i="3"/>
  <c r="AF49" i="3"/>
  <c r="AG28" i="3"/>
  <c r="AG29" i="3"/>
  <c r="AG30" i="3"/>
  <c r="AG31" i="3"/>
  <c r="AG32" i="3"/>
  <c r="AG33" i="3"/>
  <c r="AG34" i="3"/>
  <c r="AG37" i="3"/>
  <c r="AG38" i="3"/>
  <c r="AG39" i="3"/>
  <c r="AG40" i="3"/>
  <c r="AG7" i="3"/>
  <c r="AG12" i="3"/>
  <c r="AG13" i="3"/>
  <c r="AG14" i="3"/>
  <c r="AG41" i="3"/>
  <c r="AG42" i="3"/>
  <c r="AG44" i="3"/>
  <c r="AG61" i="3"/>
  <c r="AG18" i="3"/>
  <c r="AG19" i="3"/>
  <c r="AG20" i="3"/>
  <c r="AG22" i="3"/>
  <c r="AG46" i="3"/>
  <c r="AG49" i="3"/>
  <c r="AH28" i="3"/>
  <c r="AH29" i="3"/>
  <c r="AH30" i="3"/>
  <c r="AH31" i="3"/>
  <c r="AH32" i="3"/>
  <c r="AH33" i="3"/>
  <c r="AH34" i="3"/>
  <c r="AH37" i="3"/>
  <c r="AH38" i="3"/>
  <c r="AH39" i="3"/>
  <c r="AH40" i="3"/>
  <c r="AH7" i="3"/>
  <c r="AH12" i="3"/>
  <c r="AH13" i="3"/>
  <c r="AH14" i="3"/>
  <c r="AH41" i="3"/>
  <c r="AH42" i="3"/>
  <c r="AH44" i="3"/>
  <c r="AH61" i="3"/>
  <c r="AH18" i="3"/>
  <c r="AH19" i="3"/>
  <c r="AH20" i="3"/>
  <c r="AH22" i="3"/>
  <c r="AH46" i="3"/>
  <c r="AH49" i="3"/>
  <c r="AI28" i="3"/>
  <c r="AI29" i="3"/>
  <c r="AI30" i="3"/>
  <c r="AI31" i="3"/>
  <c r="AI32" i="3"/>
  <c r="AI33" i="3"/>
  <c r="AI34" i="3"/>
  <c r="AI37" i="3"/>
  <c r="AI38" i="3"/>
  <c r="AI39" i="3"/>
  <c r="AI40" i="3"/>
  <c r="AI7" i="3"/>
  <c r="AI12" i="3"/>
  <c r="AI13" i="3"/>
  <c r="AI14" i="3"/>
  <c r="AI41" i="3"/>
  <c r="AI42" i="3"/>
  <c r="AI44" i="3"/>
  <c r="AI61" i="3"/>
  <c r="AI18" i="3"/>
  <c r="AI19" i="3"/>
  <c r="AI20" i="3"/>
  <c r="AI22" i="3"/>
  <c r="AI46" i="3"/>
  <c r="AI49" i="3"/>
  <c r="AJ28" i="3"/>
  <c r="AJ29" i="3"/>
  <c r="AJ30" i="3"/>
  <c r="AJ31" i="3"/>
  <c r="AJ32" i="3"/>
  <c r="AJ33" i="3"/>
  <c r="AJ34" i="3"/>
  <c r="AJ37" i="3"/>
  <c r="AJ38" i="3"/>
  <c r="AJ39" i="3"/>
  <c r="AJ40" i="3"/>
  <c r="AJ7" i="3"/>
  <c r="AJ12" i="3"/>
  <c r="AJ13" i="3"/>
  <c r="AJ14" i="3"/>
  <c r="AJ41" i="3"/>
  <c r="AJ42" i="3"/>
  <c r="AJ44" i="3"/>
  <c r="AJ61" i="3"/>
  <c r="AJ18" i="3"/>
  <c r="AJ19" i="3"/>
  <c r="AJ20" i="3"/>
  <c r="AJ22" i="3"/>
  <c r="AJ46" i="3"/>
  <c r="AJ49" i="3"/>
  <c r="AK28" i="3"/>
  <c r="AK29" i="3"/>
  <c r="AK30" i="3"/>
  <c r="AK31" i="3"/>
  <c r="AK32" i="3"/>
  <c r="AK33" i="3"/>
  <c r="AK34" i="3"/>
  <c r="AK37" i="3"/>
  <c r="AK38" i="3"/>
  <c r="AK39" i="3"/>
  <c r="AK40" i="3"/>
  <c r="AK7" i="3"/>
  <c r="AK12" i="3"/>
  <c r="AK13" i="3"/>
  <c r="AK14" i="3"/>
  <c r="AK41" i="3"/>
  <c r="AK42" i="3"/>
  <c r="AK44" i="3"/>
  <c r="AK61" i="3"/>
  <c r="AK18" i="3"/>
  <c r="AK19" i="3"/>
  <c r="AK20" i="3"/>
  <c r="AK22" i="3"/>
  <c r="AK46" i="3"/>
  <c r="AK49" i="3"/>
  <c r="AL28" i="3"/>
  <c r="AL29" i="3"/>
  <c r="AL30" i="3"/>
  <c r="AL31" i="3"/>
  <c r="AL32" i="3"/>
  <c r="AL33" i="3"/>
  <c r="AL34" i="3"/>
  <c r="AL37" i="3"/>
  <c r="AL38" i="3"/>
  <c r="AL39" i="3"/>
  <c r="AL40" i="3"/>
  <c r="AL7" i="3"/>
  <c r="AL12" i="3"/>
  <c r="AL13" i="3"/>
  <c r="AL14" i="3"/>
  <c r="AL41" i="3"/>
  <c r="AL42" i="3"/>
  <c r="AL44" i="3"/>
  <c r="AL61" i="3"/>
  <c r="AL18" i="3"/>
  <c r="AL19" i="3"/>
  <c r="AL20" i="3"/>
  <c r="AL22" i="3"/>
  <c r="AL46" i="3"/>
  <c r="AL49" i="3"/>
  <c r="AM28" i="3"/>
  <c r="AM29" i="3"/>
  <c r="AM30" i="3"/>
  <c r="AM31" i="3"/>
  <c r="AM32" i="3"/>
  <c r="AM33" i="3"/>
  <c r="AM34" i="3"/>
  <c r="AM37" i="3"/>
  <c r="AM38" i="3"/>
  <c r="AM39" i="3"/>
  <c r="AM40" i="3"/>
  <c r="AM7" i="3"/>
  <c r="AM12" i="3"/>
  <c r="AM13" i="3"/>
  <c r="AM14" i="3"/>
  <c r="AM41" i="3"/>
  <c r="AM42" i="3"/>
  <c r="AM44" i="3"/>
  <c r="AM61" i="3"/>
  <c r="AM18" i="3"/>
  <c r="AM19" i="3"/>
  <c r="AM20" i="3"/>
  <c r="AM22" i="3"/>
  <c r="AM46" i="3"/>
  <c r="AM49" i="3"/>
  <c r="AN28" i="3"/>
  <c r="AN29" i="3"/>
  <c r="AN30" i="3"/>
  <c r="AN31" i="3"/>
  <c r="AN32" i="3"/>
  <c r="AN33" i="3"/>
  <c r="AN34" i="3"/>
  <c r="AN37" i="3"/>
  <c r="AN38" i="3"/>
  <c r="AN39" i="3"/>
  <c r="AN40" i="3"/>
  <c r="AN7" i="3"/>
  <c r="AN12" i="3"/>
  <c r="AN13" i="3"/>
  <c r="AN14" i="3"/>
  <c r="AN41" i="3"/>
  <c r="AN42" i="3"/>
  <c r="AN44" i="3"/>
  <c r="AN61" i="3"/>
  <c r="AN18" i="3"/>
  <c r="AN19" i="3"/>
  <c r="AN20" i="3"/>
  <c r="AN22" i="3"/>
  <c r="AN46" i="3"/>
  <c r="AN49" i="3"/>
  <c r="AO28" i="3"/>
  <c r="AO29" i="3"/>
  <c r="AO30" i="3"/>
  <c r="AO31" i="3"/>
  <c r="AO32" i="3"/>
  <c r="AO33" i="3"/>
  <c r="AO34" i="3"/>
  <c r="AO37" i="3"/>
  <c r="AO38" i="3"/>
  <c r="AO39" i="3"/>
  <c r="AO40" i="3"/>
  <c r="AO7" i="3"/>
  <c r="AO12" i="3"/>
  <c r="AO13" i="3"/>
  <c r="AO14" i="3"/>
  <c r="AO41" i="3"/>
  <c r="AO42" i="3"/>
  <c r="AO44" i="3"/>
  <c r="AO61" i="3"/>
  <c r="AO18" i="3"/>
  <c r="AO19" i="3"/>
  <c r="AO20" i="3"/>
  <c r="AO22" i="3"/>
  <c r="AO46" i="3"/>
  <c r="AO49" i="3"/>
  <c r="AP28" i="3"/>
  <c r="AP29" i="3"/>
  <c r="AP30" i="3"/>
  <c r="AP31" i="3"/>
  <c r="AP32" i="3"/>
  <c r="AP33" i="3"/>
  <c r="AP34" i="3"/>
  <c r="AP37" i="3"/>
  <c r="AP38" i="3"/>
  <c r="AP39" i="3"/>
  <c r="AP40" i="3"/>
  <c r="AP7" i="3"/>
  <c r="AP12" i="3"/>
  <c r="AP13" i="3"/>
  <c r="AP14" i="3"/>
  <c r="AP41" i="3"/>
  <c r="AP42" i="3"/>
  <c r="AP44" i="3"/>
  <c r="AP61" i="3"/>
  <c r="AP18" i="3"/>
  <c r="AP19" i="3"/>
  <c r="AP20" i="3"/>
  <c r="AP22" i="3"/>
  <c r="AP46" i="3"/>
  <c r="AP49" i="3"/>
  <c r="AQ28" i="3"/>
  <c r="AQ29" i="3"/>
  <c r="AQ30" i="3"/>
  <c r="AQ31" i="3"/>
  <c r="AQ32" i="3"/>
  <c r="AQ33" i="3"/>
  <c r="AQ34" i="3"/>
  <c r="AQ37" i="3"/>
  <c r="AQ38" i="3"/>
  <c r="AQ39" i="3"/>
  <c r="AQ40" i="3"/>
  <c r="AQ7" i="3"/>
  <c r="AQ12" i="3"/>
  <c r="AQ13" i="3"/>
  <c r="AQ14" i="3"/>
  <c r="AQ41" i="3"/>
  <c r="AQ42" i="3"/>
  <c r="AQ44" i="3"/>
  <c r="AQ61" i="3"/>
  <c r="AQ18" i="3"/>
  <c r="AQ19" i="3"/>
  <c r="AQ20" i="3"/>
  <c r="AQ22" i="3"/>
  <c r="AQ46" i="3"/>
  <c r="AQ49" i="3"/>
  <c r="AR28" i="3"/>
  <c r="AR29" i="3"/>
  <c r="AR30" i="3"/>
  <c r="AR31" i="3"/>
  <c r="AR32" i="3"/>
  <c r="AR33" i="3"/>
  <c r="AR34" i="3"/>
  <c r="AR37" i="3"/>
  <c r="AR38" i="3"/>
  <c r="AR39" i="3"/>
  <c r="AR40" i="3"/>
  <c r="AR7" i="3"/>
  <c r="AR12" i="3"/>
  <c r="AR13" i="3"/>
  <c r="AR14" i="3"/>
  <c r="AR41" i="3"/>
  <c r="AR42" i="3"/>
  <c r="AR44" i="3"/>
  <c r="AR61" i="3"/>
  <c r="AR18" i="3"/>
  <c r="AR19" i="3"/>
  <c r="AR20" i="3"/>
  <c r="AR22" i="3"/>
  <c r="AR46" i="3"/>
  <c r="AR49" i="3"/>
  <c r="AS28" i="3"/>
  <c r="AS29" i="3"/>
  <c r="AS30" i="3"/>
  <c r="AS31" i="3"/>
  <c r="AS32" i="3"/>
  <c r="AS33" i="3"/>
  <c r="AS34" i="3"/>
  <c r="AS37" i="3"/>
  <c r="AS38" i="3"/>
  <c r="AS39" i="3"/>
  <c r="AS40" i="3"/>
  <c r="AS7" i="3"/>
  <c r="AS12" i="3"/>
  <c r="AS13" i="3"/>
  <c r="AS14" i="3"/>
  <c r="AS41" i="3"/>
  <c r="AS42" i="3"/>
  <c r="AS44" i="3"/>
  <c r="AS61" i="3"/>
  <c r="AS18" i="3"/>
  <c r="AS19" i="3"/>
  <c r="AS20" i="3"/>
  <c r="AS22" i="3"/>
  <c r="AS46" i="3"/>
  <c r="AS49" i="3"/>
  <c r="AT28" i="3"/>
  <c r="AT29" i="3"/>
  <c r="AT30" i="3"/>
  <c r="AT31" i="3"/>
  <c r="AT32" i="3"/>
  <c r="AT33" i="3"/>
  <c r="AT34" i="3"/>
  <c r="AT37" i="3"/>
  <c r="AT38" i="3"/>
  <c r="AT39" i="3"/>
  <c r="AT40" i="3"/>
  <c r="AT7" i="3"/>
  <c r="AT12" i="3"/>
  <c r="AT13" i="3"/>
  <c r="AT14" i="3"/>
  <c r="AT41" i="3"/>
  <c r="AT42" i="3"/>
  <c r="AT44" i="3"/>
  <c r="AT61" i="3"/>
  <c r="AT18" i="3"/>
  <c r="AT19" i="3"/>
  <c r="AT20" i="3"/>
  <c r="AT22" i="3"/>
  <c r="AT46" i="3"/>
  <c r="AT49" i="3"/>
  <c r="AU28" i="3"/>
  <c r="AU29" i="3"/>
  <c r="AU30" i="3"/>
  <c r="AU31" i="3"/>
  <c r="AU32" i="3"/>
  <c r="AU33" i="3"/>
  <c r="AU34" i="3"/>
  <c r="AU37" i="3"/>
  <c r="AU38" i="3"/>
  <c r="AU39" i="3"/>
  <c r="AU40" i="3"/>
  <c r="AU7" i="3"/>
  <c r="AU12" i="3"/>
  <c r="AU13" i="3"/>
  <c r="AU14" i="3"/>
  <c r="AU41" i="3"/>
  <c r="AU42" i="3"/>
  <c r="AU44" i="3"/>
  <c r="AU61" i="3"/>
  <c r="AU18" i="3"/>
  <c r="AU19" i="3"/>
  <c r="AU20" i="3"/>
  <c r="AU22" i="3"/>
  <c r="AU46" i="3"/>
  <c r="AU49" i="3"/>
  <c r="AV28" i="3"/>
  <c r="AV29" i="3"/>
  <c r="AV30" i="3"/>
  <c r="AV31" i="3"/>
  <c r="AV32" i="3"/>
  <c r="AV33" i="3"/>
  <c r="AV34" i="3"/>
  <c r="AV37" i="3"/>
  <c r="AV38" i="3"/>
  <c r="AV39" i="3"/>
  <c r="AV40" i="3"/>
  <c r="AV7" i="3"/>
  <c r="AV12" i="3"/>
  <c r="AV13" i="3"/>
  <c r="AV14" i="3"/>
  <c r="AV41" i="3"/>
  <c r="AV42" i="3"/>
  <c r="AV44" i="3"/>
  <c r="AV61" i="3"/>
  <c r="AV18" i="3"/>
  <c r="AV19" i="3"/>
  <c r="AV20" i="3"/>
  <c r="AV22" i="3"/>
  <c r="AV46" i="3"/>
  <c r="AV49" i="3"/>
  <c r="AW28" i="3"/>
  <c r="AW29" i="3"/>
  <c r="AW30" i="3"/>
  <c r="AW31" i="3"/>
  <c r="AW32" i="3"/>
  <c r="AW33" i="3"/>
  <c r="AW34" i="3"/>
  <c r="AW37" i="3"/>
  <c r="AW38" i="3"/>
  <c r="AW39" i="3"/>
  <c r="AW40" i="3"/>
  <c r="AW7" i="3"/>
  <c r="AW12" i="3"/>
  <c r="AW13" i="3"/>
  <c r="AW14" i="3"/>
  <c r="AW41" i="3"/>
  <c r="AW42" i="3"/>
  <c r="AW44" i="3"/>
  <c r="AW61" i="3"/>
  <c r="AW18" i="3"/>
  <c r="AW19" i="3"/>
  <c r="AW20" i="3"/>
  <c r="AW22" i="3"/>
  <c r="AW46" i="3"/>
  <c r="AW49" i="3"/>
  <c r="AX28" i="3"/>
  <c r="AX29" i="3"/>
  <c r="AX30" i="3"/>
  <c r="AX31" i="3"/>
  <c r="AX32" i="3"/>
  <c r="AX33" i="3"/>
  <c r="AX34" i="3"/>
  <c r="AX37" i="3"/>
  <c r="AX38" i="3"/>
  <c r="AX39" i="3"/>
  <c r="AX40" i="3"/>
  <c r="AX7" i="3"/>
  <c r="AX12" i="3"/>
  <c r="AX13" i="3"/>
  <c r="AX14" i="3"/>
  <c r="AX41" i="3"/>
  <c r="AX42" i="3"/>
  <c r="AX44" i="3"/>
  <c r="AX61" i="3"/>
  <c r="AX18" i="3"/>
  <c r="AX19" i="3"/>
  <c r="AX20" i="3"/>
  <c r="AX22" i="3"/>
  <c r="AX46" i="3"/>
  <c r="AX49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C6" i="3" a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D18" i="2"/>
  <c r="B45" i="2"/>
  <c r="B8" i="2"/>
  <c r="B7" i="2"/>
  <c r="I6" i="2"/>
  <c r="H6" i="2"/>
  <c r="G6" i="2"/>
  <c r="F6" i="2" a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6" i="2" a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W6" i="1"/>
  <c r="AW32" i="1"/>
  <c r="AW34" i="1"/>
  <c r="AW36" i="1"/>
  <c r="AW37" i="1"/>
  <c r="AV6" i="1"/>
  <c r="AV32" i="1"/>
  <c r="AV34" i="1"/>
  <c r="AV36" i="1"/>
  <c r="AV37" i="1"/>
  <c r="AU6" i="1"/>
  <c r="AU32" i="1"/>
  <c r="AU34" i="1"/>
  <c r="AU36" i="1"/>
  <c r="AU37" i="1"/>
  <c r="AT6" i="1"/>
  <c r="AT32" i="1"/>
  <c r="AT34" i="1"/>
  <c r="AT36" i="1"/>
  <c r="AT37" i="1"/>
  <c r="AS6" i="1"/>
  <c r="AS32" i="1"/>
  <c r="AS34" i="1"/>
  <c r="AS36" i="1"/>
  <c r="AS37" i="1"/>
  <c r="AR6" i="1"/>
  <c r="AR32" i="1"/>
  <c r="AR34" i="1"/>
  <c r="AR36" i="1"/>
  <c r="AR37" i="1"/>
  <c r="AQ6" i="1"/>
  <c r="AQ32" i="1"/>
  <c r="AQ34" i="1"/>
  <c r="AQ36" i="1"/>
  <c r="AQ37" i="1"/>
  <c r="AP6" i="1"/>
  <c r="AP32" i="1"/>
  <c r="AP34" i="1"/>
  <c r="AP36" i="1"/>
  <c r="AP37" i="1"/>
  <c r="AO6" i="1"/>
  <c r="AO32" i="1"/>
  <c r="AO34" i="1"/>
  <c r="AO36" i="1"/>
  <c r="AO37" i="1"/>
  <c r="AN6" i="1"/>
  <c r="AN32" i="1"/>
  <c r="AN34" i="1"/>
  <c r="AN36" i="1"/>
  <c r="AN37" i="1"/>
  <c r="AM6" i="1"/>
  <c r="AM32" i="1"/>
  <c r="AM34" i="1"/>
  <c r="AM36" i="1"/>
  <c r="AM37" i="1"/>
  <c r="AL6" i="1"/>
  <c r="AL32" i="1"/>
  <c r="AL34" i="1"/>
  <c r="AL36" i="1"/>
  <c r="AL37" i="1"/>
  <c r="AK6" i="1"/>
  <c r="AK32" i="1"/>
  <c r="AK34" i="1"/>
  <c r="AK36" i="1"/>
  <c r="AK37" i="1"/>
  <c r="AJ6" i="1"/>
  <c r="AJ32" i="1"/>
  <c r="AJ34" i="1"/>
  <c r="AJ36" i="1"/>
  <c r="AJ37" i="1"/>
  <c r="AI6" i="1"/>
  <c r="AI32" i="1"/>
  <c r="AI34" i="1"/>
  <c r="AI36" i="1"/>
  <c r="AI37" i="1"/>
  <c r="AH6" i="1"/>
  <c r="AH32" i="1"/>
  <c r="AH34" i="1"/>
  <c r="AH36" i="1"/>
  <c r="AH37" i="1"/>
  <c r="AG6" i="1"/>
  <c r="AG32" i="1"/>
  <c r="AG34" i="1"/>
  <c r="AG36" i="1"/>
  <c r="AG37" i="1"/>
  <c r="AF6" i="1"/>
  <c r="AF32" i="1"/>
  <c r="AF34" i="1"/>
  <c r="AF36" i="1"/>
  <c r="AF37" i="1"/>
  <c r="AE6" i="1"/>
  <c r="AE32" i="1"/>
  <c r="AE34" i="1"/>
  <c r="AE36" i="1"/>
  <c r="AE37" i="1"/>
  <c r="AD6" i="1"/>
  <c r="AD32" i="1"/>
  <c r="AD34" i="1"/>
  <c r="AD36" i="1"/>
  <c r="AD37" i="1"/>
  <c r="AC6" i="1"/>
  <c r="AC32" i="1"/>
  <c r="AC34" i="1"/>
  <c r="AC36" i="1"/>
  <c r="AC37" i="1"/>
  <c r="AB6" i="1"/>
  <c r="AB32" i="1"/>
  <c r="AB34" i="1"/>
  <c r="AB36" i="1"/>
  <c r="AB37" i="1"/>
  <c r="AA6" i="1"/>
  <c r="AA32" i="1"/>
  <c r="AA34" i="1"/>
  <c r="AA36" i="1"/>
  <c r="AA37" i="1"/>
  <c r="Z6" i="1"/>
  <c r="Z32" i="1"/>
  <c r="Z34" i="1"/>
  <c r="Z36" i="1"/>
  <c r="Z37" i="1"/>
  <c r="Y6" i="1"/>
  <c r="Y32" i="1"/>
  <c r="Y34" i="1"/>
  <c r="Y36" i="1"/>
  <c r="Y37" i="1"/>
  <c r="X6" i="1"/>
  <c r="X32" i="1"/>
  <c r="X34" i="1"/>
  <c r="X36" i="1"/>
  <c r="X37" i="1"/>
  <c r="W6" i="1"/>
  <c r="W32" i="1"/>
  <c r="W34" i="1"/>
  <c r="W36" i="1"/>
  <c r="W37" i="1"/>
  <c r="V6" i="1"/>
  <c r="V32" i="1"/>
  <c r="V34" i="1"/>
  <c r="V36" i="1"/>
  <c r="V37" i="1"/>
  <c r="U6" i="1"/>
  <c r="U32" i="1"/>
  <c r="U34" i="1"/>
  <c r="U36" i="1"/>
  <c r="U37" i="1"/>
  <c r="T6" i="1"/>
  <c r="T32" i="1"/>
  <c r="T34" i="1"/>
  <c r="T36" i="1"/>
  <c r="T37" i="1"/>
  <c r="S6" i="1"/>
  <c r="S32" i="1"/>
  <c r="S34" i="1"/>
  <c r="S36" i="1"/>
  <c r="S37" i="1"/>
  <c r="R6" i="1"/>
  <c r="R32" i="1"/>
  <c r="R34" i="1"/>
  <c r="R36" i="1"/>
  <c r="R37" i="1"/>
  <c r="Q6" i="1"/>
  <c r="Q32" i="1"/>
  <c r="Q34" i="1"/>
  <c r="Q36" i="1"/>
  <c r="Q37" i="1"/>
  <c r="P6" i="1"/>
  <c r="P32" i="1"/>
  <c r="P34" i="1"/>
  <c r="P36" i="1"/>
  <c r="P37" i="1"/>
  <c r="O6" i="1"/>
  <c r="O32" i="1"/>
  <c r="O34" i="1"/>
  <c r="O36" i="1"/>
  <c r="O37" i="1"/>
  <c r="N6" i="1"/>
  <c r="N32" i="1"/>
  <c r="N34" i="1"/>
  <c r="N36" i="1"/>
  <c r="N37" i="1"/>
  <c r="M6" i="1"/>
  <c r="M32" i="1"/>
  <c r="M34" i="1"/>
  <c r="M36" i="1"/>
  <c r="M37" i="1"/>
  <c r="L6" i="1"/>
  <c r="L32" i="1"/>
  <c r="L34" i="1"/>
  <c r="L36" i="1"/>
  <c r="L37" i="1"/>
  <c r="K6" i="1"/>
  <c r="K32" i="1"/>
  <c r="K34" i="1"/>
  <c r="K36" i="1"/>
  <c r="K37" i="1"/>
  <c r="J6" i="1"/>
  <c r="J32" i="1"/>
  <c r="J34" i="1"/>
  <c r="J36" i="1"/>
  <c r="J37" i="1"/>
  <c r="I6" i="1"/>
  <c r="I32" i="1"/>
  <c r="I34" i="1"/>
  <c r="I36" i="1"/>
  <c r="I37" i="1"/>
  <c r="H6" i="1"/>
  <c r="H32" i="1"/>
  <c r="H34" i="1"/>
  <c r="H36" i="1"/>
  <c r="H37" i="1"/>
  <c r="G6" i="1"/>
  <c r="G32" i="1"/>
  <c r="G34" i="1"/>
  <c r="G36" i="1"/>
  <c r="G37" i="1"/>
  <c r="F6" i="1"/>
  <c r="F32" i="1"/>
  <c r="F34" i="1"/>
  <c r="F36" i="1"/>
  <c r="F37" i="1"/>
  <c r="E6" i="1"/>
  <c r="E32" i="1"/>
  <c r="E34" i="1"/>
  <c r="E36" i="1"/>
  <c r="E37" i="1"/>
  <c r="D6" i="1"/>
  <c r="D32" i="1"/>
  <c r="D34" i="1"/>
  <c r="D36" i="1"/>
  <c r="D37" i="1"/>
  <c r="C6" i="1"/>
  <c r="C32" i="1"/>
  <c r="C34" i="1"/>
  <c r="C36" i="1"/>
  <c r="C37" i="1"/>
  <c r="B6" i="1"/>
  <c r="B32" i="1"/>
  <c r="B34" i="1"/>
  <c r="B36" i="1"/>
  <c r="B37" i="1"/>
  <c r="AW10" i="1"/>
  <c r="AW12" i="1"/>
  <c r="AW14" i="1"/>
  <c r="AW15" i="1"/>
  <c r="AW19" i="1"/>
  <c r="AW23" i="1"/>
  <c r="AV10" i="1"/>
  <c r="AV12" i="1"/>
  <c r="AV14" i="1"/>
  <c r="AV15" i="1"/>
  <c r="AV19" i="1"/>
  <c r="AV23" i="1"/>
  <c r="AU10" i="1"/>
  <c r="AU12" i="1"/>
  <c r="AU14" i="1"/>
  <c r="AU15" i="1"/>
  <c r="AU19" i="1"/>
  <c r="AU23" i="1"/>
  <c r="AT10" i="1"/>
  <c r="AT12" i="1"/>
  <c r="AT14" i="1"/>
  <c r="AT15" i="1"/>
  <c r="AT19" i="1"/>
  <c r="AT23" i="1"/>
  <c r="AS10" i="1"/>
  <c r="AS12" i="1"/>
  <c r="AS14" i="1"/>
  <c r="AS15" i="1"/>
  <c r="AS19" i="1"/>
  <c r="AS23" i="1"/>
  <c r="AR10" i="1"/>
  <c r="AR12" i="1"/>
  <c r="AR14" i="1"/>
  <c r="AR15" i="1"/>
  <c r="AR19" i="1"/>
  <c r="AR23" i="1"/>
  <c r="AQ10" i="1"/>
  <c r="AQ12" i="1"/>
  <c r="AQ14" i="1"/>
  <c r="AQ15" i="1"/>
  <c r="AQ19" i="1"/>
  <c r="AQ23" i="1"/>
  <c r="AP10" i="1"/>
  <c r="AP12" i="1"/>
  <c r="AP14" i="1"/>
  <c r="AP15" i="1"/>
  <c r="AP19" i="1"/>
  <c r="AP23" i="1"/>
  <c r="AO10" i="1"/>
  <c r="AO12" i="1"/>
  <c r="AO14" i="1"/>
  <c r="AO15" i="1"/>
  <c r="AO19" i="1"/>
  <c r="AO23" i="1"/>
  <c r="AN10" i="1"/>
  <c r="AN12" i="1"/>
  <c r="AN14" i="1"/>
  <c r="AN15" i="1"/>
  <c r="AN19" i="1"/>
  <c r="AN23" i="1"/>
  <c r="AM10" i="1"/>
  <c r="AM12" i="1"/>
  <c r="AM14" i="1"/>
  <c r="AM15" i="1"/>
  <c r="AM19" i="1"/>
  <c r="AM23" i="1"/>
  <c r="AL10" i="1"/>
  <c r="AL12" i="1"/>
  <c r="AL14" i="1"/>
  <c r="AL15" i="1"/>
  <c r="AL19" i="1"/>
  <c r="AL23" i="1"/>
  <c r="AK10" i="1"/>
  <c r="AK12" i="1"/>
  <c r="AK14" i="1"/>
  <c r="AK15" i="1"/>
  <c r="AK19" i="1"/>
  <c r="AK23" i="1"/>
  <c r="AJ10" i="1"/>
  <c r="AJ12" i="1"/>
  <c r="AJ14" i="1"/>
  <c r="AJ15" i="1"/>
  <c r="AJ19" i="1"/>
  <c r="AJ23" i="1"/>
  <c r="AI10" i="1"/>
  <c r="AI12" i="1"/>
  <c r="AI14" i="1"/>
  <c r="AI15" i="1"/>
  <c r="AI19" i="1"/>
  <c r="AI23" i="1"/>
  <c r="AH10" i="1"/>
  <c r="AH12" i="1"/>
  <c r="AH14" i="1"/>
  <c r="AH15" i="1"/>
  <c r="AH19" i="1"/>
  <c r="AH23" i="1"/>
  <c r="AG10" i="1"/>
  <c r="AG12" i="1"/>
  <c r="AG14" i="1"/>
  <c r="AG15" i="1"/>
  <c r="AG19" i="1"/>
  <c r="AG23" i="1"/>
  <c r="AF10" i="1"/>
  <c r="AF12" i="1"/>
  <c r="AF14" i="1"/>
  <c r="AF15" i="1"/>
  <c r="AF19" i="1"/>
  <c r="AF23" i="1"/>
  <c r="AE10" i="1"/>
  <c r="AE12" i="1"/>
  <c r="AE14" i="1"/>
  <c r="AE15" i="1"/>
  <c r="AE19" i="1"/>
  <c r="AE23" i="1"/>
  <c r="AD10" i="1"/>
  <c r="AD12" i="1"/>
  <c r="AD14" i="1"/>
  <c r="AD15" i="1"/>
  <c r="AD19" i="1"/>
  <c r="AD23" i="1"/>
  <c r="AC10" i="1"/>
  <c r="AC12" i="1"/>
  <c r="AC14" i="1"/>
  <c r="AC15" i="1"/>
  <c r="AC19" i="1"/>
  <c r="AC23" i="1"/>
  <c r="AB10" i="1"/>
  <c r="AB12" i="1"/>
  <c r="AB14" i="1"/>
  <c r="AB15" i="1"/>
  <c r="AB19" i="1"/>
  <c r="AB23" i="1"/>
  <c r="AA10" i="1"/>
  <c r="AA12" i="1"/>
  <c r="AA14" i="1"/>
  <c r="AA15" i="1"/>
  <c r="AA19" i="1"/>
  <c r="AA23" i="1"/>
  <c r="Z10" i="1"/>
  <c r="Z12" i="1"/>
  <c r="Z14" i="1"/>
  <c r="Z15" i="1"/>
  <c r="Z19" i="1"/>
  <c r="Z23" i="1"/>
  <c r="Y10" i="1"/>
  <c r="Y12" i="1"/>
  <c r="Y14" i="1"/>
  <c r="Y15" i="1"/>
  <c r="Y19" i="1"/>
  <c r="Y23" i="1"/>
  <c r="X10" i="1"/>
  <c r="X12" i="1"/>
  <c r="X14" i="1"/>
  <c r="X15" i="1"/>
  <c r="X19" i="1"/>
  <c r="X23" i="1"/>
  <c r="W10" i="1"/>
  <c r="W12" i="1"/>
  <c r="W14" i="1"/>
  <c r="W15" i="1"/>
  <c r="W19" i="1"/>
  <c r="W23" i="1"/>
  <c r="V10" i="1"/>
  <c r="V12" i="1"/>
  <c r="V14" i="1"/>
  <c r="V15" i="1"/>
  <c r="V19" i="1"/>
  <c r="V23" i="1"/>
  <c r="U10" i="1"/>
  <c r="U12" i="1"/>
  <c r="U14" i="1"/>
  <c r="U15" i="1"/>
  <c r="U19" i="1"/>
  <c r="U23" i="1"/>
  <c r="T10" i="1"/>
  <c r="T12" i="1"/>
  <c r="T14" i="1"/>
  <c r="T15" i="1"/>
  <c r="T19" i="1"/>
  <c r="T23" i="1"/>
  <c r="S10" i="1"/>
  <c r="S12" i="1"/>
  <c r="S14" i="1"/>
  <c r="S15" i="1"/>
  <c r="S19" i="1"/>
  <c r="S23" i="1"/>
  <c r="R10" i="1"/>
  <c r="R12" i="1"/>
  <c r="R14" i="1"/>
  <c r="R15" i="1"/>
  <c r="R19" i="1"/>
  <c r="R23" i="1"/>
  <c r="Q10" i="1"/>
  <c r="Q12" i="1"/>
  <c r="Q14" i="1"/>
  <c r="Q15" i="1"/>
  <c r="Q19" i="1"/>
  <c r="Q23" i="1"/>
  <c r="P10" i="1"/>
  <c r="P12" i="1"/>
  <c r="P14" i="1"/>
  <c r="P15" i="1"/>
  <c r="P19" i="1"/>
  <c r="P23" i="1"/>
  <c r="O10" i="1"/>
  <c r="O12" i="1"/>
  <c r="O14" i="1"/>
  <c r="O15" i="1"/>
  <c r="O19" i="1"/>
  <c r="O23" i="1"/>
  <c r="N10" i="1"/>
  <c r="N12" i="1"/>
  <c r="N14" i="1"/>
  <c r="N15" i="1"/>
  <c r="N19" i="1"/>
  <c r="N23" i="1"/>
  <c r="M10" i="1"/>
  <c r="M12" i="1"/>
  <c r="M14" i="1"/>
  <c r="M15" i="1"/>
  <c r="M19" i="1"/>
  <c r="M23" i="1"/>
  <c r="L10" i="1"/>
  <c r="L12" i="1"/>
  <c r="L14" i="1"/>
  <c r="L15" i="1"/>
  <c r="L19" i="1"/>
  <c r="L23" i="1"/>
  <c r="K10" i="1"/>
  <c r="K12" i="1"/>
  <c r="K14" i="1"/>
  <c r="K15" i="1"/>
  <c r="K19" i="1"/>
  <c r="K23" i="1"/>
  <c r="J10" i="1"/>
  <c r="J12" i="1"/>
  <c r="J14" i="1"/>
  <c r="J15" i="1"/>
  <c r="J19" i="1"/>
  <c r="J23" i="1"/>
  <c r="I10" i="1"/>
  <c r="I12" i="1"/>
  <c r="I14" i="1"/>
  <c r="I15" i="1"/>
  <c r="I19" i="1"/>
  <c r="I23" i="1"/>
  <c r="H10" i="1"/>
  <c r="H12" i="1"/>
  <c r="H14" i="1"/>
  <c r="H15" i="1"/>
  <c r="H19" i="1"/>
  <c r="H23" i="1"/>
  <c r="G10" i="1"/>
  <c r="G12" i="1"/>
  <c r="G14" i="1"/>
  <c r="G15" i="1"/>
  <c r="G19" i="1"/>
  <c r="G23" i="1"/>
  <c r="F10" i="1"/>
  <c r="F12" i="1"/>
  <c r="F14" i="1"/>
  <c r="F15" i="1"/>
  <c r="F19" i="1"/>
  <c r="F23" i="1"/>
  <c r="E10" i="1"/>
  <c r="E12" i="1"/>
  <c r="E14" i="1"/>
  <c r="E15" i="1"/>
  <c r="E19" i="1"/>
  <c r="E23" i="1"/>
  <c r="C10" i="1"/>
  <c r="C12" i="1"/>
  <c r="C14" i="1"/>
  <c r="C15" i="1"/>
  <c r="C19" i="1"/>
  <c r="C23" i="1"/>
  <c r="B10" i="1"/>
  <c r="B12" i="1"/>
  <c r="B14" i="1"/>
  <c r="B15" i="1"/>
  <c r="B19" i="1"/>
  <c r="B23" i="1"/>
  <c r="B26" i="1"/>
  <c r="C24" i="1"/>
  <c r="C25" i="1"/>
  <c r="C26" i="1"/>
  <c r="D25" i="1"/>
  <c r="D10" i="1"/>
  <c r="D12" i="1"/>
  <c r="D14" i="1"/>
  <c r="D15" i="1"/>
  <c r="D19" i="1"/>
  <c r="D23" i="1"/>
  <c r="D24" i="1"/>
  <c r="D26" i="1"/>
  <c r="E24" i="1"/>
  <c r="E25" i="1"/>
  <c r="E26" i="1"/>
  <c r="F24" i="1"/>
  <c r="F25" i="1"/>
  <c r="F26" i="1"/>
  <c r="G24" i="1"/>
  <c r="G25" i="1"/>
  <c r="G26" i="1"/>
  <c r="H24" i="1"/>
  <c r="H25" i="1"/>
  <c r="H26" i="1"/>
  <c r="I24" i="1"/>
  <c r="I25" i="1"/>
  <c r="I26" i="1"/>
  <c r="J24" i="1"/>
  <c r="J25" i="1"/>
  <c r="J26" i="1"/>
  <c r="K24" i="1"/>
  <c r="K25" i="1"/>
  <c r="K26" i="1"/>
  <c r="L24" i="1"/>
  <c r="L25" i="1"/>
  <c r="L26" i="1"/>
  <c r="M24" i="1"/>
  <c r="M25" i="1"/>
  <c r="M26" i="1"/>
  <c r="N24" i="1"/>
  <c r="N25" i="1"/>
  <c r="N26" i="1"/>
  <c r="O24" i="1"/>
  <c r="O25" i="1"/>
  <c r="O26" i="1"/>
  <c r="P24" i="1"/>
  <c r="P25" i="1"/>
  <c r="P26" i="1"/>
  <c r="Q24" i="1"/>
  <c r="Q25" i="1"/>
  <c r="Q26" i="1"/>
  <c r="R24" i="1"/>
  <c r="R25" i="1"/>
  <c r="R26" i="1"/>
  <c r="S24" i="1"/>
  <c r="S25" i="1"/>
  <c r="S26" i="1"/>
  <c r="T24" i="1"/>
  <c r="T25" i="1"/>
  <c r="T26" i="1"/>
  <c r="U24" i="1"/>
  <c r="U25" i="1"/>
  <c r="U26" i="1"/>
  <c r="V24" i="1"/>
  <c r="V25" i="1"/>
  <c r="V26" i="1"/>
  <c r="W24" i="1"/>
  <c r="W25" i="1"/>
  <c r="W26" i="1"/>
  <c r="X24" i="1"/>
  <c r="X25" i="1"/>
  <c r="X26" i="1"/>
  <c r="Y24" i="1"/>
  <c r="Y25" i="1"/>
  <c r="Y26" i="1"/>
  <c r="Z24" i="1"/>
  <c r="Z25" i="1"/>
  <c r="Z26" i="1"/>
  <c r="AA24" i="1"/>
  <c r="AA25" i="1"/>
  <c r="AA26" i="1"/>
  <c r="AB24" i="1"/>
  <c r="AB25" i="1"/>
  <c r="AB26" i="1"/>
  <c r="AC24" i="1"/>
  <c r="AC25" i="1"/>
  <c r="AC26" i="1"/>
  <c r="AD24" i="1"/>
  <c r="AD25" i="1"/>
  <c r="AD26" i="1"/>
  <c r="AE24" i="1"/>
  <c r="AE25" i="1"/>
  <c r="AE26" i="1"/>
  <c r="AF24" i="1"/>
  <c r="AF25" i="1"/>
  <c r="AF26" i="1"/>
  <c r="AG24" i="1"/>
  <c r="AG25" i="1"/>
  <c r="AG26" i="1"/>
  <c r="AH24" i="1"/>
  <c r="AH25" i="1"/>
  <c r="AH26" i="1"/>
  <c r="AI24" i="1"/>
  <c r="AI25" i="1"/>
  <c r="AI26" i="1"/>
  <c r="AJ24" i="1"/>
  <c r="AJ25" i="1"/>
  <c r="AJ26" i="1"/>
  <c r="AK24" i="1"/>
  <c r="AK25" i="1"/>
  <c r="AK26" i="1"/>
  <c r="AL24" i="1"/>
  <c r="AL25" i="1"/>
  <c r="AL26" i="1"/>
  <c r="AM24" i="1"/>
  <c r="AM25" i="1"/>
  <c r="AM26" i="1"/>
  <c r="AN24" i="1"/>
  <c r="AN25" i="1"/>
  <c r="AN26" i="1"/>
  <c r="AO24" i="1"/>
  <c r="AO25" i="1"/>
  <c r="AO26" i="1"/>
  <c r="AP24" i="1"/>
  <c r="AP25" i="1"/>
  <c r="AP26" i="1"/>
  <c r="AQ24" i="1"/>
  <c r="AQ25" i="1"/>
  <c r="AQ26" i="1"/>
  <c r="AR24" i="1"/>
  <c r="AR25" i="1"/>
  <c r="AR26" i="1"/>
  <c r="AS24" i="1"/>
  <c r="AS25" i="1"/>
  <c r="AS26" i="1"/>
  <c r="AT24" i="1"/>
  <c r="AT25" i="1"/>
  <c r="AT26" i="1"/>
  <c r="AU24" i="1"/>
  <c r="AU25" i="1"/>
  <c r="AU26" i="1"/>
  <c r="AV24" i="1"/>
  <c r="AV25" i="1"/>
  <c r="AV26" i="1"/>
  <c r="AW24" i="1"/>
  <c r="AW25" i="1"/>
  <c r="AW26" i="1"/>
  <c r="G52" i="2"/>
  <c r="H51" i="2"/>
  <c r="I50" i="2"/>
  <c r="J49" i="2"/>
  <c r="K48" i="2"/>
  <c r="L47" i="2"/>
  <c r="M46" i="2"/>
  <c r="N45" i="2"/>
  <c r="O44" i="2"/>
  <c r="P43" i="2"/>
  <c r="Q42" i="2"/>
  <c r="R41" i="2"/>
  <c r="S40" i="2"/>
  <c r="T39" i="2"/>
  <c r="U38" i="2"/>
  <c r="V37" i="2"/>
  <c r="W36" i="2"/>
  <c r="X35" i="2"/>
  <c r="Y34" i="2"/>
  <c r="Z33" i="2"/>
  <c r="AA32" i="2"/>
  <c r="AB31" i="2"/>
  <c r="AC30" i="2"/>
  <c r="AD29" i="2"/>
  <c r="AE28" i="2"/>
  <c r="AF27" i="2"/>
  <c r="AG26" i="2"/>
  <c r="AH25" i="2"/>
  <c r="AI24" i="2"/>
  <c r="AJ23" i="2"/>
  <c r="AK22" i="2"/>
  <c r="AL21" i="2"/>
  <c r="AM20" i="2"/>
  <c r="AN19" i="2"/>
  <c r="AO18" i="2"/>
  <c r="AP17" i="2"/>
  <c r="AQ16" i="2"/>
  <c r="AR15" i="2"/>
  <c r="AS14" i="2"/>
  <c r="AT13" i="2"/>
  <c r="AU12" i="2"/>
  <c r="AV11" i="2"/>
  <c r="AW10" i="2"/>
  <c r="AX9" i="2"/>
  <c r="AY8" i="2"/>
  <c r="AZ7" i="2"/>
  <c r="BA6" i="2"/>
  <c r="B53" i="2"/>
  <c r="D53" i="2"/>
  <c r="G51" i="2"/>
  <c r="H50" i="2"/>
  <c r="I49" i="2"/>
  <c r="J48" i="2"/>
  <c r="K47" i="2"/>
  <c r="L46" i="2"/>
  <c r="M45" i="2"/>
  <c r="N44" i="2"/>
  <c r="O43" i="2"/>
  <c r="P42" i="2"/>
  <c r="Q41" i="2"/>
  <c r="R40" i="2"/>
  <c r="S39" i="2"/>
  <c r="T38" i="2"/>
  <c r="U37" i="2"/>
  <c r="V36" i="2"/>
  <c r="W35" i="2"/>
  <c r="X34" i="2"/>
  <c r="Y33" i="2"/>
  <c r="Z32" i="2"/>
  <c r="AA31" i="2"/>
  <c r="AB30" i="2"/>
  <c r="AC29" i="2"/>
  <c r="AD28" i="2"/>
  <c r="AE27" i="2"/>
  <c r="AF26" i="2"/>
  <c r="AG25" i="2"/>
  <c r="AH24" i="2"/>
  <c r="AI23" i="2"/>
  <c r="AJ22" i="2"/>
  <c r="AK21" i="2"/>
  <c r="AL20" i="2"/>
  <c r="AM19" i="2"/>
  <c r="AN18" i="2"/>
  <c r="AO17" i="2"/>
  <c r="AP16" i="2"/>
  <c r="AQ15" i="2"/>
  <c r="AR14" i="2"/>
  <c r="AS13" i="2"/>
  <c r="AT12" i="2"/>
  <c r="AU11" i="2"/>
  <c r="AV10" i="2"/>
  <c r="AW9" i="2"/>
  <c r="AX8" i="2"/>
  <c r="AY7" i="2"/>
  <c r="AZ6" i="2"/>
  <c r="B52" i="2"/>
  <c r="D52" i="2"/>
  <c r="G50" i="2"/>
  <c r="H49" i="2"/>
  <c r="I48" i="2"/>
  <c r="J47" i="2"/>
  <c r="K46" i="2"/>
  <c r="L45" i="2"/>
  <c r="M44" i="2"/>
  <c r="N43" i="2"/>
  <c r="O42" i="2"/>
  <c r="P41" i="2"/>
  <c r="Q40" i="2"/>
  <c r="R39" i="2"/>
  <c r="S38" i="2"/>
  <c r="T37" i="2"/>
  <c r="U36" i="2"/>
  <c r="V35" i="2"/>
  <c r="W34" i="2"/>
  <c r="X33" i="2"/>
  <c r="Y32" i="2"/>
  <c r="Z31" i="2"/>
  <c r="AA30" i="2"/>
  <c r="AB29" i="2"/>
  <c r="AC28" i="2"/>
  <c r="AD27" i="2"/>
  <c r="AE26" i="2"/>
  <c r="AF25" i="2"/>
  <c r="AG24" i="2"/>
  <c r="AH23" i="2"/>
  <c r="AI22" i="2"/>
  <c r="AJ21" i="2"/>
  <c r="AK20" i="2"/>
  <c r="AL19" i="2"/>
  <c r="AM18" i="2"/>
  <c r="AN17" i="2"/>
  <c r="AO16" i="2"/>
  <c r="AP15" i="2"/>
  <c r="AQ14" i="2"/>
  <c r="AR13" i="2"/>
  <c r="AS12" i="2"/>
  <c r="AT11" i="2"/>
  <c r="AU10" i="2"/>
  <c r="AV9" i="2"/>
  <c r="AW8" i="2"/>
  <c r="AX7" i="2"/>
  <c r="AY6" i="2"/>
  <c r="B51" i="2"/>
  <c r="D51" i="2"/>
  <c r="G49" i="2"/>
  <c r="H48" i="2"/>
  <c r="I47" i="2"/>
  <c r="J46" i="2"/>
  <c r="K45" i="2"/>
  <c r="L44" i="2"/>
  <c r="M43" i="2"/>
  <c r="N42" i="2"/>
  <c r="O41" i="2"/>
  <c r="P40" i="2"/>
  <c r="Q39" i="2"/>
  <c r="R38" i="2"/>
  <c r="S37" i="2"/>
  <c r="T36" i="2"/>
  <c r="U35" i="2"/>
  <c r="V34" i="2"/>
  <c r="W33" i="2"/>
  <c r="X32" i="2"/>
  <c r="Y31" i="2"/>
  <c r="Z30" i="2"/>
  <c r="AA29" i="2"/>
  <c r="AB28" i="2"/>
  <c r="AC27" i="2"/>
  <c r="AD26" i="2"/>
  <c r="AE25" i="2"/>
  <c r="AF24" i="2"/>
  <c r="AG23" i="2"/>
  <c r="AH22" i="2"/>
  <c r="AI21" i="2"/>
  <c r="AJ20" i="2"/>
  <c r="AK19" i="2"/>
  <c r="AL18" i="2"/>
  <c r="AM17" i="2"/>
  <c r="AN16" i="2"/>
  <c r="AO15" i="2"/>
  <c r="AP14" i="2"/>
  <c r="AQ13" i="2"/>
  <c r="AR12" i="2"/>
  <c r="AS11" i="2"/>
  <c r="AT10" i="2"/>
  <c r="AU9" i="2"/>
  <c r="AV8" i="2"/>
  <c r="AW7" i="2"/>
  <c r="AX6" i="2"/>
  <c r="B50" i="2"/>
  <c r="D50" i="2"/>
  <c r="G48" i="2"/>
  <c r="H47" i="2"/>
  <c r="I46" i="2"/>
  <c r="J45" i="2"/>
  <c r="K44" i="2"/>
  <c r="L43" i="2"/>
  <c r="M42" i="2"/>
  <c r="N41" i="2"/>
  <c r="O40" i="2"/>
  <c r="P39" i="2"/>
  <c r="Q38" i="2"/>
  <c r="R37" i="2"/>
  <c r="S36" i="2"/>
  <c r="T35" i="2"/>
  <c r="U34" i="2"/>
  <c r="V33" i="2"/>
  <c r="W32" i="2"/>
  <c r="X31" i="2"/>
  <c r="Y30" i="2"/>
  <c r="Z29" i="2"/>
  <c r="AA28" i="2"/>
  <c r="AB27" i="2"/>
  <c r="AC26" i="2"/>
  <c r="AD25" i="2"/>
  <c r="AE24" i="2"/>
  <c r="AF23" i="2"/>
  <c r="AG22" i="2"/>
  <c r="AH21" i="2"/>
  <c r="AI20" i="2"/>
  <c r="AJ19" i="2"/>
  <c r="AK18" i="2"/>
  <c r="AL17" i="2"/>
  <c r="AM16" i="2"/>
  <c r="AN15" i="2"/>
  <c r="AO14" i="2"/>
  <c r="AP13" i="2"/>
  <c r="AQ12" i="2"/>
  <c r="AR11" i="2"/>
  <c r="AS10" i="2"/>
  <c r="AT9" i="2"/>
  <c r="AU8" i="2"/>
  <c r="AV7" i="2"/>
  <c r="AW6" i="2"/>
  <c r="B49" i="2"/>
  <c r="D49" i="2"/>
  <c r="G47" i="2"/>
  <c r="H46" i="2"/>
  <c r="I45" i="2"/>
  <c r="J44" i="2"/>
  <c r="K43" i="2"/>
  <c r="L42" i="2"/>
  <c r="M41" i="2"/>
  <c r="N40" i="2"/>
  <c r="O39" i="2"/>
  <c r="P38" i="2"/>
  <c r="Q37" i="2"/>
  <c r="R36" i="2"/>
  <c r="S35" i="2"/>
  <c r="T34" i="2"/>
  <c r="U33" i="2"/>
  <c r="V32" i="2"/>
  <c r="W31" i="2"/>
  <c r="X30" i="2"/>
  <c r="Y29" i="2"/>
  <c r="Z28" i="2"/>
  <c r="AA27" i="2"/>
  <c r="AB26" i="2"/>
  <c r="AC25" i="2"/>
  <c r="AD24" i="2"/>
  <c r="AE23" i="2"/>
  <c r="AF22" i="2"/>
  <c r="AG21" i="2"/>
  <c r="AH20" i="2"/>
  <c r="AI19" i="2"/>
  <c r="AJ18" i="2"/>
  <c r="AK17" i="2"/>
  <c r="AL16" i="2"/>
  <c r="AM15" i="2"/>
  <c r="AN14" i="2"/>
  <c r="AO13" i="2"/>
  <c r="AP12" i="2"/>
  <c r="AQ11" i="2"/>
  <c r="AR10" i="2"/>
  <c r="AS9" i="2"/>
  <c r="AT8" i="2"/>
  <c r="AU7" i="2"/>
  <c r="AV6" i="2"/>
  <c r="B48" i="2"/>
  <c r="D48" i="2"/>
  <c r="G46" i="2"/>
  <c r="H45" i="2"/>
  <c r="I44" i="2"/>
  <c r="J43" i="2"/>
  <c r="K42" i="2"/>
  <c r="L41" i="2"/>
  <c r="M40" i="2"/>
  <c r="N39" i="2"/>
  <c r="O38" i="2"/>
  <c r="P37" i="2"/>
  <c r="Q36" i="2"/>
  <c r="R35" i="2"/>
  <c r="S34" i="2"/>
  <c r="T33" i="2"/>
  <c r="U32" i="2"/>
  <c r="V31" i="2"/>
  <c r="W30" i="2"/>
  <c r="X29" i="2"/>
  <c r="Y28" i="2"/>
  <c r="Z27" i="2"/>
  <c r="AA26" i="2"/>
  <c r="AB25" i="2"/>
  <c r="AC24" i="2"/>
  <c r="AD23" i="2"/>
  <c r="AE22" i="2"/>
  <c r="AF21" i="2"/>
  <c r="AG20" i="2"/>
  <c r="AH19" i="2"/>
  <c r="AI18" i="2"/>
  <c r="AJ17" i="2"/>
  <c r="AK16" i="2"/>
  <c r="AL15" i="2"/>
  <c r="AM14" i="2"/>
  <c r="AN13" i="2"/>
  <c r="AO12" i="2"/>
  <c r="AP11" i="2"/>
  <c r="AQ10" i="2"/>
  <c r="AR9" i="2"/>
  <c r="AS8" i="2"/>
  <c r="AT7" i="2"/>
  <c r="AU6" i="2"/>
  <c r="B47" i="2"/>
  <c r="D47" i="2"/>
  <c r="G45" i="2"/>
  <c r="H44" i="2"/>
  <c r="I43" i="2"/>
  <c r="J42" i="2"/>
  <c r="K41" i="2"/>
  <c r="L40" i="2"/>
  <c r="M39" i="2"/>
  <c r="N38" i="2"/>
  <c r="O37" i="2"/>
  <c r="P36" i="2"/>
  <c r="Q35" i="2"/>
  <c r="R34" i="2"/>
  <c r="S33" i="2"/>
  <c r="T32" i="2"/>
  <c r="U31" i="2"/>
  <c r="V30" i="2"/>
  <c r="W29" i="2"/>
  <c r="X28" i="2"/>
  <c r="Y27" i="2"/>
  <c r="Z26" i="2"/>
  <c r="AA25" i="2"/>
  <c r="AB24" i="2"/>
  <c r="AC23" i="2"/>
  <c r="AD22" i="2"/>
  <c r="AE21" i="2"/>
  <c r="AF20" i="2"/>
  <c r="AG19" i="2"/>
  <c r="AH18" i="2"/>
  <c r="AI17" i="2"/>
  <c r="AJ16" i="2"/>
  <c r="AK15" i="2"/>
  <c r="AL14" i="2"/>
  <c r="AM13" i="2"/>
  <c r="AN12" i="2"/>
  <c r="AO11" i="2"/>
  <c r="AP10" i="2"/>
  <c r="AQ9" i="2"/>
  <c r="AR8" i="2"/>
  <c r="AS7" i="2"/>
  <c r="AT6" i="2"/>
  <c r="B46" i="2"/>
  <c r="D46" i="2"/>
  <c r="G44" i="2"/>
  <c r="H43" i="2"/>
  <c r="I42" i="2"/>
  <c r="J41" i="2"/>
  <c r="K40" i="2"/>
  <c r="L39" i="2"/>
  <c r="M38" i="2"/>
  <c r="N37" i="2"/>
  <c r="O36" i="2"/>
  <c r="P35" i="2"/>
  <c r="Q34" i="2"/>
  <c r="R33" i="2"/>
  <c r="S32" i="2"/>
  <c r="T31" i="2"/>
  <c r="U30" i="2"/>
  <c r="V29" i="2"/>
  <c r="W28" i="2"/>
  <c r="X27" i="2"/>
  <c r="Y26" i="2"/>
  <c r="Z25" i="2"/>
  <c r="AA24" i="2"/>
  <c r="AB23" i="2"/>
  <c r="AC22" i="2"/>
  <c r="AD21" i="2"/>
  <c r="AE20" i="2"/>
  <c r="AF19" i="2"/>
  <c r="AG18" i="2"/>
  <c r="AH17" i="2"/>
  <c r="AI16" i="2"/>
  <c r="AJ15" i="2"/>
  <c r="AK14" i="2"/>
  <c r="AL13" i="2"/>
  <c r="AM12" i="2"/>
  <c r="AN11" i="2"/>
  <c r="AO10" i="2"/>
  <c r="AP9" i="2"/>
  <c r="AQ8" i="2"/>
  <c r="AR7" i="2"/>
  <c r="AS6" i="2"/>
  <c r="D45" i="2"/>
  <c r="G43" i="2"/>
  <c r="H42" i="2"/>
  <c r="I41" i="2"/>
  <c r="J40" i="2"/>
  <c r="K39" i="2"/>
  <c r="L38" i="2"/>
  <c r="M37" i="2"/>
  <c r="N36" i="2"/>
  <c r="O35" i="2"/>
  <c r="P34" i="2"/>
  <c r="Q33" i="2"/>
  <c r="R32" i="2"/>
  <c r="S31" i="2"/>
  <c r="T30" i="2"/>
  <c r="U29" i="2"/>
  <c r="V28" i="2"/>
  <c r="W27" i="2"/>
  <c r="X26" i="2"/>
  <c r="Y25" i="2"/>
  <c r="Z24" i="2"/>
  <c r="AA23" i="2"/>
  <c r="AB22" i="2"/>
  <c r="AC21" i="2"/>
  <c r="AD20" i="2"/>
  <c r="AE19" i="2"/>
  <c r="AF18" i="2"/>
  <c r="AG17" i="2"/>
  <c r="AH16" i="2"/>
  <c r="AI15" i="2"/>
  <c r="AJ14" i="2"/>
  <c r="AK13" i="2"/>
  <c r="AL12" i="2"/>
  <c r="AM11" i="2"/>
  <c r="AN10" i="2"/>
  <c r="AO9" i="2"/>
  <c r="AP8" i="2"/>
  <c r="AQ7" i="2"/>
  <c r="AR6" i="2"/>
  <c r="B44" i="2"/>
  <c r="D44" i="2"/>
  <c r="G42" i="2"/>
  <c r="H41" i="2"/>
  <c r="I40" i="2"/>
  <c r="J39" i="2"/>
  <c r="K38" i="2"/>
  <c r="L37" i="2"/>
  <c r="M36" i="2"/>
  <c r="N35" i="2"/>
  <c r="O34" i="2"/>
  <c r="P33" i="2"/>
  <c r="Q32" i="2"/>
  <c r="R31" i="2"/>
  <c r="S30" i="2"/>
  <c r="T29" i="2"/>
  <c r="U28" i="2"/>
  <c r="V27" i="2"/>
  <c r="W26" i="2"/>
  <c r="X25" i="2"/>
  <c r="Y24" i="2"/>
  <c r="Z23" i="2"/>
  <c r="AA22" i="2"/>
  <c r="AB21" i="2"/>
  <c r="AC20" i="2"/>
  <c r="AD19" i="2"/>
  <c r="AE18" i="2"/>
  <c r="AF17" i="2"/>
  <c r="AG16" i="2"/>
  <c r="AH15" i="2"/>
  <c r="AI14" i="2"/>
  <c r="AJ13" i="2"/>
  <c r="AK12" i="2"/>
  <c r="AL11" i="2"/>
  <c r="AM10" i="2"/>
  <c r="AN9" i="2"/>
  <c r="AO8" i="2"/>
  <c r="AP7" i="2"/>
  <c r="AQ6" i="2"/>
  <c r="B43" i="2"/>
  <c r="D43" i="2"/>
  <c r="G41" i="2"/>
  <c r="H40" i="2"/>
  <c r="I39" i="2"/>
  <c r="J38" i="2"/>
  <c r="K37" i="2"/>
  <c r="L36" i="2"/>
  <c r="M35" i="2"/>
  <c r="N34" i="2"/>
  <c r="O33" i="2"/>
  <c r="P32" i="2"/>
  <c r="Q31" i="2"/>
  <c r="R30" i="2"/>
  <c r="S29" i="2"/>
  <c r="T28" i="2"/>
  <c r="U27" i="2"/>
  <c r="V26" i="2"/>
  <c r="W25" i="2"/>
  <c r="X24" i="2"/>
  <c r="Y23" i="2"/>
  <c r="Z22" i="2"/>
  <c r="AA21" i="2"/>
  <c r="AB20" i="2"/>
  <c r="AC19" i="2"/>
  <c r="AD18" i="2"/>
  <c r="AE17" i="2"/>
  <c r="AF16" i="2"/>
  <c r="AG15" i="2"/>
  <c r="AH14" i="2"/>
  <c r="AI13" i="2"/>
  <c r="AJ12" i="2"/>
  <c r="AK11" i="2"/>
  <c r="AL10" i="2"/>
  <c r="AM9" i="2"/>
  <c r="AN8" i="2"/>
  <c r="AO7" i="2"/>
  <c r="AP6" i="2"/>
  <c r="B42" i="2"/>
  <c r="D42" i="2"/>
  <c r="G40" i="2"/>
  <c r="H39" i="2"/>
  <c r="I38" i="2"/>
  <c r="J37" i="2"/>
  <c r="K36" i="2"/>
  <c r="L35" i="2"/>
  <c r="M34" i="2"/>
  <c r="N33" i="2"/>
  <c r="O32" i="2"/>
  <c r="P31" i="2"/>
  <c r="Q30" i="2"/>
  <c r="R29" i="2"/>
  <c r="S28" i="2"/>
  <c r="T27" i="2"/>
  <c r="U26" i="2"/>
  <c r="V25" i="2"/>
  <c r="W24" i="2"/>
  <c r="X23" i="2"/>
  <c r="Y22" i="2"/>
  <c r="Z21" i="2"/>
  <c r="AA20" i="2"/>
  <c r="AB19" i="2"/>
  <c r="AC18" i="2"/>
  <c r="AD17" i="2"/>
  <c r="AE16" i="2"/>
  <c r="AF15" i="2"/>
  <c r="AG14" i="2"/>
  <c r="AH13" i="2"/>
  <c r="AI12" i="2"/>
  <c r="AJ11" i="2"/>
  <c r="AK10" i="2"/>
  <c r="AL9" i="2"/>
  <c r="AM8" i="2"/>
  <c r="AN7" i="2"/>
  <c r="AO6" i="2"/>
  <c r="B41" i="2"/>
  <c r="D41" i="2"/>
  <c r="G39" i="2"/>
  <c r="H38" i="2"/>
  <c r="I37" i="2"/>
  <c r="J36" i="2"/>
  <c r="K35" i="2"/>
  <c r="L34" i="2"/>
  <c r="M33" i="2"/>
  <c r="N32" i="2"/>
  <c r="O31" i="2"/>
  <c r="P30" i="2"/>
  <c r="Q29" i="2"/>
  <c r="R28" i="2"/>
  <c r="S27" i="2"/>
  <c r="T26" i="2"/>
  <c r="U25" i="2"/>
  <c r="V24" i="2"/>
  <c r="W23" i="2"/>
  <c r="X22" i="2"/>
  <c r="Y21" i="2"/>
  <c r="Z20" i="2"/>
  <c r="AA19" i="2"/>
  <c r="AB18" i="2"/>
  <c r="AC17" i="2"/>
  <c r="AD16" i="2"/>
  <c r="AE15" i="2"/>
  <c r="AF14" i="2"/>
  <c r="AG13" i="2"/>
  <c r="AH12" i="2"/>
  <c r="AI11" i="2"/>
  <c r="AJ10" i="2"/>
  <c r="AK9" i="2"/>
  <c r="AL8" i="2"/>
  <c r="AM7" i="2"/>
  <c r="AN6" i="2"/>
  <c r="B40" i="2"/>
  <c r="D40" i="2"/>
  <c r="G38" i="2"/>
  <c r="H37" i="2"/>
  <c r="I36" i="2"/>
  <c r="J35" i="2"/>
  <c r="K34" i="2"/>
  <c r="L33" i="2"/>
  <c r="M32" i="2"/>
  <c r="N31" i="2"/>
  <c r="O30" i="2"/>
  <c r="P29" i="2"/>
  <c r="Q28" i="2"/>
  <c r="R27" i="2"/>
  <c r="S26" i="2"/>
  <c r="T25" i="2"/>
  <c r="U24" i="2"/>
  <c r="V23" i="2"/>
  <c r="W22" i="2"/>
  <c r="X21" i="2"/>
  <c r="Y20" i="2"/>
  <c r="Z19" i="2"/>
  <c r="AA18" i="2"/>
  <c r="AB17" i="2"/>
  <c r="AC16" i="2"/>
  <c r="AD15" i="2"/>
  <c r="AE14" i="2"/>
  <c r="AF13" i="2"/>
  <c r="AG12" i="2"/>
  <c r="AH11" i="2"/>
  <c r="AI10" i="2"/>
  <c r="AJ9" i="2"/>
  <c r="AK8" i="2"/>
  <c r="AL7" i="2"/>
  <c r="AM6" i="2"/>
  <c r="B39" i="2"/>
  <c r="D39" i="2"/>
  <c r="G37" i="2"/>
  <c r="H36" i="2"/>
  <c r="I35" i="2"/>
  <c r="J34" i="2"/>
  <c r="K33" i="2"/>
  <c r="L32" i="2"/>
  <c r="M31" i="2"/>
  <c r="N30" i="2"/>
  <c r="O29" i="2"/>
  <c r="P28" i="2"/>
  <c r="Q27" i="2"/>
  <c r="R26" i="2"/>
  <c r="S25" i="2"/>
  <c r="T24" i="2"/>
  <c r="U23" i="2"/>
  <c r="V22" i="2"/>
  <c r="W21" i="2"/>
  <c r="X20" i="2"/>
  <c r="Y19" i="2"/>
  <c r="Z18" i="2"/>
  <c r="AA17" i="2"/>
  <c r="AB16" i="2"/>
  <c r="AC15" i="2"/>
  <c r="AD14" i="2"/>
  <c r="AE13" i="2"/>
  <c r="AF12" i="2"/>
  <c r="AG11" i="2"/>
  <c r="AH10" i="2"/>
  <c r="AI9" i="2"/>
  <c r="AJ8" i="2"/>
  <c r="AK7" i="2"/>
  <c r="AL6" i="2"/>
  <c r="B38" i="2"/>
  <c r="D38" i="2"/>
  <c r="G36" i="2"/>
  <c r="H35" i="2"/>
  <c r="I34" i="2"/>
  <c r="J33" i="2"/>
  <c r="K32" i="2"/>
  <c r="L31" i="2"/>
  <c r="M30" i="2"/>
  <c r="N29" i="2"/>
  <c r="O28" i="2"/>
  <c r="P27" i="2"/>
  <c r="Q26" i="2"/>
  <c r="R25" i="2"/>
  <c r="S24" i="2"/>
  <c r="T23" i="2"/>
  <c r="U22" i="2"/>
  <c r="V21" i="2"/>
  <c r="W20" i="2"/>
  <c r="X19" i="2"/>
  <c r="Y18" i="2"/>
  <c r="Z17" i="2"/>
  <c r="AA16" i="2"/>
  <c r="AB15" i="2"/>
  <c r="AC14" i="2"/>
  <c r="AD13" i="2"/>
  <c r="AE12" i="2"/>
  <c r="AF11" i="2"/>
  <c r="AG10" i="2"/>
  <c r="AH9" i="2"/>
  <c r="AI8" i="2"/>
  <c r="AJ7" i="2"/>
  <c r="AK6" i="2"/>
  <c r="B37" i="2"/>
  <c r="D37" i="2"/>
  <c r="G35" i="2"/>
  <c r="H34" i="2"/>
  <c r="I33" i="2"/>
  <c r="J32" i="2"/>
  <c r="K31" i="2"/>
  <c r="L30" i="2"/>
  <c r="M29" i="2"/>
  <c r="N28" i="2"/>
  <c r="O27" i="2"/>
  <c r="P26" i="2"/>
  <c r="Q25" i="2"/>
  <c r="R24" i="2"/>
  <c r="S23" i="2"/>
  <c r="T22" i="2"/>
  <c r="U21" i="2"/>
  <c r="V20" i="2"/>
  <c r="W19" i="2"/>
  <c r="X18" i="2"/>
  <c r="Y17" i="2"/>
  <c r="Z16" i="2"/>
  <c r="AA15" i="2"/>
  <c r="AB14" i="2"/>
  <c r="AC13" i="2"/>
  <c r="AD12" i="2"/>
  <c r="AE11" i="2"/>
  <c r="AF10" i="2"/>
  <c r="AG9" i="2"/>
  <c r="AH8" i="2"/>
  <c r="AI7" i="2"/>
  <c r="AJ6" i="2"/>
  <c r="B36" i="2"/>
  <c r="D36" i="2"/>
  <c r="G34" i="2"/>
  <c r="H33" i="2"/>
  <c r="I32" i="2"/>
  <c r="J31" i="2"/>
  <c r="K30" i="2"/>
  <c r="L29" i="2"/>
  <c r="M28" i="2"/>
  <c r="N27" i="2"/>
  <c r="O26" i="2"/>
  <c r="P25" i="2"/>
  <c r="Q24" i="2"/>
  <c r="R23" i="2"/>
  <c r="S22" i="2"/>
  <c r="T21" i="2"/>
  <c r="U20" i="2"/>
  <c r="V19" i="2"/>
  <c r="W18" i="2"/>
  <c r="X17" i="2"/>
  <c r="Y16" i="2"/>
  <c r="Z15" i="2"/>
  <c r="AA14" i="2"/>
  <c r="AB13" i="2"/>
  <c r="AC12" i="2"/>
  <c r="AD11" i="2"/>
  <c r="AE10" i="2"/>
  <c r="AF9" i="2"/>
  <c r="AG8" i="2"/>
  <c r="AH7" i="2"/>
  <c r="AI6" i="2"/>
  <c r="B35" i="2"/>
  <c r="D35" i="2"/>
  <c r="G33" i="2"/>
  <c r="H32" i="2"/>
  <c r="I31" i="2"/>
  <c r="J30" i="2"/>
  <c r="K29" i="2"/>
  <c r="L28" i="2"/>
  <c r="M27" i="2"/>
  <c r="N26" i="2"/>
  <c r="O25" i="2"/>
  <c r="P24" i="2"/>
  <c r="Q23" i="2"/>
  <c r="R22" i="2"/>
  <c r="S21" i="2"/>
  <c r="T20" i="2"/>
  <c r="U19" i="2"/>
  <c r="V18" i="2"/>
  <c r="W17" i="2"/>
  <c r="X16" i="2"/>
  <c r="Y15" i="2"/>
  <c r="Z14" i="2"/>
  <c r="AA13" i="2"/>
  <c r="AB12" i="2"/>
  <c r="AC11" i="2"/>
  <c r="AD10" i="2"/>
  <c r="AE9" i="2"/>
  <c r="AF8" i="2"/>
  <c r="AG7" i="2"/>
  <c r="AH6" i="2"/>
  <c r="B34" i="2"/>
  <c r="D34" i="2"/>
  <c r="G32" i="2"/>
  <c r="H31" i="2"/>
  <c r="I30" i="2"/>
  <c r="J29" i="2"/>
  <c r="K28" i="2"/>
  <c r="L27" i="2"/>
  <c r="M26" i="2"/>
  <c r="N25" i="2"/>
  <c r="O24" i="2"/>
  <c r="P23" i="2"/>
  <c r="Q22" i="2"/>
  <c r="R21" i="2"/>
  <c r="S20" i="2"/>
  <c r="T19" i="2"/>
  <c r="U18" i="2"/>
  <c r="V17" i="2"/>
  <c r="W16" i="2"/>
  <c r="X15" i="2"/>
  <c r="Y14" i="2"/>
  <c r="Z13" i="2"/>
  <c r="AA12" i="2"/>
  <c r="AB11" i="2"/>
  <c r="AC10" i="2"/>
  <c r="AD9" i="2"/>
  <c r="AE8" i="2"/>
  <c r="AF7" i="2"/>
  <c r="AG6" i="2"/>
  <c r="B33" i="2"/>
  <c r="D33" i="2"/>
  <c r="G31" i="2"/>
  <c r="H30" i="2"/>
  <c r="I29" i="2"/>
  <c r="J28" i="2"/>
  <c r="K27" i="2"/>
  <c r="L26" i="2"/>
  <c r="M25" i="2"/>
  <c r="N24" i="2"/>
  <c r="O23" i="2"/>
  <c r="P22" i="2"/>
  <c r="Q21" i="2"/>
  <c r="R20" i="2"/>
  <c r="S19" i="2"/>
  <c r="T18" i="2"/>
  <c r="U17" i="2"/>
  <c r="V16" i="2"/>
  <c r="W15" i="2"/>
  <c r="X14" i="2"/>
  <c r="Y13" i="2"/>
  <c r="Z12" i="2"/>
  <c r="AA11" i="2"/>
  <c r="AB10" i="2"/>
  <c r="AC9" i="2"/>
  <c r="AD8" i="2"/>
  <c r="AE7" i="2"/>
  <c r="AF6" i="2"/>
  <c r="B32" i="2"/>
  <c r="D32" i="2"/>
  <c r="G30" i="2"/>
  <c r="H29" i="2"/>
  <c r="I28" i="2"/>
  <c r="J27" i="2"/>
  <c r="K26" i="2"/>
  <c r="L25" i="2"/>
  <c r="M24" i="2"/>
  <c r="N23" i="2"/>
  <c r="O22" i="2"/>
  <c r="P21" i="2"/>
  <c r="Q20" i="2"/>
  <c r="R19" i="2"/>
  <c r="S18" i="2"/>
  <c r="T17" i="2"/>
  <c r="U16" i="2"/>
  <c r="V15" i="2"/>
  <c r="W14" i="2"/>
  <c r="X13" i="2"/>
  <c r="Y12" i="2"/>
  <c r="Z11" i="2"/>
  <c r="AA10" i="2"/>
  <c r="AB9" i="2"/>
  <c r="AC8" i="2"/>
  <c r="AD7" i="2"/>
  <c r="AE6" i="2"/>
  <c r="B31" i="2"/>
  <c r="D31" i="2"/>
  <c r="G29" i="2"/>
  <c r="H28" i="2"/>
  <c r="I27" i="2"/>
  <c r="J26" i="2"/>
  <c r="K25" i="2"/>
  <c r="L24" i="2"/>
  <c r="M23" i="2"/>
  <c r="N22" i="2"/>
  <c r="O21" i="2"/>
  <c r="P20" i="2"/>
  <c r="Q19" i="2"/>
  <c r="R18" i="2"/>
  <c r="S17" i="2"/>
  <c r="T16" i="2"/>
  <c r="U15" i="2"/>
  <c r="V14" i="2"/>
  <c r="W13" i="2"/>
  <c r="X12" i="2"/>
  <c r="Y11" i="2"/>
  <c r="Z10" i="2"/>
  <c r="AA9" i="2"/>
  <c r="AB8" i="2"/>
  <c r="AC7" i="2"/>
  <c r="AD6" i="2"/>
  <c r="B30" i="2"/>
  <c r="D30" i="2"/>
  <c r="G28" i="2"/>
  <c r="H27" i="2"/>
  <c r="I26" i="2"/>
  <c r="J25" i="2"/>
  <c r="K24" i="2"/>
  <c r="L23" i="2"/>
  <c r="M22" i="2"/>
  <c r="N21" i="2"/>
  <c r="O20" i="2"/>
  <c r="P19" i="2"/>
  <c r="Q18" i="2"/>
  <c r="R17" i="2"/>
  <c r="S16" i="2"/>
  <c r="T15" i="2"/>
  <c r="U14" i="2"/>
  <c r="V13" i="2"/>
  <c r="W12" i="2"/>
  <c r="X11" i="2"/>
  <c r="Y10" i="2"/>
  <c r="Z9" i="2"/>
  <c r="AA8" i="2"/>
  <c r="AB7" i="2"/>
  <c r="AC6" i="2"/>
  <c r="B29" i="2"/>
  <c r="D29" i="2"/>
  <c r="G27" i="2"/>
  <c r="H26" i="2"/>
  <c r="I25" i="2"/>
  <c r="J24" i="2"/>
  <c r="K23" i="2"/>
  <c r="L22" i="2"/>
  <c r="M21" i="2"/>
  <c r="N20" i="2"/>
  <c r="O19" i="2"/>
  <c r="P18" i="2"/>
  <c r="Q17" i="2"/>
  <c r="R16" i="2"/>
  <c r="S15" i="2"/>
  <c r="T14" i="2"/>
  <c r="U13" i="2"/>
  <c r="V12" i="2"/>
  <c r="W11" i="2"/>
  <c r="X10" i="2"/>
  <c r="Y9" i="2"/>
  <c r="Z8" i="2"/>
  <c r="AA7" i="2"/>
  <c r="AB6" i="2"/>
  <c r="B28" i="2"/>
  <c r="D28" i="2"/>
  <c r="G26" i="2"/>
  <c r="H25" i="2"/>
  <c r="I24" i="2"/>
  <c r="J23" i="2"/>
  <c r="K22" i="2"/>
  <c r="L21" i="2"/>
  <c r="M20" i="2"/>
  <c r="N19" i="2"/>
  <c r="O18" i="2"/>
  <c r="P17" i="2"/>
  <c r="Q16" i="2"/>
  <c r="R15" i="2"/>
  <c r="S14" i="2"/>
  <c r="T13" i="2"/>
  <c r="U12" i="2"/>
  <c r="V11" i="2"/>
  <c r="W10" i="2"/>
  <c r="X9" i="2"/>
  <c r="Y8" i="2"/>
  <c r="Z7" i="2"/>
  <c r="AA6" i="2"/>
  <c r="B27" i="2"/>
  <c r="D27" i="2"/>
  <c r="G25" i="2"/>
  <c r="H24" i="2"/>
  <c r="I23" i="2"/>
  <c r="J22" i="2"/>
  <c r="K21" i="2"/>
  <c r="L20" i="2"/>
  <c r="M19" i="2"/>
  <c r="N18" i="2"/>
  <c r="O17" i="2"/>
  <c r="P16" i="2"/>
  <c r="Q15" i="2"/>
  <c r="R14" i="2"/>
  <c r="S13" i="2"/>
  <c r="T12" i="2"/>
  <c r="U11" i="2"/>
  <c r="V10" i="2"/>
  <c r="W9" i="2"/>
  <c r="X8" i="2"/>
  <c r="Y7" i="2"/>
  <c r="Z6" i="2"/>
  <c r="B26" i="2"/>
  <c r="D26" i="2"/>
  <c r="G24" i="2"/>
  <c r="H23" i="2"/>
  <c r="I22" i="2"/>
  <c r="J21" i="2"/>
  <c r="K20" i="2"/>
  <c r="L19" i="2"/>
  <c r="M18" i="2"/>
  <c r="N17" i="2"/>
  <c r="O16" i="2"/>
  <c r="P15" i="2"/>
  <c r="Q14" i="2"/>
  <c r="R13" i="2"/>
  <c r="S12" i="2"/>
  <c r="T11" i="2"/>
  <c r="U10" i="2"/>
  <c r="V9" i="2"/>
  <c r="W8" i="2"/>
  <c r="X7" i="2"/>
  <c r="Y6" i="2"/>
  <c r="B25" i="2"/>
  <c r="D25" i="2"/>
  <c r="G23" i="2"/>
  <c r="H22" i="2"/>
  <c r="I21" i="2"/>
  <c r="J20" i="2"/>
  <c r="K19" i="2"/>
  <c r="L18" i="2"/>
  <c r="M17" i="2"/>
  <c r="N16" i="2"/>
  <c r="O15" i="2"/>
  <c r="P14" i="2"/>
  <c r="Q13" i="2"/>
  <c r="R12" i="2"/>
  <c r="S11" i="2"/>
  <c r="T10" i="2"/>
  <c r="U9" i="2"/>
  <c r="V8" i="2"/>
  <c r="W7" i="2"/>
  <c r="X6" i="2"/>
  <c r="B24" i="2"/>
  <c r="D24" i="2"/>
  <c r="G22" i="2"/>
  <c r="H21" i="2"/>
  <c r="I20" i="2"/>
  <c r="J19" i="2"/>
  <c r="K18" i="2"/>
  <c r="L17" i="2"/>
  <c r="M16" i="2"/>
  <c r="N15" i="2"/>
  <c r="O14" i="2"/>
  <c r="P13" i="2"/>
  <c r="Q12" i="2"/>
  <c r="R11" i="2"/>
  <c r="S10" i="2"/>
  <c r="T9" i="2"/>
  <c r="U8" i="2"/>
  <c r="V7" i="2"/>
  <c r="W6" i="2"/>
  <c r="B23" i="2"/>
  <c r="D23" i="2"/>
  <c r="G21" i="2"/>
  <c r="H20" i="2"/>
  <c r="I19" i="2"/>
  <c r="J18" i="2"/>
  <c r="K17" i="2"/>
  <c r="L16" i="2"/>
  <c r="M15" i="2"/>
  <c r="N14" i="2"/>
  <c r="O13" i="2"/>
  <c r="P12" i="2"/>
  <c r="Q11" i="2"/>
  <c r="R10" i="2"/>
  <c r="S9" i="2"/>
  <c r="T8" i="2"/>
  <c r="U7" i="2"/>
  <c r="V6" i="2"/>
  <c r="B22" i="2"/>
  <c r="D22" i="2"/>
  <c r="G20" i="2"/>
  <c r="H19" i="2"/>
  <c r="I18" i="2"/>
  <c r="J17" i="2"/>
  <c r="K16" i="2"/>
  <c r="L15" i="2"/>
  <c r="M14" i="2"/>
  <c r="N13" i="2"/>
  <c r="O12" i="2"/>
  <c r="P11" i="2"/>
  <c r="Q10" i="2"/>
  <c r="R9" i="2"/>
  <c r="S8" i="2"/>
  <c r="T7" i="2"/>
  <c r="U6" i="2"/>
  <c r="B21" i="2"/>
  <c r="D21" i="2"/>
  <c r="G19" i="2"/>
  <c r="H18" i="2"/>
  <c r="I17" i="2"/>
  <c r="J16" i="2"/>
  <c r="K15" i="2"/>
  <c r="L14" i="2"/>
  <c r="M13" i="2"/>
  <c r="N12" i="2"/>
  <c r="O11" i="2"/>
  <c r="P10" i="2"/>
  <c r="Q9" i="2"/>
  <c r="R8" i="2"/>
  <c r="S7" i="2"/>
  <c r="T6" i="2"/>
  <c r="B20" i="2"/>
  <c r="D20" i="2"/>
  <c r="G18" i="2"/>
  <c r="H17" i="2"/>
  <c r="I16" i="2"/>
  <c r="J15" i="2"/>
  <c r="K14" i="2"/>
  <c r="L13" i="2"/>
  <c r="M12" i="2"/>
  <c r="N11" i="2"/>
  <c r="O10" i="2"/>
  <c r="P9" i="2"/>
  <c r="Q8" i="2"/>
  <c r="R7" i="2"/>
  <c r="S6" i="2"/>
  <c r="B19" i="2"/>
  <c r="D19" i="2"/>
  <c r="G17" i="2"/>
  <c r="H16" i="2"/>
  <c r="I15" i="2"/>
  <c r="J14" i="2"/>
  <c r="K13" i="2"/>
  <c r="L12" i="2"/>
  <c r="M11" i="2"/>
  <c r="N10" i="2"/>
  <c r="O9" i="2"/>
  <c r="P8" i="2"/>
  <c r="Q7" i="2"/>
  <c r="R6" i="2"/>
  <c r="B18" i="2"/>
  <c r="G16" i="2"/>
  <c r="H15" i="2"/>
  <c r="I14" i="2"/>
  <c r="J13" i="2"/>
  <c r="K12" i="2"/>
  <c r="L11" i="2"/>
  <c r="M10" i="2"/>
  <c r="N9" i="2"/>
  <c r="O8" i="2"/>
  <c r="P7" i="2"/>
  <c r="Q6" i="2"/>
  <c r="B17" i="2"/>
  <c r="D17" i="2"/>
  <c r="G15" i="2"/>
  <c r="H14" i="2"/>
  <c r="I13" i="2"/>
  <c r="J12" i="2"/>
  <c r="K11" i="2"/>
  <c r="L10" i="2"/>
  <c r="M9" i="2"/>
  <c r="N8" i="2"/>
  <c r="O7" i="2"/>
  <c r="P6" i="2"/>
  <c r="B16" i="2"/>
  <c r="D16" i="2"/>
  <c r="G14" i="2"/>
  <c r="H13" i="2"/>
  <c r="I12" i="2"/>
  <c r="J11" i="2"/>
  <c r="K10" i="2"/>
  <c r="L9" i="2"/>
  <c r="M8" i="2"/>
  <c r="N7" i="2"/>
  <c r="O6" i="2"/>
  <c r="B15" i="2"/>
  <c r="D15" i="2"/>
  <c r="G13" i="2"/>
  <c r="H12" i="2"/>
  <c r="I11" i="2"/>
  <c r="J10" i="2"/>
  <c r="K9" i="2"/>
  <c r="L8" i="2"/>
  <c r="M7" i="2"/>
  <c r="N6" i="2"/>
  <c r="B14" i="2"/>
  <c r="D14" i="2"/>
  <c r="G12" i="2"/>
  <c r="H11" i="2"/>
  <c r="I10" i="2"/>
  <c r="J9" i="2"/>
  <c r="K8" i="2"/>
  <c r="L7" i="2"/>
  <c r="M6" i="2"/>
  <c r="B13" i="2"/>
  <c r="D13" i="2"/>
  <c r="G11" i="2"/>
  <c r="H10" i="2"/>
  <c r="I9" i="2"/>
  <c r="J8" i="2"/>
  <c r="K7" i="2"/>
  <c r="L6" i="2"/>
  <c r="B12" i="2"/>
  <c r="D12" i="2"/>
  <c r="G10" i="2"/>
  <c r="H9" i="2"/>
  <c r="I8" i="2"/>
  <c r="J7" i="2"/>
  <c r="K6" i="2"/>
  <c r="B11" i="2"/>
  <c r="D11" i="2"/>
  <c r="G9" i="2"/>
  <c r="H8" i="2"/>
  <c r="I7" i="2"/>
  <c r="J6" i="2"/>
  <c r="B10" i="2"/>
  <c r="D10" i="2"/>
  <c r="G8" i="2"/>
  <c r="H7" i="2"/>
  <c r="B9" i="2"/>
  <c r="D9" i="2"/>
  <c r="G7" i="2"/>
  <c r="B6" i="2"/>
  <c r="D8" i="2"/>
  <c r="D7" i="2"/>
  <c r="D6" i="2"/>
</calcChain>
</file>

<file path=xl/sharedStrings.xml><?xml version="1.0" encoding="utf-8"?>
<sst xmlns="http://schemas.openxmlformats.org/spreadsheetml/2006/main" count="193" uniqueCount="125">
  <si>
    <t xml:space="preserve">Buyer / Seller Acquisition Model </t>
  </si>
  <si>
    <t>Advertising Spend</t>
  </si>
  <si>
    <t>% Spend - Sellers</t>
  </si>
  <si>
    <t>% Spend - Buyers</t>
  </si>
  <si>
    <t>Seller Acquisition</t>
  </si>
  <si>
    <t>Advertising spend (sellers)</t>
  </si>
  <si>
    <t>Paid CAC (sellers)</t>
  </si>
  <si>
    <t>Organic: Paid Ratio</t>
  </si>
  <si>
    <t>Sellers Added / Mo / EE</t>
  </si>
  <si>
    <t>New Sellers (Sales Team)</t>
  </si>
  <si>
    <t>New Sellers</t>
  </si>
  <si>
    <t>Returning Sellers</t>
  </si>
  <si>
    <t>Churned Sellers</t>
  </si>
  <si>
    <t>Total Active Sellers</t>
  </si>
  <si>
    <t>Buyer Acquisition</t>
  </si>
  <si>
    <t>Platform-Driven Clients</t>
  </si>
  <si>
    <t>Seller-Driven Clients</t>
  </si>
  <si>
    <t>New Buyers (Organic)</t>
  </si>
  <si>
    <t>Total New Clients</t>
  </si>
  <si>
    <t>New Clients / Seller / Month</t>
  </si>
  <si>
    <t>New Clients From Sellers</t>
  </si>
  <si>
    <t>Total New Clients Acquired</t>
  </si>
  <si>
    <t>Ecomm Cohort</t>
  </si>
  <si>
    <t>Retention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</si>
  <si>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</si>
  <si>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</si>
  <si>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</si>
  <si>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</si>
  <si>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</si>
  <si>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</si>
  <si>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</si>
  <si>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</si>
  <si>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</si>
  <si>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</si>
  <si>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</si>
  <si>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</si>
  <si>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</si>
  <si>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</si>
  <si>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</si>
  <si>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</si>
  <si>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</si>
  <si>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</si>
  <si>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</si>
  <si>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</si>
  <si>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</si>
  <si>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</si>
  <si>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</si>
  <si>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</si>
  <si>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</si>
  <si>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</si>
  <si>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</si>
  <si>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</si>
  <si>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</si>
  <si>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</si>
  <si>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</si>
  <si>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</si>
  <si>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</si>
  <si>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</si>
  <si>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</si>
  <si>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</si>
  <si>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</si>
  <si>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</si>
  <si>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</si>
  <si>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</si>
  <si>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</si>
  <si>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</si>
  <si>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</si>
  <si>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</si>
  <si>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</si>
  <si>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</si>
  <si>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</si>
  <si>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</si>
  <si>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</si>
  <si>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Initial Month</t>
  </si>
  <si>
    <t>Total Clients</t>
  </si>
  <si>
    <t>Orders / Client</t>
  </si>
  <si>
    <t>Total Orders</t>
  </si>
  <si>
    <t>ASSUMPTIONS</t>
  </si>
  <si>
    <t>REVENUE</t>
  </si>
  <si>
    <t>AOV (average order value)</t>
  </si>
  <si>
    <t>Commission - Buyer</t>
  </si>
  <si>
    <t>Commission - Seller</t>
  </si>
  <si>
    <t>Order Revenue</t>
  </si>
  <si>
    <t>Revenue Streams</t>
  </si>
  <si>
    <t>Buyer Commission Revenue</t>
  </si>
  <si>
    <t>COGS</t>
  </si>
  <si>
    <t>Seller Order Rev</t>
  </si>
  <si>
    <t>Total Net Revenue</t>
  </si>
  <si>
    <t>Seller Order Revenue</t>
  </si>
  <si>
    <t>Total COGS</t>
  </si>
  <si>
    <t>Gross Margin</t>
  </si>
  <si>
    <t>GM %</t>
  </si>
  <si>
    <t>OPERATING EXPENSES</t>
  </si>
  <si>
    <t>Headcount</t>
  </si>
  <si>
    <t>Sales / Marketing</t>
  </si>
  <si>
    <t>Technology</t>
  </si>
  <si>
    <t>Product Mgmt</t>
  </si>
  <si>
    <t>Creative</t>
  </si>
  <si>
    <t>Exec / Admin</t>
  </si>
  <si>
    <t>Total Personnel Expense</t>
  </si>
  <si>
    <t>Total Other OPEX</t>
  </si>
  <si>
    <t>New Capital</t>
  </si>
  <si>
    <t>Total OPEX</t>
  </si>
  <si>
    <t>OPERATING PROFIT / BURN RATE</t>
  </si>
  <si>
    <t>Other OPEX</t>
  </si>
  <si>
    <t>M0 (Clients)</t>
  </si>
  <si>
    <t>New Sellers (Paid)</t>
  </si>
  <si>
    <t>New Sellers (Organic)</t>
  </si>
  <si>
    <t xml:space="preserve">Total New Sellers </t>
  </si>
  <si>
    <t>Direct Sales Team (Headcount)</t>
  </si>
  <si>
    <t>Seller Churn</t>
  </si>
  <si>
    <t>Paid CAC</t>
  </si>
  <si>
    <t>New Buyers (Paid)</t>
  </si>
  <si>
    <t>Paid: Organic Ratio</t>
  </si>
  <si>
    <t>Cash Balance / Runway</t>
  </si>
  <si>
    <t>CC Fees</t>
  </si>
  <si>
    <t>Credit Card Fees</t>
  </si>
  <si>
    <t>Benefits, Taxes, Etc.</t>
  </si>
  <si>
    <t>Salary</t>
  </si>
  <si>
    <t>Total Personnel Exp</t>
  </si>
  <si>
    <t>Other Marketing</t>
  </si>
  <si>
    <t>Misc Fixed Exp</t>
  </si>
  <si>
    <t>Variable Exp % of Rev</t>
  </si>
  <si>
    <t>Ecommerce Market Place Financial Model</t>
  </si>
  <si>
    <t>Created By -- Sanket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</si>
</sst>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66" fontId="3" fillId="0" borderId="0" xfId="2" applyNumberFormat="1" applyFont="1"/>
    <xf numFmtId="9" fontId="0" fillId="0" borderId="0" xfId="0" applyNumberFormat="1"/>
    <xf numFmtId="9" fontId="3" fillId="0" borderId="0" xfId="0" applyNumberFormat="1" applyFont="1"/>
    <xf numFmtId="166" fontId="0" fillId="0" borderId="0" xfId="0" applyNumberFormat="1"/>
    <xf numFmtId="0" fontId="0" fillId="0" borderId="1" xfId="0" applyBorder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3" fillId="0" borderId="0" xfId="3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167" fontId="3" fillId="0" borderId="0" xfId="1" applyNumberFormat="1" applyFont="1"/>
    <xf numFmtId="168" fontId="3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 applyFill="1" applyAlignment="1">
      <alignment horizontal="center"/>
    </xf>
    <xf numFmtId="9" fontId="3" fillId="2" borderId="0" xfId="3" applyFont="1" applyFill="1"/>
    <xf numFmtId="0" fontId="0" fillId="0" borderId="0" xfId="0" applyFont="1"/>
    <xf numFmtId="0" fontId="6" fillId="0" borderId="0" xfId="0" applyFont="1"/>
    <xf numFmtId="166" fontId="0" fillId="0" borderId="0" xfId="2" applyNumberFormat="1" applyFont="1"/>
    <xf numFmtId="166" fontId="0" fillId="0" borderId="0" xfId="0" applyNumberFormat="1" applyFont="1"/>
    <xf numFmtId="168" fontId="0" fillId="0" borderId="1" xfId="1" applyNumberFormat="1" applyFont="1" applyBorder="1"/>
    <xf numFmtId="166" fontId="2" fillId="0" borderId="0" xfId="2" applyNumberFormat="1" applyFont="1"/>
    <xf numFmtId="166" fontId="2" fillId="0" borderId="0" xfId="0" applyNumberFormat="1" applyFont="1"/>
    <xf numFmtId="0" fontId="7" fillId="0" borderId="0" xfId="0" applyFont="1"/>
    <xf numFmtId="0" fontId="2" fillId="3" borderId="0" xfId="0" applyFont="1" applyFill="1"/>
    <xf numFmtId="0" fontId="0" fillId="4" borderId="5" xfId="0" applyFill="1" applyBorder="1"/>
    <xf numFmtId="0" fontId="0" fillId="4" borderId="7" xfId="0" applyFill="1" applyBorder="1"/>
    <xf numFmtId="17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3" fillId="0" borderId="0" xfId="0" applyNumberFormat="1" applyFont="1"/>
    <xf numFmtId="1" fontId="0" fillId="0" borderId="1" xfId="1" applyNumberFormat="1" applyFont="1" applyBorder="1"/>
    <xf numFmtId="168" fontId="0" fillId="0" borderId="0" xfId="0" applyNumberFormat="1"/>
    <xf numFmtId="9" fontId="0" fillId="0" borderId="0" xfId="0" applyNumberFormat="1" applyFont="1"/>
    <xf numFmtId="170" fontId="3" fillId="0" borderId="0" xfId="0" applyNumberFormat="1" applyFont="1"/>
    <xf numFmtId="170" fontId="7" fillId="0" borderId="0" xfId="3" applyNumberFormat="1" applyFont="1"/>
    <xf numFmtId="168" fontId="0" fillId="0" borderId="0" xfId="0" applyNumberFormat="1" applyFont="1"/>
    <xf numFmtId="0" fontId="0" fillId="0" borderId="0" xfId="0" applyAlignment="1">
      <alignment horizontal="center" vertical="top"/>
    </xf>
    <xf numFmtId="0" fontId="2" fillId="0" borderId="0" xfId="0" applyFont="1" applyFill="1"/>
    <xf numFmtId="0" fontId="0" fillId="5" borderId="0" xfId="0" applyFill="1"/>
    <xf numFmtId="0" fontId="9" fillId="5" borderId="0" xfId="0" applyFont="1" applyFill="1"/>
    <xf numFmtId="0" fontId="10" fillId="5" borderId="0" xfId="0" applyFont="1" applyFill="1"/>
    <xf numFmtId="0" fontId="0" fillId="0" borderId="0" xfId="0" applyFill="1"/>
    <xf numFmtId="0" fontId="8" fillId="5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8"/>
  <sheetViews>
    <sheetView showGridLines="0" tabSelected="1" zoomScale="90" zoomScaleNormal="90" zoomScalePageLayoutView="9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F12" sqref="F12 F61"/>
    </sheetView>
  </sheetViews>
  <sheetFormatPr defaultColWidth="8.875" defaultRowHeight="15.75" x14ac:dyDescent="0.25"/>
  <cols>
    <col min="1" max="1" width="12.375" customWidth="1"/>
    <col min="2" max="2" width="35.5" customWidth="1"/>
    <col min="3" max="3" width="10.625" customWidth="1"/>
    <col min="4" max="5" width="10.5" bestFit="1" customWidth="1"/>
    <col min="6" max="15" width="10.875" customWidth="1"/>
    <col min="16" max="16" width="11.625" customWidth="1"/>
    <col min="17" max="17" width="12.875" customWidth="1"/>
    <col min="18" max="18" width="12.625" bestFit="1" customWidth="1"/>
    <col min="19" max="38" width="10.125" bestFit="1" customWidth="1"/>
    <col min="39" max="42" width="11.125" bestFit="1" customWidth="1"/>
    <col min="43" max="43" width="16.5" customWidth="1"/>
    <col min="44" max="44" width="11.125" bestFit="1" customWidth="1"/>
    <col min="45" max="45" width="10.625" customWidth="1"/>
    <col min="46" max="46" width="12.75" customWidth="1"/>
    <col min="47" max="47" width="12.125" customWidth="1"/>
    <col min="48" max="48" width="13.375" customWidth="1"/>
    <col min="49" max="49" width="12.25" customWidth="1"/>
    <col min="50" max="50" width="14" customWidth="1"/>
  </cols>
  <sheetData>
    <row r="1" spans="1:54" ht="31.5" x14ac:dyDescent="0.5">
      <c r="A1" s="50" t="s">
        <v>123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O1" s="47" t="s">
        <v>124</v>
      </c>
      <c r="P1" s="47"/>
      <c r="Q1" s="47"/>
      <c r="R1" s="48"/>
      <c r="S1" s="46"/>
      <c r="T1" s="49"/>
    </row>
    <row r="2" spans="1:54" x14ac:dyDescent="0.25">
      <c r="A2" s="44"/>
      <c r="B2" s="2"/>
      <c r="C2" s="2">
        <v>44197</v>
      </c>
      <c r="D2" s="2">
        <v>44228</v>
      </c>
      <c r="E2" s="2">
        <v>44256</v>
      </c>
      <c r="F2" s="2">
        <v>44287</v>
      </c>
      <c r="G2" s="2">
        <v>44317</v>
      </c>
      <c r="H2" s="2">
        <v>44348</v>
      </c>
      <c r="I2" s="2">
        <v>44378</v>
      </c>
      <c r="J2" s="2">
        <v>44409</v>
      </c>
      <c r="K2" s="2">
        <v>44440</v>
      </c>
      <c r="L2" s="2">
        <v>44470</v>
      </c>
      <c r="M2" s="2">
        <v>44501</v>
      </c>
      <c r="N2" s="2">
        <v>44531</v>
      </c>
      <c r="O2" s="2">
        <v>44562</v>
      </c>
      <c r="P2" s="2">
        <v>44593</v>
      </c>
      <c r="Q2" s="2">
        <v>44621</v>
      </c>
      <c r="R2" s="2">
        <v>44652</v>
      </c>
      <c r="S2" s="2">
        <v>44682</v>
      </c>
      <c r="T2" s="2">
        <v>44713</v>
      </c>
      <c r="U2" s="2">
        <v>44743</v>
      </c>
      <c r="V2" s="2">
        <v>44774</v>
      </c>
      <c r="W2" s="2">
        <v>44805</v>
      </c>
      <c r="X2" s="2">
        <v>44835</v>
      </c>
      <c r="Y2" s="2">
        <v>44866</v>
      </c>
      <c r="Z2" s="2">
        <v>44896</v>
      </c>
      <c r="AA2" s="2">
        <v>44927</v>
      </c>
      <c r="AB2" s="2">
        <v>44958</v>
      </c>
      <c r="AC2" s="2">
        <v>44986</v>
      </c>
      <c r="AD2" s="2">
        <v>45017</v>
      </c>
      <c r="AE2" s="2">
        <v>45047</v>
      </c>
      <c r="AF2" s="2">
        <v>45078</v>
      </c>
      <c r="AG2" s="2">
        <v>45108</v>
      </c>
      <c r="AH2" s="2">
        <v>45139</v>
      </c>
      <c r="AI2" s="2">
        <v>45170</v>
      </c>
      <c r="AJ2" s="2">
        <v>45200</v>
      </c>
      <c r="AK2" s="2">
        <v>45231</v>
      </c>
      <c r="AL2" s="2">
        <v>45261</v>
      </c>
      <c r="AM2" s="2">
        <v>45292</v>
      </c>
      <c r="AN2" s="2">
        <v>45323</v>
      </c>
      <c r="AO2" s="2">
        <v>45352</v>
      </c>
      <c r="AP2" s="2">
        <v>45383</v>
      </c>
      <c r="AQ2" s="2">
        <v>45413</v>
      </c>
      <c r="AR2" s="2">
        <v>45444</v>
      </c>
      <c r="AS2" s="2">
        <v>45474</v>
      </c>
      <c r="AT2" s="2">
        <v>45505</v>
      </c>
      <c r="AU2" s="2">
        <v>45536</v>
      </c>
      <c r="AV2" s="2">
        <v>45566</v>
      </c>
      <c r="AW2" s="2">
        <v>45597</v>
      </c>
      <c r="AX2" s="2">
        <v>45627</v>
      </c>
    </row>
    <row r="3" spans="1:54" x14ac:dyDescent="0.25">
      <c r="A3" s="1"/>
    </row>
    <row r="4" spans="1:54" x14ac:dyDescent="0.25">
      <c r="B4" s="1" t="s">
        <v>78</v>
      </c>
    </row>
    <row r="5" spans="1:54" x14ac:dyDescent="0.25">
      <c r="B5" s="1"/>
    </row>
    <row r="6" spans="1:54" s="24" customFormat="1" x14ac:dyDescent="0.25">
      <c r="A6"/>
      <c r="B6" s="24" t="s">
        <v>74</v>
      </c>
      <c r="C6" s="21">
        <f t="array" ref="C6:AX6">TRANSPOSE('Customer Cohort Model'!B6:B53)</f>
        <v>115</v>
      </c>
      <c r="D6" s="21">
        <v>176</v>
      </c>
      <c r="E6" s="21">
        <v>234</v>
      </c>
      <c r="F6" s="21">
        <v>301</v>
      </c>
      <c r="G6" s="21">
        <v>393</v>
      </c>
      <c r="H6" s="21">
        <v>450</v>
      </c>
      <c r="I6" s="21">
        <v>630</v>
      </c>
      <c r="J6" s="21">
        <v>739</v>
      </c>
      <c r="K6" s="21">
        <v>813</v>
      </c>
      <c r="L6" s="21">
        <v>878</v>
      </c>
      <c r="M6" s="21">
        <v>941</v>
      </c>
      <c r="N6" s="21">
        <v>999</v>
      </c>
      <c r="O6" s="21">
        <v>1574</v>
      </c>
      <c r="P6" s="21">
        <v>1762</v>
      </c>
      <c r="Q6" s="21">
        <v>1910</v>
      </c>
      <c r="R6" s="21">
        <v>2049</v>
      </c>
      <c r="S6" s="21">
        <v>2179</v>
      </c>
      <c r="T6" s="21">
        <v>2293</v>
      </c>
      <c r="U6" s="21">
        <v>2409</v>
      </c>
      <c r="V6" s="21">
        <v>2522</v>
      </c>
      <c r="W6" s="21">
        <v>2637</v>
      </c>
      <c r="X6" s="21">
        <v>2750</v>
      </c>
      <c r="Y6" s="21">
        <v>2861</v>
      </c>
      <c r="Z6" s="21">
        <v>2974</v>
      </c>
      <c r="AA6" s="21">
        <v>4983</v>
      </c>
      <c r="AB6" s="21">
        <v>5559</v>
      </c>
      <c r="AC6" s="21">
        <v>5996</v>
      </c>
      <c r="AD6" s="21">
        <v>6401</v>
      </c>
      <c r="AE6" s="21">
        <v>6769</v>
      </c>
      <c r="AF6" s="21">
        <v>7082</v>
      </c>
      <c r="AG6" s="21">
        <v>7395</v>
      </c>
      <c r="AH6" s="21">
        <v>7705</v>
      </c>
      <c r="AI6" s="21">
        <v>8012</v>
      </c>
      <c r="AJ6" s="21">
        <v>8318</v>
      </c>
      <c r="AK6" s="21">
        <v>8624</v>
      </c>
      <c r="AL6" s="21">
        <v>8931</v>
      </c>
      <c r="AM6" s="21">
        <v>14469</v>
      </c>
      <c r="AN6" s="21">
        <v>15946</v>
      </c>
      <c r="AO6" s="21">
        <v>17023</v>
      </c>
      <c r="AP6" s="21">
        <v>18001</v>
      </c>
      <c r="AQ6" s="21">
        <v>18879</v>
      </c>
      <c r="AR6" s="21">
        <v>19603</v>
      </c>
      <c r="AS6" s="21">
        <v>20323</v>
      </c>
      <c r="AT6" s="21">
        <v>21041</v>
      </c>
      <c r="AU6" s="21">
        <v>21755</v>
      </c>
      <c r="AV6" s="21">
        <v>22469</v>
      </c>
      <c r="AW6" s="21">
        <v>23180</v>
      </c>
      <c r="AX6" s="21">
        <v>23889</v>
      </c>
      <c r="AY6"/>
      <c r="AZ6"/>
      <c r="BA6"/>
      <c r="BB6"/>
    </row>
    <row r="7" spans="1:54" s="24" customFormat="1" x14ac:dyDescent="0.25">
      <c r="B7" s="24" t="s">
        <v>76</v>
      </c>
      <c r="C7" s="21">
        <f t="array" ref="C7:AX7">TRANSPOSE('Customer Cohort Model'!D6:D53)</f>
        <v>149.5</v>
      </c>
      <c r="D7" s="21">
        <v>228.8</v>
      </c>
      <c r="E7" s="21">
        <v>304.2</v>
      </c>
      <c r="F7" s="21">
        <v>391.3</v>
      </c>
      <c r="G7" s="21">
        <v>510.90000000000003</v>
      </c>
      <c r="H7" s="21">
        <v>585</v>
      </c>
      <c r="I7" s="21">
        <v>819</v>
      </c>
      <c r="J7" s="21">
        <v>960.7</v>
      </c>
      <c r="K7" s="21">
        <v>1056.9000000000001</v>
      </c>
      <c r="L7" s="21">
        <v>1141.4000000000001</v>
      </c>
      <c r="M7" s="21">
        <v>1223.3</v>
      </c>
      <c r="N7" s="21">
        <v>1298.7</v>
      </c>
      <c r="O7" s="21">
        <v>2046.2</v>
      </c>
      <c r="P7" s="21">
        <v>2290.6</v>
      </c>
      <c r="Q7" s="21">
        <v>2483</v>
      </c>
      <c r="R7" s="21">
        <v>2663.7000000000003</v>
      </c>
      <c r="S7" s="21">
        <v>2832.7000000000003</v>
      </c>
      <c r="T7" s="21">
        <v>2980.9</v>
      </c>
      <c r="U7" s="21">
        <v>3131.7000000000003</v>
      </c>
      <c r="V7" s="21">
        <v>3278.6</v>
      </c>
      <c r="W7" s="21">
        <v>3428.1</v>
      </c>
      <c r="X7" s="21">
        <v>3575</v>
      </c>
      <c r="Y7" s="21">
        <v>3719.3</v>
      </c>
      <c r="Z7" s="21">
        <v>3866.2000000000003</v>
      </c>
      <c r="AA7" s="21">
        <v>6477.9000000000005</v>
      </c>
      <c r="AB7" s="21">
        <v>7226.7</v>
      </c>
      <c r="AC7" s="21">
        <v>7794.8</v>
      </c>
      <c r="AD7" s="21">
        <v>8321.3000000000011</v>
      </c>
      <c r="AE7" s="21">
        <v>8799.7000000000007</v>
      </c>
      <c r="AF7" s="21">
        <v>9206.6</v>
      </c>
      <c r="AG7" s="21">
        <v>9613.5</v>
      </c>
      <c r="AH7" s="21">
        <v>10016.5</v>
      </c>
      <c r="AI7" s="21">
        <v>10415.6</v>
      </c>
      <c r="AJ7" s="21">
        <v>10813.4</v>
      </c>
      <c r="AK7" s="21">
        <v>11211.2</v>
      </c>
      <c r="AL7" s="21">
        <v>11610.300000000001</v>
      </c>
      <c r="AM7" s="21">
        <v>18809.7</v>
      </c>
      <c r="AN7" s="21">
        <v>20729.8</v>
      </c>
      <c r="AO7" s="21">
        <v>22129.9</v>
      </c>
      <c r="AP7" s="21">
        <v>23401.3</v>
      </c>
      <c r="AQ7" s="21">
        <v>24542.7</v>
      </c>
      <c r="AR7" s="21">
        <v>25483.9</v>
      </c>
      <c r="AS7" s="21">
        <v>26419.9</v>
      </c>
      <c r="AT7" s="21">
        <v>27353.3</v>
      </c>
      <c r="AU7" s="21">
        <v>28281.5</v>
      </c>
      <c r="AV7" s="21">
        <v>29209.7</v>
      </c>
      <c r="AW7" s="21">
        <v>30134</v>
      </c>
      <c r="AX7" s="21">
        <v>31055.7</v>
      </c>
      <c r="AY7"/>
      <c r="AZ7"/>
      <c r="BA7"/>
      <c r="BB7"/>
    </row>
    <row r="8" spans="1:54" x14ac:dyDescent="0.25">
      <c r="A8" s="24"/>
      <c r="B8" s="1"/>
    </row>
    <row r="9" spans="1:54" x14ac:dyDescent="0.25">
      <c r="B9" s="25" t="s">
        <v>83</v>
      </c>
    </row>
    <row r="10" spans="1:54" x14ac:dyDescent="0.25">
      <c r="B10" s="25"/>
    </row>
    <row r="11" spans="1:54" s="1" customFormat="1" x14ac:dyDescent="0.25">
      <c r="A11"/>
      <c r="B11" s="1" t="s">
        <v>87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s="24" customFormat="1" x14ac:dyDescent="0.25">
      <c r="A12" s="1"/>
      <c r="B12" s="24" t="s">
        <v>82</v>
      </c>
      <c r="C12" s="26">
        <f>C7*C55</f>
        <v>11212.5</v>
      </c>
      <c r="D12" s="26">
        <f t="shared" ref="D12:AX12" si="0">D7*D55</f>
        <v>17160</v>
      </c>
      <c r="E12" s="26">
        <f t="shared" si="0"/>
        <v>22815</v>
      </c>
      <c r="F12" s="26">
        <f t="shared" si="0"/>
        <v>29347.5</v>
      </c>
      <c r="G12" s="26">
        <f t="shared" si="0"/>
        <v>38317.5</v>
      </c>
      <c r="H12" s="26">
        <f>H7*H55</f>
        <v>43875</v>
      </c>
      <c r="I12" s="26">
        <f t="shared" si="0"/>
        <v>61425</v>
      </c>
      <c r="J12" s="26">
        <f t="shared" si="0"/>
        <v>72052.5</v>
      </c>
      <c r="K12" s="26">
        <f t="shared" si="0"/>
        <v>79267.5</v>
      </c>
      <c r="L12" s="26">
        <f t="shared" si="0"/>
        <v>85605</v>
      </c>
      <c r="M12" s="26">
        <f t="shared" si="0"/>
        <v>91747.5</v>
      </c>
      <c r="N12" s="26">
        <f t="shared" si="0"/>
        <v>97402.5</v>
      </c>
      <c r="O12" s="26">
        <f t="shared" si="0"/>
        <v>153465</v>
      </c>
      <c r="P12" s="26">
        <f t="shared" si="0"/>
        <v>171795</v>
      </c>
      <c r="Q12" s="26">
        <f t="shared" si="0"/>
        <v>186225</v>
      </c>
      <c r="R12" s="26">
        <f t="shared" si="0"/>
        <v>199777.50000000003</v>
      </c>
      <c r="S12" s="26">
        <f t="shared" si="0"/>
        <v>212452.50000000003</v>
      </c>
      <c r="T12" s="26">
        <f t="shared" si="0"/>
        <v>223567.5</v>
      </c>
      <c r="U12" s="26">
        <f t="shared" si="0"/>
        <v>234877.50000000003</v>
      </c>
      <c r="V12" s="26">
        <f t="shared" si="0"/>
        <v>245895</v>
      </c>
      <c r="W12" s="26">
        <f t="shared" si="0"/>
        <v>257107.5</v>
      </c>
      <c r="X12" s="26">
        <f t="shared" si="0"/>
        <v>268125</v>
      </c>
      <c r="Y12" s="26">
        <f t="shared" si="0"/>
        <v>278947.5</v>
      </c>
      <c r="Z12" s="26">
        <f t="shared" si="0"/>
        <v>289965</v>
      </c>
      <c r="AA12" s="26">
        <f t="shared" si="0"/>
        <v>485842.50000000006</v>
      </c>
      <c r="AB12" s="26">
        <f t="shared" si="0"/>
        <v>542002.5</v>
      </c>
      <c r="AC12" s="26">
        <f t="shared" si="0"/>
        <v>584610</v>
      </c>
      <c r="AD12" s="26">
        <f t="shared" si="0"/>
        <v>624097.50000000012</v>
      </c>
      <c r="AE12" s="26">
        <f t="shared" si="0"/>
        <v>659977.5</v>
      </c>
      <c r="AF12" s="26">
        <f t="shared" si="0"/>
        <v>690495</v>
      </c>
      <c r="AG12" s="26">
        <f t="shared" si="0"/>
        <v>721012.5</v>
      </c>
      <c r="AH12" s="26">
        <f t="shared" si="0"/>
        <v>751237.5</v>
      </c>
      <c r="AI12" s="26">
        <f t="shared" si="0"/>
        <v>781170</v>
      </c>
      <c r="AJ12" s="26">
        <f t="shared" si="0"/>
        <v>811005</v>
      </c>
      <c r="AK12" s="26">
        <f t="shared" si="0"/>
        <v>840840</v>
      </c>
      <c r="AL12" s="26">
        <f t="shared" si="0"/>
        <v>870772.50000000012</v>
      </c>
      <c r="AM12" s="26">
        <f t="shared" si="0"/>
        <v>1410727.5</v>
      </c>
      <c r="AN12" s="26">
        <f t="shared" si="0"/>
        <v>1554735</v>
      </c>
      <c r="AO12" s="26">
        <f t="shared" si="0"/>
        <v>1659742.5</v>
      </c>
      <c r="AP12" s="26">
        <f t="shared" si="0"/>
        <v>1755097.5</v>
      </c>
      <c r="AQ12" s="26">
        <f t="shared" si="0"/>
        <v>1840702.5</v>
      </c>
      <c r="AR12" s="26">
        <f t="shared" si="0"/>
        <v>1911292.5</v>
      </c>
      <c r="AS12" s="26">
        <f t="shared" si="0"/>
        <v>1981492.5</v>
      </c>
      <c r="AT12" s="26">
        <f t="shared" si="0"/>
        <v>2051497.5</v>
      </c>
      <c r="AU12" s="26">
        <f t="shared" si="0"/>
        <v>2121112.5</v>
      </c>
      <c r="AV12" s="26">
        <f t="shared" si="0"/>
        <v>2190727.5</v>
      </c>
      <c r="AW12" s="26">
        <f t="shared" si="0"/>
        <v>2260050</v>
      </c>
      <c r="AX12" s="26">
        <f t="shared" si="0"/>
        <v>2329177.5</v>
      </c>
    </row>
    <row r="13" spans="1:54" s="24" customFormat="1" x14ac:dyDescent="0.25">
      <c r="B13" s="24" t="s">
        <v>84</v>
      </c>
      <c r="C13" s="28">
        <f>C12*C56</f>
        <v>1121.25</v>
      </c>
      <c r="D13" s="28">
        <f t="shared" ref="D13:AX13" si="1">D12*D56</f>
        <v>1716</v>
      </c>
      <c r="E13" s="28">
        <f t="shared" si="1"/>
        <v>2281.5</v>
      </c>
      <c r="F13" s="28">
        <f t="shared" si="1"/>
        <v>2934.75</v>
      </c>
      <c r="G13" s="28">
        <f t="shared" si="1"/>
        <v>3831.75</v>
      </c>
      <c r="H13" s="28">
        <f t="shared" si="1"/>
        <v>4387.5</v>
      </c>
      <c r="I13" s="28">
        <f t="shared" si="1"/>
        <v>6142.5</v>
      </c>
      <c r="J13" s="28">
        <f t="shared" si="1"/>
        <v>7205.25</v>
      </c>
      <c r="K13" s="28">
        <f t="shared" si="1"/>
        <v>7926.75</v>
      </c>
      <c r="L13" s="28">
        <f t="shared" si="1"/>
        <v>8560.5</v>
      </c>
      <c r="M13" s="28">
        <f t="shared" si="1"/>
        <v>9174.75</v>
      </c>
      <c r="N13" s="28">
        <f t="shared" si="1"/>
        <v>9740.25</v>
      </c>
      <c r="O13" s="28">
        <f t="shared" si="1"/>
        <v>15346.5</v>
      </c>
      <c r="P13" s="28">
        <f t="shared" si="1"/>
        <v>17179.5</v>
      </c>
      <c r="Q13" s="28">
        <f t="shared" si="1"/>
        <v>18622.5</v>
      </c>
      <c r="R13" s="28">
        <f t="shared" si="1"/>
        <v>19977.750000000004</v>
      </c>
      <c r="S13" s="28">
        <f t="shared" si="1"/>
        <v>21245.250000000004</v>
      </c>
      <c r="T13" s="28">
        <f t="shared" si="1"/>
        <v>22356.75</v>
      </c>
      <c r="U13" s="28">
        <f t="shared" si="1"/>
        <v>23487.750000000004</v>
      </c>
      <c r="V13" s="28">
        <f t="shared" si="1"/>
        <v>24589.5</v>
      </c>
      <c r="W13" s="28">
        <f t="shared" si="1"/>
        <v>25710.75</v>
      </c>
      <c r="X13" s="28">
        <f t="shared" si="1"/>
        <v>26812.5</v>
      </c>
      <c r="Y13" s="28">
        <f t="shared" si="1"/>
        <v>27894.75</v>
      </c>
      <c r="Z13" s="28">
        <f t="shared" si="1"/>
        <v>28996.5</v>
      </c>
      <c r="AA13" s="28">
        <f t="shared" si="1"/>
        <v>48584.250000000007</v>
      </c>
      <c r="AB13" s="28">
        <f t="shared" si="1"/>
        <v>54200.25</v>
      </c>
      <c r="AC13" s="28">
        <f t="shared" si="1"/>
        <v>58461</v>
      </c>
      <c r="AD13" s="28">
        <f t="shared" si="1"/>
        <v>62409.750000000015</v>
      </c>
      <c r="AE13" s="28">
        <f t="shared" si="1"/>
        <v>65997.75</v>
      </c>
      <c r="AF13" s="28">
        <f t="shared" si="1"/>
        <v>69049.5</v>
      </c>
      <c r="AG13" s="28">
        <f t="shared" si="1"/>
        <v>72101.25</v>
      </c>
      <c r="AH13" s="28">
        <f t="shared" si="1"/>
        <v>75123.75</v>
      </c>
      <c r="AI13" s="28">
        <f t="shared" si="1"/>
        <v>78117</v>
      </c>
      <c r="AJ13" s="28">
        <f t="shared" si="1"/>
        <v>81100.5</v>
      </c>
      <c r="AK13" s="28">
        <f t="shared" si="1"/>
        <v>84084</v>
      </c>
      <c r="AL13" s="28">
        <f t="shared" si="1"/>
        <v>87077.250000000015</v>
      </c>
      <c r="AM13" s="28">
        <f t="shared" si="1"/>
        <v>141072.75</v>
      </c>
      <c r="AN13" s="28">
        <f t="shared" si="1"/>
        <v>155473.5</v>
      </c>
      <c r="AO13" s="28">
        <f t="shared" si="1"/>
        <v>165974.25</v>
      </c>
      <c r="AP13" s="28">
        <f t="shared" si="1"/>
        <v>175509.75</v>
      </c>
      <c r="AQ13" s="28">
        <f t="shared" si="1"/>
        <v>184070.25</v>
      </c>
      <c r="AR13" s="28">
        <f t="shared" si="1"/>
        <v>191129.25</v>
      </c>
      <c r="AS13" s="28">
        <f t="shared" si="1"/>
        <v>198149.25</v>
      </c>
      <c r="AT13" s="28">
        <f t="shared" si="1"/>
        <v>205149.75</v>
      </c>
      <c r="AU13" s="28">
        <f t="shared" si="1"/>
        <v>212111.25</v>
      </c>
      <c r="AV13" s="28">
        <f t="shared" si="1"/>
        <v>219072.75</v>
      </c>
      <c r="AW13" s="28">
        <f t="shared" si="1"/>
        <v>226005</v>
      </c>
      <c r="AX13" s="28">
        <f t="shared" si="1"/>
        <v>232917.75</v>
      </c>
    </row>
    <row r="14" spans="1:54" s="1" customFormat="1" x14ac:dyDescent="0.25">
      <c r="A14" s="24"/>
      <c r="B14" s="1" t="s">
        <v>87</v>
      </c>
      <c r="C14" s="30">
        <f>SUM(C12:C13)</f>
        <v>12333.75</v>
      </c>
      <c r="D14" s="30">
        <f t="shared" ref="D14:AX14" si="2">SUM(D12:D13)</f>
        <v>18876</v>
      </c>
      <c r="E14" s="30">
        <f t="shared" si="2"/>
        <v>25096.5</v>
      </c>
      <c r="F14" s="30">
        <f t="shared" si="2"/>
        <v>32282.25</v>
      </c>
      <c r="G14" s="30">
        <f t="shared" si="2"/>
        <v>42149.25</v>
      </c>
      <c r="H14" s="30">
        <f t="shared" si="2"/>
        <v>48262.5</v>
      </c>
      <c r="I14" s="30">
        <f t="shared" si="2"/>
        <v>67567.5</v>
      </c>
      <c r="J14" s="30">
        <f t="shared" si="2"/>
        <v>79257.75</v>
      </c>
      <c r="K14" s="30">
        <f t="shared" si="2"/>
        <v>87194.25</v>
      </c>
      <c r="L14" s="30">
        <f t="shared" si="2"/>
        <v>94165.5</v>
      </c>
      <c r="M14" s="30">
        <f t="shared" si="2"/>
        <v>100922.25</v>
      </c>
      <c r="N14" s="30">
        <f t="shared" si="2"/>
        <v>107142.75</v>
      </c>
      <c r="O14" s="30">
        <f t="shared" si="2"/>
        <v>168811.5</v>
      </c>
      <c r="P14" s="30">
        <f t="shared" si="2"/>
        <v>188974.5</v>
      </c>
      <c r="Q14" s="30">
        <f t="shared" si="2"/>
        <v>204847.5</v>
      </c>
      <c r="R14" s="30">
        <f t="shared" si="2"/>
        <v>219755.25000000003</v>
      </c>
      <c r="S14" s="30">
        <f t="shared" si="2"/>
        <v>233697.75000000003</v>
      </c>
      <c r="T14" s="30">
        <f t="shared" si="2"/>
        <v>245924.25</v>
      </c>
      <c r="U14" s="30">
        <f t="shared" si="2"/>
        <v>258365.25000000003</v>
      </c>
      <c r="V14" s="30">
        <f t="shared" si="2"/>
        <v>270484.5</v>
      </c>
      <c r="W14" s="30">
        <f t="shared" si="2"/>
        <v>282818.25</v>
      </c>
      <c r="X14" s="30">
        <f t="shared" si="2"/>
        <v>294937.5</v>
      </c>
      <c r="Y14" s="30">
        <f t="shared" si="2"/>
        <v>306842.25</v>
      </c>
      <c r="Z14" s="30">
        <f t="shared" si="2"/>
        <v>318961.5</v>
      </c>
      <c r="AA14" s="30">
        <f t="shared" si="2"/>
        <v>534426.75000000012</v>
      </c>
      <c r="AB14" s="30">
        <f t="shared" si="2"/>
        <v>596202.75</v>
      </c>
      <c r="AC14" s="30">
        <f t="shared" si="2"/>
        <v>643071</v>
      </c>
      <c r="AD14" s="30">
        <f t="shared" si="2"/>
        <v>686507.25000000012</v>
      </c>
      <c r="AE14" s="30">
        <f t="shared" si="2"/>
        <v>725975.25</v>
      </c>
      <c r="AF14" s="30">
        <f t="shared" si="2"/>
        <v>759544.5</v>
      </c>
      <c r="AG14" s="30">
        <f t="shared" si="2"/>
        <v>793113.75</v>
      </c>
      <c r="AH14" s="30">
        <f t="shared" si="2"/>
        <v>826361.25</v>
      </c>
      <c r="AI14" s="30">
        <f t="shared" si="2"/>
        <v>859287</v>
      </c>
      <c r="AJ14" s="30">
        <f t="shared" si="2"/>
        <v>892105.5</v>
      </c>
      <c r="AK14" s="30">
        <f t="shared" si="2"/>
        <v>924924</v>
      </c>
      <c r="AL14" s="30">
        <f t="shared" si="2"/>
        <v>957849.75000000012</v>
      </c>
      <c r="AM14" s="30">
        <f t="shared" si="2"/>
        <v>1551800.25</v>
      </c>
      <c r="AN14" s="30">
        <f t="shared" si="2"/>
        <v>1710208.5</v>
      </c>
      <c r="AO14" s="30">
        <f t="shared" si="2"/>
        <v>1825716.75</v>
      </c>
      <c r="AP14" s="30">
        <f t="shared" si="2"/>
        <v>1930607.25</v>
      </c>
      <c r="AQ14" s="30">
        <f t="shared" si="2"/>
        <v>2024772.75</v>
      </c>
      <c r="AR14" s="30">
        <f t="shared" si="2"/>
        <v>2102421.75</v>
      </c>
      <c r="AS14" s="30">
        <f t="shared" si="2"/>
        <v>2179641.75</v>
      </c>
      <c r="AT14" s="30">
        <f t="shared" si="2"/>
        <v>2256647.25</v>
      </c>
      <c r="AU14" s="30">
        <f t="shared" si="2"/>
        <v>2333223.75</v>
      </c>
      <c r="AV14" s="30">
        <f t="shared" si="2"/>
        <v>2409800.25</v>
      </c>
      <c r="AW14" s="30">
        <f t="shared" si="2"/>
        <v>2486055</v>
      </c>
      <c r="AX14" s="30">
        <f t="shared" si="2"/>
        <v>2562095.25</v>
      </c>
    </row>
    <row r="15" spans="1:54" s="24" customFormat="1" x14ac:dyDescent="0.25">
      <c r="A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s="24" customFormat="1" x14ac:dyDescent="0.25">
      <c r="B16" s="1" t="s">
        <v>85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s="1" customFormat="1" x14ac:dyDescent="0.25">
      <c r="A17" s="24"/>
    </row>
    <row r="18" spans="1:54" s="24" customFormat="1" x14ac:dyDescent="0.25">
      <c r="A18" s="1"/>
      <c r="B18" s="24" t="s">
        <v>88</v>
      </c>
      <c r="C18" s="27">
        <f>C12*C61</f>
        <v>8970</v>
      </c>
      <c r="D18" s="27">
        <f t="shared" ref="D18:AX18" si="3">D12*D61</f>
        <v>13728</v>
      </c>
      <c r="E18" s="27">
        <f t="shared" si="3"/>
        <v>18252</v>
      </c>
      <c r="F18" s="27">
        <f t="shared" si="3"/>
        <v>23478</v>
      </c>
      <c r="G18" s="27">
        <f t="shared" si="3"/>
        <v>30654</v>
      </c>
      <c r="H18" s="27">
        <f t="shared" si="3"/>
        <v>35100</v>
      </c>
      <c r="I18" s="27">
        <f t="shared" si="3"/>
        <v>49140</v>
      </c>
      <c r="J18" s="27">
        <f t="shared" si="3"/>
        <v>57642</v>
      </c>
      <c r="K18" s="27">
        <f t="shared" si="3"/>
        <v>63414</v>
      </c>
      <c r="L18" s="27">
        <f t="shared" si="3"/>
        <v>68484</v>
      </c>
      <c r="M18" s="27">
        <f t="shared" si="3"/>
        <v>73398</v>
      </c>
      <c r="N18" s="27">
        <f t="shared" si="3"/>
        <v>77922</v>
      </c>
      <c r="O18" s="27">
        <f t="shared" si="3"/>
        <v>122772</v>
      </c>
      <c r="P18" s="27">
        <f t="shared" si="3"/>
        <v>137436</v>
      </c>
      <c r="Q18" s="27">
        <f t="shared" si="3"/>
        <v>148980</v>
      </c>
      <c r="R18" s="27">
        <f t="shared" si="3"/>
        <v>159822.00000000003</v>
      </c>
      <c r="S18" s="27">
        <f t="shared" si="3"/>
        <v>169962.00000000003</v>
      </c>
      <c r="T18" s="27">
        <f t="shared" si="3"/>
        <v>178854</v>
      </c>
      <c r="U18" s="27">
        <f t="shared" si="3"/>
        <v>187902.00000000003</v>
      </c>
      <c r="V18" s="27">
        <f t="shared" si="3"/>
        <v>196716</v>
      </c>
      <c r="W18" s="27">
        <f t="shared" si="3"/>
        <v>205686</v>
      </c>
      <c r="X18" s="27">
        <f t="shared" si="3"/>
        <v>214500</v>
      </c>
      <c r="Y18" s="27">
        <f t="shared" si="3"/>
        <v>223158</v>
      </c>
      <c r="Z18" s="27">
        <f t="shared" si="3"/>
        <v>231972</v>
      </c>
      <c r="AA18" s="27">
        <f t="shared" si="3"/>
        <v>388674.00000000006</v>
      </c>
      <c r="AB18" s="27">
        <f t="shared" si="3"/>
        <v>433602</v>
      </c>
      <c r="AC18" s="27">
        <f t="shared" si="3"/>
        <v>467688</v>
      </c>
      <c r="AD18" s="27">
        <f t="shared" si="3"/>
        <v>499278.00000000012</v>
      </c>
      <c r="AE18" s="27">
        <f t="shared" si="3"/>
        <v>527982</v>
      </c>
      <c r="AF18" s="27">
        <f t="shared" si="3"/>
        <v>552396</v>
      </c>
      <c r="AG18" s="27">
        <f t="shared" si="3"/>
        <v>576810</v>
      </c>
      <c r="AH18" s="27">
        <f t="shared" si="3"/>
        <v>600990</v>
      </c>
      <c r="AI18" s="27">
        <f t="shared" si="3"/>
        <v>624936</v>
      </c>
      <c r="AJ18" s="27">
        <f t="shared" si="3"/>
        <v>648804</v>
      </c>
      <c r="AK18" s="27">
        <f t="shared" si="3"/>
        <v>672672</v>
      </c>
      <c r="AL18" s="27">
        <f t="shared" si="3"/>
        <v>696618.00000000012</v>
      </c>
      <c r="AM18" s="27">
        <f t="shared" si="3"/>
        <v>1128582</v>
      </c>
      <c r="AN18" s="27">
        <f t="shared" si="3"/>
        <v>1243788</v>
      </c>
      <c r="AO18" s="27">
        <f t="shared" si="3"/>
        <v>1327794</v>
      </c>
      <c r="AP18" s="27">
        <f t="shared" si="3"/>
        <v>1404078</v>
      </c>
      <c r="AQ18" s="27">
        <f t="shared" si="3"/>
        <v>1472562</v>
      </c>
      <c r="AR18" s="27">
        <f t="shared" si="3"/>
        <v>1529034</v>
      </c>
      <c r="AS18" s="27">
        <f t="shared" si="3"/>
        <v>1585194</v>
      </c>
      <c r="AT18" s="27">
        <f t="shared" si="3"/>
        <v>1641198</v>
      </c>
      <c r="AU18" s="27">
        <f t="shared" si="3"/>
        <v>1696890</v>
      </c>
      <c r="AV18" s="27">
        <f t="shared" si="3"/>
        <v>1752582</v>
      </c>
      <c r="AW18" s="27">
        <f t="shared" si="3"/>
        <v>1808040</v>
      </c>
      <c r="AX18" s="27">
        <f t="shared" si="3"/>
        <v>1863342</v>
      </c>
    </row>
    <row r="19" spans="1:54" s="24" customFormat="1" x14ac:dyDescent="0.25">
      <c r="B19" s="24" t="s">
        <v>116</v>
      </c>
      <c r="C19" s="28">
        <f>C14*C62</f>
        <v>308.34375</v>
      </c>
      <c r="D19" s="28">
        <f t="shared" ref="D19:AX19" si="4">D14*D62</f>
        <v>471.90000000000003</v>
      </c>
      <c r="E19" s="28">
        <f t="shared" si="4"/>
        <v>627.41250000000002</v>
      </c>
      <c r="F19" s="28">
        <f t="shared" si="4"/>
        <v>807.05625000000009</v>
      </c>
      <c r="G19" s="28">
        <f t="shared" si="4"/>
        <v>1053.73125</v>
      </c>
      <c r="H19" s="28">
        <f t="shared" si="4"/>
        <v>1206.5625</v>
      </c>
      <c r="I19" s="28">
        <f t="shared" si="4"/>
        <v>1689.1875</v>
      </c>
      <c r="J19" s="28">
        <f t="shared" si="4"/>
        <v>1981.4437500000001</v>
      </c>
      <c r="K19" s="28">
        <f t="shared" si="4"/>
        <v>2179.8562500000003</v>
      </c>
      <c r="L19" s="28">
        <f t="shared" si="4"/>
        <v>2354.1375000000003</v>
      </c>
      <c r="M19" s="28">
        <f t="shared" si="4"/>
        <v>2523.0562500000001</v>
      </c>
      <c r="N19" s="28">
        <f t="shared" si="4"/>
        <v>2678.5687500000004</v>
      </c>
      <c r="O19" s="28">
        <f t="shared" si="4"/>
        <v>4220.2875000000004</v>
      </c>
      <c r="P19" s="28">
        <f t="shared" si="4"/>
        <v>4724.3625000000002</v>
      </c>
      <c r="Q19" s="28">
        <f t="shared" si="4"/>
        <v>5121.1875</v>
      </c>
      <c r="R19" s="28">
        <f t="shared" si="4"/>
        <v>5493.8812500000013</v>
      </c>
      <c r="S19" s="28">
        <f t="shared" si="4"/>
        <v>5842.4437500000013</v>
      </c>
      <c r="T19" s="28">
        <f t="shared" si="4"/>
        <v>6148.1062500000007</v>
      </c>
      <c r="U19" s="28">
        <f t="shared" si="4"/>
        <v>6459.1312500000013</v>
      </c>
      <c r="V19" s="28">
        <f t="shared" si="4"/>
        <v>6762.1125000000002</v>
      </c>
      <c r="W19" s="28">
        <f t="shared" si="4"/>
        <v>7070.4562500000002</v>
      </c>
      <c r="X19" s="28">
        <f t="shared" si="4"/>
        <v>7373.4375</v>
      </c>
      <c r="Y19" s="28">
        <f t="shared" si="4"/>
        <v>7671.0562500000005</v>
      </c>
      <c r="Z19" s="28">
        <f t="shared" si="4"/>
        <v>7974.0375000000004</v>
      </c>
      <c r="AA19" s="28">
        <f t="shared" si="4"/>
        <v>13360.668750000004</v>
      </c>
      <c r="AB19" s="28">
        <f t="shared" si="4"/>
        <v>14905.06875</v>
      </c>
      <c r="AC19" s="28">
        <f t="shared" si="4"/>
        <v>16076.775000000001</v>
      </c>
      <c r="AD19" s="28">
        <f t="shared" si="4"/>
        <v>17162.681250000005</v>
      </c>
      <c r="AE19" s="28">
        <f t="shared" si="4"/>
        <v>18149.381250000002</v>
      </c>
      <c r="AF19" s="28">
        <f t="shared" si="4"/>
        <v>18988.612499999999</v>
      </c>
      <c r="AG19" s="28">
        <f t="shared" si="4"/>
        <v>19827.84375</v>
      </c>
      <c r="AH19" s="28">
        <f t="shared" si="4"/>
        <v>20659.03125</v>
      </c>
      <c r="AI19" s="28">
        <f t="shared" si="4"/>
        <v>21482.175000000003</v>
      </c>
      <c r="AJ19" s="28">
        <f t="shared" si="4"/>
        <v>22302.637500000001</v>
      </c>
      <c r="AK19" s="28">
        <f t="shared" si="4"/>
        <v>23123.100000000002</v>
      </c>
      <c r="AL19" s="28">
        <f t="shared" si="4"/>
        <v>23946.243750000005</v>
      </c>
      <c r="AM19" s="28">
        <f t="shared" si="4"/>
        <v>38795.006249999999</v>
      </c>
      <c r="AN19" s="28">
        <f t="shared" si="4"/>
        <v>42755.212500000001</v>
      </c>
      <c r="AO19" s="28">
        <f t="shared" si="4"/>
        <v>45642.918750000004</v>
      </c>
      <c r="AP19" s="28">
        <f t="shared" si="4"/>
        <v>48265.181250000001</v>
      </c>
      <c r="AQ19" s="28">
        <f t="shared" si="4"/>
        <v>50619.318750000006</v>
      </c>
      <c r="AR19" s="28">
        <f t="shared" si="4"/>
        <v>52560.543750000004</v>
      </c>
      <c r="AS19" s="28">
        <f t="shared" si="4"/>
        <v>54491.043750000004</v>
      </c>
      <c r="AT19" s="28">
        <f t="shared" si="4"/>
        <v>56416.181250000001</v>
      </c>
      <c r="AU19" s="28">
        <f t="shared" si="4"/>
        <v>58330.59375</v>
      </c>
      <c r="AV19" s="28">
        <f t="shared" si="4"/>
        <v>60245.006250000006</v>
      </c>
      <c r="AW19" s="28">
        <f t="shared" si="4"/>
        <v>62151.375</v>
      </c>
      <c r="AX19" s="28">
        <f t="shared" si="4"/>
        <v>64052.381250000006</v>
      </c>
    </row>
    <row r="20" spans="1:54" s="1" customFormat="1" x14ac:dyDescent="0.25">
      <c r="A20" s="24"/>
      <c r="B20" s="1" t="s">
        <v>89</v>
      </c>
      <c r="C20" s="29">
        <f>SUM(C18:C19)</f>
        <v>9278.34375</v>
      </c>
      <c r="D20" s="29">
        <f t="shared" ref="D20:AX20" si="5">SUM(D18:D19)</f>
        <v>14199.9</v>
      </c>
      <c r="E20" s="29">
        <f t="shared" si="5"/>
        <v>18879.412499999999</v>
      </c>
      <c r="F20" s="29">
        <f t="shared" si="5"/>
        <v>24285.056250000001</v>
      </c>
      <c r="G20" s="29">
        <f t="shared" si="5"/>
        <v>31707.731250000001</v>
      </c>
      <c r="H20" s="29">
        <f t="shared" si="5"/>
        <v>36306.5625</v>
      </c>
      <c r="I20" s="29">
        <f t="shared" si="5"/>
        <v>50829.1875</v>
      </c>
      <c r="J20" s="29">
        <f t="shared" si="5"/>
        <v>59623.443749999999</v>
      </c>
      <c r="K20" s="29">
        <f t="shared" si="5"/>
        <v>65593.856249999997</v>
      </c>
      <c r="L20" s="29">
        <f t="shared" si="5"/>
        <v>70838.137499999997</v>
      </c>
      <c r="M20" s="29">
        <f t="shared" si="5"/>
        <v>75921.056249999994</v>
      </c>
      <c r="N20" s="29">
        <f t="shared" si="5"/>
        <v>80600.568750000006</v>
      </c>
      <c r="O20" s="29">
        <f t="shared" si="5"/>
        <v>126992.28750000001</v>
      </c>
      <c r="P20" s="29">
        <f t="shared" si="5"/>
        <v>142160.36249999999</v>
      </c>
      <c r="Q20" s="29">
        <f t="shared" si="5"/>
        <v>154101.1875</v>
      </c>
      <c r="R20" s="29">
        <f t="shared" si="5"/>
        <v>165315.88125000003</v>
      </c>
      <c r="S20" s="29">
        <f t="shared" si="5"/>
        <v>175804.44375000003</v>
      </c>
      <c r="T20" s="29">
        <f t="shared" si="5"/>
        <v>185002.10625000001</v>
      </c>
      <c r="U20" s="29">
        <f t="shared" si="5"/>
        <v>194361.13125000003</v>
      </c>
      <c r="V20" s="29">
        <f t="shared" si="5"/>
        <v>203478.11249999999</v>
      </c>
      <c r="W20" s="29">
        <f t="shared" si="5"/>
        <v>212756.45624999999</v>
      </c>
      <c r="X20" s="29">
        <f t="shared" si="5"/>
        <v>221873.4375</v>
      </c>
      <c r="Y20" s="29">
        <f t="shared" si="5"/>
        <v>230829.05624999999</v>
      </c>
      <c r="Z20" s="29">
        <f t="shared" si="5"/>
        <v>239946.03750000001</v>
      </c>
      <c r="AA20" s="29">
        <f t="shared" si="5"/>
        <v>402034.66875000007</v>
      </c>
      <c r="AB20" s="29">
        <f t="shared" si="5"/>
        <v>448507.06874999998</v>
      </c>
      <c r="AC20" s="29">
        <f t="shared" si="5"/>
        <v>483764.77500000002</v>
      </c>
      <c r="AD20" s="29">
        <f t="shared" si="5"/>
        <v>516440.68125000014</v>
      </c>
      <c r="AE20" s="29">
        <f t="shared" si="5"/>
        <v>546131.38124999998</v>
      </c>
      <c r="AF20" s="29">
        <f t="shared" si="5"/>
        <v>571384.61250000005</v>
      </c>
      <c r="AG20" s="29">
        <f t="shared" si="5"/>
        <v>596637.84375</v>
      </c>
      <c r="AH20" s="29">
        <f t="shared" si="5"/>
        <v>621649.03125</v>
      </c>
      <c r="AI20" s="29">
        <f t="shared" si="5"/>
        <v>646418.17500000005</v>
      </c>
      <c r="AJ20" s="29">
        <f t="shared" si="5"/>
        <v>671106.63749999995</v>
      </c>
      <c r="AK20" s="29">
        <f t="shared" si="5"/>
        <v>695795.1</v>
      </c>
      <c r="AL20" s="29">
        <f t="shared" si="5"/>
        <v>720564.24375000014</v>
      </c>
      <c r="AM20" s="29">
        <f t="shared" si="5"/>
        <v>1167377.0062500001</v>
      </c>
      <c r="AN20" s="29">
        <f t="shared" si="5"/>
        <v>1286543.2124999999</v>
      </c>
      <c r="AO20" s="29">
        <f t="shared" si="5"/>
        <v>1373436.91875</v>
      </c>
      <c r="AP20" s="29">
        <f t="shared" si="5"/>
        <v>1452343.1812499999</v>
      </c>
      <c r="AQ20" s="29">
        <f t="shared" si="5"/>
        <v>1523181.3187500001</v>
      </c>
      <c r="AR20" s="29">
        <f t="shared" si="5"/>
        <v>1581594.54375</v>
      </c>
      <c r="AS20" s="29">
        <f t="shared" si="5"/>
        <v>1639685.04375</v>
      </c>
      <c r="AT20" s="29">
        <f t="shared" si="5"/>
        <v>1697614.1812499999</v>
      </c>
      <c r="AU20" s="29">
        <f t="shared" si="5"/>
        <v>1755220.59375</v>
      </c>
      <c r="AV20" s="29">
        <f t="shared" si="5"/>
        <v>1812827.0062500001</v>
      </c>
      <c r="AW20" s="29">
        <f t="shared" si="5"/>
        <v>1870191.375</v>
      </c>
      <c r="AX20" s="29">
        <f t="shared" si="5"/>
        <v>1927394.3812500001</v>
      </c>
    </row>
    <row r="21" spans="1:54" s="1" customFormat="1" x14ac:dyDescent="0.25"/>
    <row r="22" spans="1:54" s="24" customFormat="1" x14ac:dyDescent="0.25">
      <c r="A22" s="1"/>
      <c r="B22" s="1" t="s">
        <v>90</v>
      </c>
      <c r="C22" s="30">
        <f>C14-C20</f>
        <v>3055.40625</v>
      </c>
      <c r="D22" s="30">
        <f t="shared" ref="D22:AX22" si="6">D14-D20</f>
        <v>4676.1000000000004</v>
      </c>
      <c r="E22" s="30">
        <f t="shared" si="6"/>
        <v>6217.0875000000015</v>
      </c>
      <c r="F22" s="30">
        <f t="shared" si="6"/>
        <v>7997.1937499999985</v>
      </c>
      <c r="G22" s="30">
        <f t="shared" si="6"/>
        <v>10441.518749999999</v>
      </c>
      <c r="H22" s="30">
        <f t="shared" si="6"/>
        <v>11955.9375</v>
      </c>
      <c r="I22" s="30">
        <f t="shared" si="6"/>
        <v>16738.3125</v>
      </c>
      <c r="J22" s="30">
        <f t="shared" si="6"/>
        <v>19634.306250000001</v>
      </c>
      <c r="K22" s="30">
        <f t="shared" si="6"/>
        <v>21600.393750000003</v>
      </c>
      <c r="L22" s="30">
        <f t="shared" si="6"/>
        <v>23327.362500000003</v>
      </c>
      <c r="M22" s="30">
        <f t="shared" si="6"/>
        <v>25001.193750000006</v>
      </c>
      <c r="N22" s="30">
        <f t="shared" si="6"/>
        <v>26542.181249999994</v>
      </c>
      <c r="O22" s="30">
        <f t="shared" si="6"/>
        <v>41819.212499999994</v>
      </c>
      <c r="P22" s="30">
        <f t="shared" si="6"/>
        <v>46814.137500000012</v>
      </c>
      <c r="Q22" s="30">
        <f t="shared" si="6"/>
        <v>50746.3125</v>
      </c>
      <c r="R22" s="30">
        <f t="shared" si="6"/>
        <v>54439.368749999994</v>
      </c>
      <c r="S22" s="30">
        <f t="shared" si="6"/>
        <v>57893.306249999994</v>
      </c>
      <c r="T22" s="30">
        <f t="shared" si="6"/>
        <v>60922.143749999988</v>
      </c>
      <c r="U22" s="30">
        <f t="shared" si="6"/>
        <v>64004.118749999994</v>
      </c>
      <c r="V22" s="30">
        <f t="shared" si="6"/>
        <v>67006.387500000012</v>
      </c>
      <c r="W22" s="30">
        <f t="shared" si="6"/>
        <v>70061.793750000012</v>
      </c>
      <c r="X22" s="30">
        <f t="shared" si="6"/>
        <v>73064.0625</v>
      </c>
      <c r="Y22" s="30">
        <f t="shared" si="6"/>
        <v>76013.193750000006</v>
      </c>
      <c r="Z22" s="30">
        <f t="shared" si="6"/>
        <v>79015.462499999994</v>
      </c>
      <c r="AA22" s="30">
        <f t="shared" si="6"/>
        <v>132392.08125000005</v>
      </c>
      <c r="AB22" s="30">
        <f t="shared" si="6"/>
        <v>147695.68125000002</v>
      </c>
      <c r="AC22" s="30">
        <f t="shared" si="6"/>
        <v>159306.22499999998</v>
      </c>
      <c r="AD22" s="30">
        <f t="shared" si="6"/>
        <v>170066.56874999998</v>
      </c>
      <c r="AE22" s="30">
        <f t="shared" si="6"/>
        <v>179843.86875000002</v>
      </c>
      <c r="AF22" s="30">
        <f t="shared" si="6"/>
        <v>188159.88749999995</v>
      </c>
      <c r="AG22" s="30">
        <f t="shared" si="6"/>
        <v>196475.90625</v>
      </c>
      <c r="AH22" s="30">
        <f t="shared" si="6"/>
        <v>204712.21875</v>
      </c>
      <c r="AI22" s="30">
        <f t="shared" si="6"/>
        <v>212868.82499999995</v>
      </c>
      <c r="AJ22" s="30">
        <f t="shared" si="6"/>
        <v>220998.86250000005</v>
      </c>
      <c r="AK22" s="30">
        <f t="shared" si="6"/>
        <v>229128.90000000002</v>
      </c>
      <c r="AL22" s="30">
        <f t="shared" si="6"/>
        <v>237285.50624999998</v>
      </c>
      <c r="AM22" s="30">
        <f t="shared" si="6"/>
        <v>384423.24374999991</v>
      </c>
      <c r="AN22" s="30">
        <f t="shared" si="6"/>
        <v>423665.28750000009</v>
      </c>
      <c r="AO22" s="30">
        <f t="shared" si="6"/>
        <v>452279.83125000005</v>
      </c>
      <c r="AP22" s="30">
        <f t="shared" si="6"/>
        <v>478264.06875000009</v>
      </c>
      <c r="AQ22" s="30">
        <f t="shared" si="6"/>
        <v>501591.43124999991</v>
      </c>
      <c r="AR22" s="30">
        <f t="shared" si="6"/>
        <v>520827.20625000005</v>
      </c>
      <c r="AS22" s="30">
        <f t="shared" si="6"/>
        <v>539956.70625000005</v>
      </c>
      <c r="AT22" s="30">
        <f t="shared" si="6"/>
        <v>559033.06875000009</v>
      </c>
      <c r="AU22" s="30">
        <f t="shared" si="6"/>
        <v>578003.15625</v>
      </c>
      <c r="AV22" s="30">
        <f t="shared" si="6"/>
        <v>596973.24374999991</v>
      </c>
      <c r="AW22" s="30">
        <f t="shared" si="6"/>
        <v>615863.625</v>
      </c>
      <c r="AX22" s="30">
        <f t="shared" si="6"/>
        <v>634700.86874999991</v>
      </c>
      <c r="AY22"/>
      <c r="AZ22"/>
      <c r="BA22"/>
      <c r="BB22"/>
    </row>
    <row r="23" spans="1:54" s="31" customFormat="1" x14ac:dyDescent="0.25">
      <c r="A23" s="24"/>
      <c r="B23" s="31" t="s">
        <v>91</v>
      </c>
      <c r="C23" s="42">
        <f>C22/C14</f>
        <v>0.24772727272727274</v>
      </c>
      <c r="D23" s="42">
        <f t="shared" ref="D23:AX23" si="7">D22/D14</f>
        <v>0.24772727272727274</v>
      </c>
      <c r="E23" s="42">
        <f t="shared" si="7"/>
        <v>0.2477272727272728</v>
      </c>
      <c r="F23" s="42">
        <f t="shared" si="7"/>
        <v>0.24772727272727268</v>
      </c>
      <c r="G23" s="42">
        <f t="shared" si="7"/>
        <v>0.24772727272727271</v>
      </c>
      <c r="H23" s="42">
        <f t="shared" si="7"/>
        <v>0.24772727272727274</v>
      </c>
      <c r="I23" s="42">
        <f t="shared" si="7"/>
        <v>0.24772727272727274</v>
      </c>
      <c r="J23" s="42">
        <f t="shared" si="7"/>
        <v>0.24772727272727274</v>
      </c>
      <c r="K23" s="42">
        <f t="shared" si="7"/>
        <v>0.24772727272727277</v>
      </c>
      <c r="L23" s="42">
        <f t="shared" si="7"/>
        <v>0.24772727272727277</v>
      </c>
      <c r="M23" s="42">
        <f t="shared" si="7"/>
        <v>0.2477272727272728</v>
      </c>
      <c r="N23" s="42">
        <f t="shared" si="7"/>
        <v>0.24772727272727268</v>
      </c>
      <c r="O23" s="42">
        <f t="shared" si="7"/>
        <v>0.24772727272727268</v>
      </c>
      <c r="P23" s="42">
        <f t="shared" si="7"/>
        <v>0.2477272727272728</v>
      </c>
      <c r="Q23" s="42">
        <f t="shared" si="7"/>
        <v>0.24772727272727274</v>
      </c>
      <c r="R23" s="42">
        <f t="shared" si="7"/>
        <v>0.24772727272727266</v>
      </c>
      <c r="S23" s="42">
        <f t="shared" si="7"/>
        <v>0.24772727272727268</v>
      </c>
      <c r="T23" s="42">
        <f t="shared" si="7"/>
        <v>0.24772727272727268</v>
      </c>
      <c r="U23" s="42">
        <f t="shared" si="7"/>
        <v>0.24772727272727268</v>
      </c>
      <c r="V23" s="42">
        <f t="shared" si="7"/>
        <v>0.24772727272727277</v>
      </c>
      <c r="W23" s="42">
        <f t="shared" si="7"/>
        <v>0.24772727272727277</v>
      </c>
      <c r="X23" s="42">
        <f t="shared" si="7"/>
        <v>0.24772727272727274</v>
      </c>
      <c r="Y23" s="42">
        <f t="shared" si="7"/>
        <v>0.24772727272727274</v>
      </c>
      <c r="Z23" s="42">
        <f t="shared" si="7"/>
        <v>0.24772727272727271</v>
      </c>
      <c r="AA23" s="42">
        <f t="shared" si="7"/>
        <v>0.24772727272727277</v>
      </c>
      <c r="AB23" s="42">
        <f t="shared" si="7"/>
        <v>0.24772727272727277</v>
      </c>
      <c r="AC23" s="42">
        <f t="shared" si="7"/>
        <v>0.24772727272727268</v>
      </c>
      <c r="AD23" s="42">
        <f t="shared" si="7"/>
        <v>0.24772727272727266</v>
      </c>
      <c r="AE23" s="42">
        <f t="shared" si="7"/>
        <v>0.24772727272727277</v>
      </c>
      <c r="AF23" s="42">
        <f t="shared" si="7"/>
        <v>0.24772727272727266</v>
      </c>
      <c r="AG23" s="42">
        <f t="shared" si="7"/>
        <v>0.24772727272727274</v>
      </c>
      <c r="AH23" s="42">
        <f t="shared" si="7"/>
        <v>0.24772727272727274</v>
      </c>
      <c r="AI23" s="42">
        <f t="shared" si="7"/>
        <v>0.24772727272727268</v>
      </c>
      <c r="AJ23" s="42">
        <f t="shared" si="7"/>
        <v>0.24772727272727277</v>
      </c>
      <c r="AK23" s="42">
        <f t="shared" si="7"/>
        <v>0.24772727272727274</v>
      </c>
      <c r="AL23" s="42">
        <f t="shared" si="7"/>
        <v>0.24772727272727268</v>
      </c>
      <c r="AM23" s="42">
        <f t="shared" si="7"/>
        <v>0.24772727272727266</v>
      </c>
      <c r="AN23" s="42">
        <f t="shared" si="7"/>
        <v>0.24772727272727277</v>
      </c>
      <c r="AO23" s="42">
        <f t="shared" si="7"/>
        <v>0.24772727272727274</v>
      </c>
      <c r="AP23" s="42">
        <f t="shared" si="7"/>
        <v>0.24772727272727277</v>
      </c>
      <c r="AQ23" s="42">
        <f t="shared" si="7"/>
        <v>0.24772727272727268</v>
      </c>
      <c r="AR23" s="42">
        <f t="shared" si="7"/>
        <v>0.24772727272727274</v>
      </c>
      <c r="AS23" s="42">
        <f t="shared" si="7"/>
        <v>0.24772727272727274</v>
      </c>
      <c r="AT23" s="42">
        <f t="shared" si="7"/>
        <v>0.24772727272727277</v>
      </c>
      <c r="AU23" s="42">
        <f t="shared" si="7"/>
        <v>0.24772727272727274</v>
      </c>
      <c r="AV23" s="42">
        <f t="shared" si="7"/>
        <v>0.24772727272727268</v>
      </c>
      <c r="AW23" s="42">
        <f t="shared" si="7"/>
        <v>0.24772727272727274</v>
      </c>
      <c r="AX23" s="42">
        <f t="shared" si="7"/>
        <v>0.24772727272727268</v>
      </c>
    </row>
    <row r="24" spans="1:54" s="24" customFormat="1" x14ac:dyDescent="0.25">
      <c r="A24" s="3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s="24" customFormat="1" x14ac:dyDescent="0.25">
      <c r="B25" s="1" t="s">
        <v>92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s="24" customFormat="1" x14ac:dyDescent="0.25"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s="24" customFormat="1" x14ac:dyDescent="0.25">
      <c r="B27" s="1" t="s">
        <v>99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s="24" customFormat="1" x14ac:dyDescent="0.25">
      <c r="A28" s="24" t="s">
        <v>118</v>
      </c>
      <c r="B28" s="24" t="s">
        <v>94</v>
      </c>
      <c r="C28" s="26">
        <f t="shared" ref="C28:L32" si="8">$A29/12*C67</f>
        <v>7500</v>
      </c>
      <c r="D28" s="26">
        <f t="shared" si="8"/>
        <v>7500</v>
      </c>
      <c r="E28" s="26">
        <f t="shared" si="8"/>
        <v>7500</v>
      </c>
      <c r="F28" s="26">
        <f t="shared" si="8"/>
        <v>15000</v>
      </c>
      <c r="G28" s="26">
        <f t="shared" si="8"/>
        <v>15000</v>
      </c>
      <c r="H28" s="26">
        <f t="shared" si="8"/>
        <v>15000</v>
      </c>
      <c r="I28" s="26">
        <f t="shared" si="8"/>
        <v>15000</v>
      </c>
      <c r="J28" s="26">
        <f t="shared" si="8"/>
        <v>15000</v>
      </c>
      <c r="K28" s="26">
        <f t="shared" si="8"/>
        <v>15000</v>
      </c>
      <c r="L28" s="26">
        <f t="shared" si="8"/>
        <v>15000</v>
      </c>
      <c r="M28" s="26">
        <f t="shared" ref="M28:V32" si="9">$A29/12*M67</f>
        <v>15000</v>
      </c>
      <c r="N28" s="26">
        <f t="shared" si="9"/>
        <v>15000</v>
      </c>
      <c r="O28" s="26">
        <f t="shared" si="9"/>
        <v>22500</v>
      </c>
      <c r="P28" s="26">
        <f t="shared" si="9"/>
        <v>22500</v>
      </c>
      <c r="Q28" s="26">
        <f t="shared" si="9"/>
        <v>22500</v>
      </c>
      <c r="R28" s="26">
        <f t="shared" si="9"/>
        <v>22500</v>
      </c>
      <c r="S28" s="26">
        <f t="shared" si="9"/>
        <v>22500</v>
      </c>
      <c r="T28" s="26">
        <f t="shared" si="9"/>
        <v>22500</v>
      </c>
      <c r="U28" s="26">
        <f t="shared" si="9"/>
        <v>22500</v>
      </c>
      <c r="V28" s="26">
        <f t="shared" si="9"/>
        <v>22500</v>
      </c>
      <c r="W28" s="26">
        <f t="shared" ref="W28:AF32" si="10">$A29/12*W67</f>
        <v>22500</v>
      </c>
      <c r="X28" s="26">
        <f t="shared" si="10"/>
        <v>22500</v>
      </c>
      <c r="Y28" s="26">
        <f t="shared" si="10"/>
        <v>22500</v>
      </c>
      <c r="Z28" s="26">
        <f t="shared" si="10"/>
        <v>22500</v>
      </c>
      <c r="AA28" s="26">
        <f t="shared" si="10"/>
        <v>30000</v>
      </c>
      <c r="AB28" s="26">
        <f t="shared" si="10"/>
        <v>30000</v>
      </c>
      <c r="AC28" s="26">
        <f t="shared" si="10"/>
        <v>30000</v>
      </c>
      <c r="AD28" s="26">
        <f t="shared" si="10"/>
        <v>30000</v>
      </c>
      <c r="AE28" s="26">
        <f t="shared" si="10"/>
        <v>30000</v>
      </c>
      <c r="AF28" s="26">
        <f t="shared" si="10"/>
        <v>30000</v>
      </c>
      <c r="AG28" s="26">
        <f t="shared" ref="AG28:AP32" si="11">$A29/12*AG67</f>
        <v>30000</v>
      </c>
      <c r="AH28" s="26">
        <f t="shared" si="11"/>
        <v>30000</v>
      </c>
      <c r="AI28" s="26">
        <f t="shared" si="11"/>
        <v>30000</v>
      </c>
      <c r="AJ28" s="26">
        <f t="shared" si="11"/>
        <v>30000</v>
      </c>
      <c r="AK28" s="26">
        <f t="shared" si="11"/>
        <v>30000</v>
      </c>
      <c r="AL28" s="26">
        <f t="shared" si="11"/>
        <v>30000</v>
      </c>
      <c r="AM28" s="26">
        <f t="shared" si="11"/>
        <v>45000</v>
      </c>
      <c r="AN28" s="26">
        <f t="shared" si="11"/>
        <v>45000</v>
      </c>
      <c r="AO28" s="26">
        <f t="shared" si="11"/>
        <v>45000</v>
      </c>
      <c r="AP28" s="26">
        <f t="shared" si="11"/>
        <v>45000</v>
      </c>
      <c r="AQ28" s="26">
        <f t="shared" ref="AQ28:AX32" si="12">$A29/12*AQ67</f>
        <v>45000</v>
      </c>
      <c r="AR28" s="26">
        <f t="shared" si="12"/>
        <v>45000</v>
      </c>
      <c r="AS28" s="26">
        <f t="shared" si="12"/>
        <v>45000</v>
      </c>
      <c r="AT28" s="26">
        <f t="shared" si="12"/>
        <v>45000</v>
      </c>
      <c r="AU28" s="26">
        <f t="shared" si="12"/>
        <v>45000</v>
      </c>
      <c r="AV28" s="26">
        <f t="shared" si="12"/>
        <v>45000</v>
      </c>
      <c r="AW28" s="26">
        <f t="shared" si="12"/>
        <v>45000</v>
      </c>
      <c r="AX28" s="26">
        <f t="shared" si="12"/>
        <v>45000</v>
      </c>
      <c r="AY28"/>
      <c r="AZ28"/>
      <c r="BA28"/>
      <c r="BB28"/>
    </row>
    <row r="29" spans="1:54" s="24" customFormat="1" x14ac:dyDescent="0.25">
      <c r="A29" s="4">
        <v>90000</v>
      </c>
      <c r="B29" s="24" t="s">
        <v>97</v>
      </c>
      <c r="C29" s="21">
        <f t="shared" si="8"/>
        <v>5000</v>
      </c>
      <c r="D29" s="21">
        <f t="shared" si="8"/>
        <v>5000</v>
      </c>
      <c r="E29" s="21">
        <f t="shared" si="8"/>
        <v>5000</v>
      </c>
      <c r="F29" s="21">
        <f t="shared" si="8"/>
        <v>10000</v>
      </c>
      <c r="G29" s="21">
        <f t="shared" si="8"/>
        <v>10000</v>
      </c>
      <c r="H29" s="21">
        <f t="shared" si="8"/>
        <v>10000</v>
      </c>
      <c r="I29" s="21">
        <f t="shared" si="8"/>
        <v>15000</v>
      </c>
      <c r="J29" s="21">
        <f t="shared" si="8"/>
        <v>15000</v>
      </c>
      <c r="K29" s="21">
        <f t="shared" si="8"/>
        <v>15000</v>
      </c>
      <c r="L29" s="21">
        <f t="shared" si="8"/>
        <v>15000</v>
      </c>
      <c r="M29" s="21">
        <f t="shared" si="9"/>
        <v>15000</v>
      </c>
      <c r="N29" s="21">
        <f t="shared" si="9"/>
        <v>15000</v>
      </c>
      <c r="O29" s="21">
        <f t="shared" si="9"/>
        <v>20000</v>
      </c>
      <c r="P29" s="21">
        <f t="shared" si="9"/>
        <v>20000</v>
      </c>
      <c r="Q29" s="21">
        <f t="shared" si="9"/>
        <v>20000</v>
      </c>
      <c r="R29" s="21">
        <f t="shared" si="9"/>
        <v>20000</v>
      </c>
      <c r="S29" s="21">
        <f t="shared" si="9"/>
        <v>20000</v>
      </c>
      <c r="T29" s="21">
        <f t="shared" si="9"/>
        <v>20000</v>
      </c>
      <c r="U29" s="21">
        <f t="shared" si="9"/>
        <v>20000</v>
      </c>
      <c r="V29" s="21">
        <f t="shared" si="9"/>
        <v>20000</v>
      </c>
      <c r="W29" s="21">
        <f t="shared" si="10"/>
        <v>20000</v>
      </c>
      <c r="X29" s="21">
        <f t="shared" si="10"/>
        <v>20000</v>
      </c>
      <c r="Y29" s="21">
        <f t="shared" si="10"/>
        <v>20000</v>
      </c>
      <c r="Z29" s="21">
        <f t="shared" si="10"/>
        <v>20000</v>
      </c>
      <c r="AA29" s="21">
        <f t="shared" si="10"/>
        <v>30000</v>
      </c>
      <c r="AB29" s="21">
        <f t="shared" si="10"/>
        <v>30000</v>
      </c>
      <c r="AC29" s="21">
        <f t="shared" si="10"/>
        <v>30000</v>
      </c>
      <c r="AD29" s="21">
        <f t="shared" si="10"/>
        <v>30000</v>
      </c>
      <c r="AE29" s="21">
        <f t="shared" si="10"/>
        <v>30000</v>
      </c>
      <c r="AF29" s="21">
        <f t="shared" si="10"/>
        <v>30000</v>
      </c>
      <c r="AG29" s="21">
        <f t="shared" si="11"/>
        <v>30000</v>
      </c>
      <c r="AH29" s="21">
        <f t="shared" si="11"/>
        <v>30000</v>
      </c>
      <c r="AI29" s="21">
        <f t="shared" si="11"/>
        <v>30000</v>
      </c>
      <c r="AJ29" s="21">
        <f t="shared" si="11"/>
        <v>30000</v>
      </c>
      <c r="AK29" s="21">
        <f t="shared" si="11"/>
        <v>30000</v>
      </c>
      <c r="AL29" s="21">
        <f t="shared" si="11"/>
        <v>30000</v>
      </c>
      <c r="AM29" s="21">
        <f t="shared" si="11"/>
        <v>50000</v>
      </c>
      <c r="AN29" s="21">
        <f t="shared" si="11"/>
        <v>50000</v>
      </c>
      <c r="AO29" s="21">
        <f t="shared" si="11"/>
        <v>50000</v>
      </c>
      <c r="AP29" s="21">
        <f t="shared" si="11"/>
        <v>50000</v>
      </c>
      <c r="AQ29" s="21">
        <f t="shared" si="12"/>
        <v>50000</v>
      </c>
      <c r="AR29" s="21">
        <f t="shared" si="12"/>
        <v>50000</v>
      </c>
      <c r="AS29" s="21">
        <f t="shared" si="12"/>
        <v>50000</v>
      </c>
      <c r="AT29" s="21">
        <f t="shared" si="12"/>
        <v>50000</v>
      </c>
      <c r="AU29" s="21">
        <f t="shared" si="12"/>
        <v>50000</v>
      </c>
      <c r="AV29" s="21">
        <f t="shared" si="12"/>
        <v>50000</v>
      </c>
      <c r="AW29" s="21">
        <f t="shared" si="12"/>
        <v>50000</v>
      </c>
      <c r="AX29" s="21">
        <f t="shared" si="12"/>
        <v>50000</v>
      </c>
      <c r="AY29"/>
      <c r="AZ29"/>
      <c r="BA29"/>
      <c r="BB29"/>
    </row>
    <row r="30" spans="1:54" s="24" customFormat="1" x14ac:dyDescent="0.25">
      <c r="A30" s="4">
        <v>60000</v>
      </c>
      <c r="B30" s="24" t="s">
        <v>95</v>
      </c>
      <c r="C30" s="21">
        <f t="shared" si="8"/>
        <v>0</v>
      </c>
      <c r="D30" s="21">
        <f t="shared" si="8"/>
        <v>0</v>
      </c>
      <c r="E30" s="21">
        <f t="shared" si="8"/>
        <v>0</v>
      </c>
      <c r="F30" s="21">
        <f t="shared" si="8"/>
        <v>0</v>
      </c>
      <c r="G30" s="21">
        <f t="shared" si="8"/>
        <v>0</v>
      </c>
      <c r="H30" s="21">
        <f t="shared" si="8"/>
        <v>0</v>
      </c>
      <c r="I30" s="21">
        <f t="shared" si="8"/>
        <v>0</v>
      </c>
      <c r="J30" s="21">
        <f t="shared" si="8"/>
        <v>0</v>
      </c>
      <c r="K30" s="21">
        <f t="shared" si="8"/>
        <v>0</v>
      </c>
      <c r="L30" s="21">
        <f t="shared" si="8"/>
        <v>0</v>
      </c>
      <c r="M30" s="21">
        <f t="shared" si="9"/>
        <v>0</v>
      </c>
      <c r="N30" s="21">
        <f t="shared" si="9"/>
        <v>0</v>
      </c>
      <c r="O30" s="21">
        <f t="shared" si="9"/>
        <v>8333.3333333333339</v>
      </c>
      <c r="P30" s="21">
        <f t="shared" si="9"/>
        <v>8333.3333333333339</v>
      </c>
      <c r="Q30" s="21">
        <f t="shared" si="9"/>
        <v>8333.3333333333339</v>
      </c>
      <c r="R30" s="21">
        <f t="shared" si="9"/>
        <v>8333.3333333333339</v>
      </c>
      <c r="S30" s="21">
        <f t="shared" si="9"/>
        <v>8333.3333333333339</v>
      </c>
      <c r="T30" s="21">
        <f t="shared" si="9"/>
        <v>8333.3333333333339</v>
      </c>
      <c r="U30" s="21">
        <f t="shared" si="9"/>
        <v>8333.3333333333339</v>
      </c>
      <c r="V30" s="21">
        <f t="shared" si="9"/>
        <v>8333.3333333333339</v>
      </c>
      <c r="W30" s="21">
        <f t="shared" si="10"/>
        <v>8333.3333333333339</v>
      </c>
      <c r="X30" s="21">
        <f t="shared" si="10"/>
        <v>8333.3333333333339</v>
      </c>
      <c r="Y30" s="21">
        <f t="shared" si="10"/>
        <v>8333.3333333333339</v>
      </c>
      <c r="Z30" s="21">
        <f t="shared" si="10"/>
        <v>8333.3333333333339</v>
      </c>
      <c r="AA30" s="21">
        <f t="shared" si="10"/>
        <v>8333.3333333333339</v>
      </c>
      <c r="AB30" s="21">
        <f t="shared" si="10"/>
        <v>8333.3333333333339</v>
      </c>
      <c r="AC30" s="21">
        <f t="shared" si="10"/>
        <v>8333.3333333333339</v>
      </c>
      <c r="AD30" s="21">
        <f t="shared" si="10"/>
        <v>8333.3333333333339</v>
      </c>
      <c r="AE30" s="21">
        <f t="shared" si="10"/>
        <v>8333.3333333333339</v>
      </c>
      <c r="AF30" s="21">
        <f t="shared" si="10"/>
        <v>8333.3333333333339</v>
      </c>
      <c r="AG30" s="21">
        <f t="shared" si="11"/>
        <v>8333.3333333333339</v>
      </c>
      <c r="AH30" s="21">
        <f t="shared" si="11"/>
        <v>8333.3333333333339</v>
      </c>
      <c r="AI30" s="21">
        <f t="shared" si="11"/>
        <v>8333.3333333333339</v>
      </c>
      <c r="AJ30" s="21">
        <f t="shared" si="11"/>
        <v>8333.3333333333339</v>
      </c>
      <c r="AK30" s="21">
        <f t="shared" si="11"/>
        <v>8333.3333333333339</v>
      </c>
      <c r="AL30" s="21">
        <f t="shared" si="11"/>
        <v>8333.3333333333339</v>
      </c>
      <c r="AM30" s="21">
        <f t="shared" si="11"/>
        <v>16666.666666666668</v>
      </c>
      <c r="AN30" s="21">
        <f t="shared" si="11"/>
        <v>16666.666666666668</v>
      </c>
      <c r="AO30" s="21">
        <f t="shared" si="11"/>
        <v>16666.666666666668</v>
      </c>
      <c r="AP30" s="21">
        <f t="shared" si="11"/>
        <v>16666.666666666668</v>
      </c>
      <c r="AQ30" s="21">
        <f t="shared" si="12"/>
        <v>16666.666666666668</v>
      </c>
      <c r="AR30" s="21">
        <f t="shared" si="12"/>
        <v>16666.666666666668</v>
      </c>
      <c r="AS30" s="21">
        <f t="shared" si="12"/>
        <v>16666.666666666668</v>
      </c>
      <c r="AT30" s="21">
        <f t="shared" si="12"/>
        <v>16666.666666666668</v>
      </c>
      <c r="AU30" s="21">
        <f t="shared" si="12"/>
        <v>16666.666666666668</v>
      </c>
      <c r="AV30" s="21">
        <f t="shared" si="12"/>
        <v>16666.666666666668</v>
      </c>
      <c r="AW30" s="21">
        <f t="shared" si="12"/>
        <v>16666.666666666668</v>
      </c>
      <c r="AX30" s="21">
        <f t="shared" si="12"/>
        <v>16666.666666666668</v>
      </c>
      <c r="AY30"/>
      <c r="AZ30"/>
      <c r="BA30"/>
      <c r="BB30"/>
    </row>
    <row r="31" spans="1:54" s="24" customFormat="1" x14ac:dyDescent="0.25">
      <c r="A31" s="4">
        <v>100000</v>
      </c>
      <c r="B31" s="24" t="s">
        <v>96</v>
      </c>
      <c r="C31" s="21">
        <f t="shared" si="8"/>
        <v>0</v>
      </c>
      <c r="D31" s="21">
        <f t="shared" si="8"/>
        <v>0</v>
      </c>
      <c r="E31" s="21">
        <f t="shared" si="8"/>
        <v>0</v>
      </c>
      <c r="F31" s="21">
        <f t="shared" si="8"/>
        <v>6666.666666666667</v>
      </c>
      <c r="G31" s="21">
        <f t="shared" si="8"/>
        <v>6666.666666666667</v>
      </c>
      <c r="H31" s="21">
        <f t="shared" si="8"/>
        <v>6666.666666666667</v>
      </c>
      <c r="I31" s="21">
        <f t="shared" si="8"/>
        <v>6666.666666666667</v>
      </c>
      <c r="J31" s="21">
        <f t="shared" si="8"/>
        <v>6666.666666666667</v>
      </c>
      <c r="K31" s="21">
        <f t="shared" si="8"/>
        <v>6666.666666666667</v>
      </c>
      <c r="L31" s="21">
        <f t="shared" si="8"/>
        <v>6666.666666666667</v>
      </c>
      <c r="M31" s="21">
        <f t="shared" si="9"/>
        <v>6666.666666666667</v>
      </c>
      <c r="N31" s="21">
        <f t="shared" si="9"/>
        <v>6666.666666666667</v>
      </c>
      <c r="O31" s="21">
        <f t="shared" si="9"/>
        <v>6666.666666666667</v>
      </c>
      <c r="P31" s="21">
        <f t="shared" si="9"/>
        <v>6666.666666666667</v>
      </c>
      <c r="Q31" s="21">
        <f t="shared" si="9"/>
        <v>6666.666666666667</v>
      </c>
      <c r="R31" s="21">
        <f t="shared" si="9"/>
        <v>6666.666666666667</v>
      </c>
      <c r="S31" s="21">
        <f t="shared" si="9"/>
        <v>6666.666666666667</v>
      </c>
      <c r="T31" s="21">
        <f t="shared" si="9"/>
        <v>6666.666666666667</v>
      </c>
      <c r="U31" s="21">
        <f t="shared" si="9"/>
        <v>6666.666666666667</v>
      </c>
      <c r="V31" s="21">
        <f t="shared" si="9"/>
        <v>6666.666666666667</v>
      </c>
      <c r="W31" s="21">
        <f t="shared" si="10"/>
        <v>6666.666666666667</v>
      </c>
      <c r="X31" s="21">
        <f t="shared" si="10"/>
        <v>6666.666666666667</v>
      </c>
      <c r="Y31" s="21">
        <f t="shared" si="10"/>
        <v>6666.666666666667</v>
      </c>
      <c r="Z31" s="21">
        <f t="shared" si="10"/>
        <v>6666.666666666667</v>
      </c>
      <c r="AA31" s="21">
        <f t="shared" si="10"/>
        <v>13333.333333333334</v>
      </c>
      <c r="AB31" s="21">
        <f t="shared" si="10"/>
        <v>13333.333333333334</v>
      </c>
      <c r="AC31" s="21">
        <f t="shared" si="10"/>
        <v>13333.333333333334</v>
      </c>
      <c r="AD31" s="21">
        <f t="shared" si="10"/>
        <v>13333.333333333334</v>
      </c>
      <c r="AE31" s="21">
        <f t="shared" si="10"/>
        <v>13333.333333333334</v>
      </c>
      <c r="AF31" s="21">
        <f t="shared" si="10"/>
        <v>13333.333333333334</v>
      </c>
      <c r="AG31" s="21">
        <f t="shared" si="11"/>
        <v>13333.333333333334</v>
      </c>
      <c r="AH31" s="21">
        <f t="shared" si="11"/>
        <v>13333.333333333334</v>
      </c>
      <c r="AI31" s="21">
        <f t="shared" si="11"/>
        <v>13333.333333333334</v>
      </c>
      <c r="AJ31" s="21">
        <f t="shared" si="11"/>
        <v>13333.333333333334</v>
      </c>
      <c r="AK31" s="21">
        <f t="shared" si="11"/>
        <v>13333.333333333334</v>
      </c>
      <c r="AL31" s="21">
        <f t="shared" si="11"/>
        <v>13333.333333333334</v>
      </c>
      <c r="AM31" s="21">
        <f t="shared" si="11"/>
        <v>20000</v>
      </c>
      <c r="AN31" s="21">
        <f t="shared" si="11"/>
        <v>20000</v>
      </c>
      <c r="AO31" s="21">
        <f t="shared" si="11"/>
        <v>20000</v>
      </c>
      <c r="AP31" s="21">
        <f t="shared" si="11"/>
        <v>20000</v>
      </c>
      <c r="AQ31" s="21">
        <f t="shared" si="12"/>
        <v>20000</v>
      </c>
      <c r="AR31" s="21">
        <f t="shared" si="12"/>
        <v>20000</v>
      </c>
      <c r="AS31" s="21">
        <f t="shared" si="12"/>
        <v>20000</v>
      </c>
      <c r="AT31" s="21">
        <f t="shared" si="12"/>
        <v>20000</v>
      </c>
      <c r="AU31" s="21">
        <f t="shared" si="12"/>
        <v>20000</v>
      </c>
      <c r="AV31" s="21">
        <f t="shared" si="12"/>
        <v>20000</v>
      </c>
      <c r="AW31" s="21">
        <f t="shared" si="12"/>
        <v>20000</v>
      </c>
      <c r="AX31" s="21">
        <f t="shared" si="12"/>
        <v>20000</v>
      </c>
      <c r="AY31"/>
      <c r="AZ31"/>
      <c r="BA31"/>
      <c r="BB31"/>
    </row>
    <row r="32" spans="1:54" s="24" customFormat="1" x14ac:dyDescent="0.25">
      <c r="A32" s="4">
        <v>80000</v>
      </c>
      <c r="B32" s="24" t="s">
        <v>98</v>
      </c>
      <c r="C32" s="21">
        <f t="shared" si="8"/>
        <v>10416.666666666666</v>
      </c>
      <c r="D32" s="21">
        <f t="shared" si="8"/>
        <v>10416.666666666666</v>
      </c>
      <c r="E32" s="21">
        <f t="shared" si="8"/>
        <v>10416.666666666666</v>
      </c>
      <c r="F32" s="21">
        <f t="shared" si="8"/>
        <v>10416.666666666666</v>
      </c>
      <c r="G32" s="21">
        <f t="shared" si="8"/>
        <v>10416.666666666666</v>
      </c>
      <c r="H32" s="21">
        <f t="shared" si="8"/>
        <v>10416.666666666666</v>
      </c>
      <c r="I32" s="21">
        <f t="shared" si="8"/>
        <v>10416.666666666666</v>
      </c>
      <c r="J32" s="21">
        <f t="shared" si="8"/>
        <v>10416.666666666666</v>
      </c>
      <c r="K32" s="21">
        <f t="shared" si="8"/>
        <v>10416.666666666666</v>
      </c>
      <c r="L32" s="21">
        <f t="shared" si="8"/>
        <v>10416.666666666666</v>
      </c>
      <c r="M32" s="21">
        <f t="shared" si="9"/>
        <v>10416.666666666666</v>
      </c>
      <c r="N32" s="21">
        <f t="shared" si="9"/>
        <v>10416.666666666666</v>
      </c>
      <c r="O32" s="21">
        <f t="shared" si="9"/>
        <v>20833.333333333332</v>
      </c>
      <c r="P32" s="21">
        <f t="shared" si="9"/>
        <v>20833.333333333332</v>
      </c>
      <c r="Q32" s="21">
        <f t="shared" si="9"/>
        <v>20833.333333333332</v>
      </c>
      <c r="R32" s="21">
        <f t="shared" si="9"/>
        <v>20833.333333333332</v>
      </c>
      <c r="S32" s="21">
        <f t="shared" si="9"/>
        <v>20833.333333333332</v>
      </c>
      <c r="T32" s="21">
        <f t="shared" si="9"/>
        <v>20833.333333333332</v>
      </c>
      <c r="U32" s="21">
        <f t="shared" si="9"/>
        <v>20833.333333333332</v>
      </c>
      <c r="V32" s="21">
        <f t="shared" si="9"/>
        <v>20833.333333333332</v>
      </c>
      <c r="W32" s="21">
        <f t="shared" si="10"/>
        <v>20833.333333333332</v>
      </c>
      <c r="X32" s="21">
        <f t="shared" si="10"/>
        <v>20833.333333333332</v>
      </c>
      <c r="Y32" s="21">
        <f t="shared" si="10"/>
        <v>20833.333333333332</v>
      </c>
      <c r="Z32" s="21">
        <f t="shared" si="10"/>
        <v>20833.333333333332</v>
      </c>
      <c r="AA32" s="21">
        <f t="shared" si="10"/>
        <v>31250</v>
      </c>
      <c r="AB32" s="21">
        <f t="shared" si="10"/>
        <v>31250</v>
      </c>
      <c r="AC32" s="21">
        <f t="shared" si="10"/>
        <v>31250</v>
      </c>
      <c r="AD32" s="21">
        <f t="shared" si="10"/>
        <v>31250</v>
      </c>
      <c r="AE32" s="21">
        <f t="shared" si="10"/>
        <v>31250</v>
      </c>
      <c r="AF32" s="21">
        <f t="shared" si="10"/>
        <v>31250</v>
      </c>
      <c r="AG32" s="21">
        <f t="shared" si="11"/>
        <v>31250</v>
      </c>
      <c r="AH32" s="21">
        <f t="shared" si="11"/>
        <v>31250</v>
      </c>
      <c r="AI32" s="21">
        <f t="shared" si="11"/>
        <v>31250</v>
      </c>
      <c r="AJ32" s="21">
        <f t="shared" si="11"/>
        <v>31250</v>
      </c>
      <c r="AK32" s="21">
        <f t="shared" si="11"/>
        <v>31250</v>
      </c>
      <c r="AL32" s="21">
        <f t="shared" si="11"/>
        <v>31250</v>
      </c>
      <c r="AM32" s="21">
        <f t="shared" si="11"/>
        <v>52083.333333333328</v>
      </c>
      <c r="AN32" s="21">
        <f t="shared" si="11"/>
        <v>52083.333333333328</v>
      </c>
      <c r="AO32" s="21">
        <f t="shared" si="11"/>
        <v>52083.333333333328</v>
      </c>
      <c r="AP32" s="21">
        <f t="shared" si="11"/>
        <v>52083.333333333328</v>
      </c>
      <c r="AQ32" s="21">
        <f t="shared" si="12"/>
        <v>52083.333333333328</v>
      </c>
      <c r="AR32" s="21">
        <f t="shared" si="12"/>
        <v>52083.333333333328</v>
      </c>
      <c r="AS32" s="21">
        <f t="shared" si="12"/>
        <v>52083.333333333328</v>
      </c>
      <c r="AT32" s="21">
        <f t="shared" si="12"/>
        <v>52083.333333333328</v>
      </c>
      <c r="AU32" s="21">
        <f t="shared" si="12"/>
        <v>52083.333333333328</v>
      </c>
      <c r="AV32" s="21">
        <f t="shared" si="12"/>
        <v>52083.333333333328</v>
      </c>
      <c r="AW32" s="21">
        <f t="shared" si="12"/>
        <v>52083.333333333328</v>
      </c>
      <c r="AX32" s="21">
        <f t="shared" si="12"/>
        <v>52083.333333333328</v>
      </c>
      <c r="AY32"/>
      <c r="AZ32"/>
      <c r="BA32"/>
      <c r="BB32"/>
    </row>
    <row r="33" spans="1:54" s="24" customFormat="1" x14ac:dyDescent="0.25">
      <c r="A33" s="4">
        <v>125000</v>
      </c>
      <c r="B33" s="24" t="s">
        <v>117</v>
      </c>
      <c r="C33" s="28">
        <f t="shared" ref="C33:AX33" si="13">SUM(C28:C32)*C72</f>
        <v>5729.1666666666661</v>
      </c>
      <c r="D33" s="28">
        <f t="shared" si="13"/>
        <v>5729.1666666666661</v>
      </c>
      <c r="E33" s="28">
        <f t="shared" si="13"/>
        <v>5729.1666666666661</v>
      </c>
      <c r="F33" s="28">
        <f t="shared" si="13"/>
        <v>10520.833333333334</v>
      </c>
      <c r="G33" s="28">
        <f t="shared" si="13"/>
        <v>10520.833333333334</v>
      </c>
      <c r="H33" s="28">
        <f t="shared" si="13"/>
        <v>10520.833333333334</v>
      </c>
      <c r="I33" s="28">
        <f t="shared" si="13"/>
        <v>11770.833333333332</v>
      </c>
      <c r="J33" s="28">
        <f t="shared" si="13"/>
        <v>11770.833333333332</v>
      </c>
      <c r="K33" s="28">
        <f t="shared" si="13"/>
        <v>11770.833333333332</v>
      </c>
      <c r="L33" s="28">
        <f t="shared" si="13"/>
        <v>11770.833333333332</v>
      </c>
      <c r="M33" s="28">
        <f t="shared" si="13"/>
        <v>11770.833333333332</v>
      </c>
      <c r="N33" s="28">
        <f t="shared" si="13"/>
        <v>11770.833333333332</v>
      </c>
      <c r="O33" s="28">
        <f t="shared" si="13"/>
        <v>19583.333333333332</v>
      </c>
      <c r="P33" s="28">
        <f t="shared" si="13"/>
        <v>19583.333333333332</v>
      </c>
      <c r="Q33" s="28">
        <f t="shared" si="13"/>
        <v>19583.333333333332</v>
      </c>
      <c r="R33" s="28">
        <f t="shared" si="13"/>
        <v>19583.333333333332</v>
      </c>
      <c r="S33" s="28">
        <f t="shared" si="13"/>
        <v>19583.333333333332</v>
      </c>
      <c r="T33" s="28">
        <f t="shared" si="13"/>
        <v>19583.333333333332</v>
      </c>
      <c r="U33" s="28">
        <f t="shared" si="13"/>
        <v>19583.333333333332</v>
      </c>
      <c r="V33" s="28">
        <f t="shared" si="13"/>
        <v>19583.333333333332</v>
      </c>
      <c r="W33" s="28">
        <f t="shared" si="13"/>
        <v>19583.333333333332</v>
      </c>
      <c r="X33" s="28">
        <f t="shared" si="13"/>
        <v>19583.333333333332</v>
      </c>
      <c r="Y33" s="28">
        <f t="shared" si="13"/>
        <v>19583.333333333332</v>
      </c>
      <c r="Z33" s="28">
        <f t="shared" si="13"/>
        <v>19583.333333333332</v>
      </c>
      <c r="AA33" s="28">
        <f t="shared" si="13"/>
        <v>28229.166666666664</v>
      </c>
      <c r="AB33" s="28">
        <f t="shared" si="13"/>
        <v>28229.166666666664</v>
      </c>
      <c r="AC33" s="28">
        <f t="shared" si="13"/>
        <v>28229.166666666664</v>
      </c>
      <c r="AD33" s="28">
        <f t="shared" si="13"/>
        <v>28229.166666666664</v>
      </c>
      <c r="AE33" s="28">
        <f t="shared" si="13"/>
        <v>28229.166666666664</v>
      </c>
      <c r="AF33" s="28">
        <f t="shared" si="13"/>
        <v>28229.166666666664</v>
      </c>
      <c r="AG33" s="28">
        <f t="shared" si="13"/>
        <v>28229.166666666664</v>
      </c>
      <c r="AH33" s="28">
        <f t="shared" si="13"/>
        <v>28229.166666666664</v>
      </c>
      <c r="AI33" s="28">
        <f t="shared" si="13"/>
        <v>28229.166666666664</v>
      </c>
      <c r="AJ33" s="28">
        <f t="shared" si="13"/>
        <v>28229.166666666664</v>
      </c>
      <c r="AK33" s="28">
        <f t="shared" si="13"/>
        <v>28229.166666666664</v>
      </c>
      <c r="AL33" s="28">
        <f t="shared" si="13"/>
        <v>28229.166666666664</v>
      </c>
      <c r="AM33" s="28">
        <f t="shared" si="13"/>
        <v>45937.5</v>
      </c>
      <c r="AN33" s="28">
        <f t="shared" si="13"/>
        <v>45937.5</v>
      </c>
      <c r="AO33" s="28">
        <f t="shared" si="13"/>
        <v>45937.5</v>
      </c>
      <c r="AP33" s="28">
        <f t="shared" si="13"/>
        <v>45937.5</v>
      </c>
      <c r="AQ33" s="28">
        <f t="shared" si="13"/>
        <v>45937.5</v>
      </c>
      <c r="AR33" s="28">
        <f t="shared" si="13"/>
        <v>45937.5</v>
      </c>
      <c r="AS33" s="28">
        <f t="shared" si="13"/>
        <v>45937.5</v>
      </c>
      <c r="AT33" s="28">
        <f t="shared" si="13"/>
        <v>45937.5</v>
      </c>
      <c r="AU33" s="28">
        <f t="shared" si="13"/>
        <v>45937.5</v>
      </c>
      <c r="AV33" s="28">
        <f t="shared" si="13"/>
        <v>45937.5</v>
      </c>
      <c r="AW33" s="28">
        <f t="shared" si="13"/>
        <v>45937.5</v>
      </c>
      <c r="AX33" s="28">
        <f t="shared" si="13"/>
        <v>45937.5</v>
      </c>
      <c r="AY33"/>
      <c r="AZ33"/>
      <c r="BA33"/>
      <c r="BB33"/>
    </row>
    <row r="34" spans="1:54" s="1" customFormat="1" x14ac:dyDescent="0.25">
      <c r="A34" s="24"/>
      <c r="B34" s="1" t="s">
        <v>119</v>
      </c>
      <c r="C34" s="30">
        <f>SUM(C28:C33)</f>
        <v>28645.833333333328</v>
      </c>
      <c r="D34" s="30">
        <f t="shared" ref="D34:AX34" si="14">SUM(D28:D33)</f>
        <v>28645.833333333328</v>
      </c>
      <c r="E34" s="30">
        <f t="shared" si="14"/>
        <v>28645.833333333328</v>
      </c>
      <c r="F34" s="30">
        <f t="shared" si="14"/>
        <v>52604.166666666672</v>
      </c>
      <c r="G34" s="30">
        <f t="shared" si="14"/>
        <v>52604.166666666672</v>
      </c>
      <c r="H34" s="30">
        <f t="shared" si="14"/>
        <v>52604.166666666672</v>
      </c>
      <c r="I34" s="30">
        <f t="shared" si="14"/>
        <v>58854.166666666657</v>
      </c>
      <c r="J34" s="30">
        <f t="shared" si="14"/>
        <v>58854.166666666657</v>
      </c>
      <c r="K34" s="30">
        <f t="shared" si="14"/>
        <v>58854.166666666657</v>
      </c>
      <c r="L34" s="30">
        <f t="shared" si="14"/>
        <v>58854.166666666657</v>
      </c>
      <c r="M34" s="30">
        <f t="shared" si="14"/>
        <v>58854.166666666657</v>
      </c>
      <c r="N34" s="30">
        <f t="shared" si="14"/>
        <v>58854.166666666657</v>
      </c>
      <c r="O34" s="30">
        <f t="shared" si="14"/>
        <v>97916.666666666657</v>
      </c>
      <c r="P34" s="30">
        <f t="shared" si="14"/>
        <v>97916.666666666657</v>
      </c>
      <c r="Q34" s="30">
        <f t="shared" si="14"/>
        <v>97916.666666666657</v>
      </c>
      <c r="R34" s="30">
        <f t="shared" si="14"/>
        <v>97916.666666666657</v>
      </c>
      <c r="S34" s="30">
        <f t="shared" si="14"/>
        <v>97916.666666666657</v>
      </c>
      <c r="T34" s="30">
        <f t="shared" si="14"/>
        <v>97916.666666666657</v>
      </c>
      <c r="U34" s="30">
        <f t="shared" si="14"/>
        <v>97916.666666666657</v>
      </c>
      <c r="V34" s="30">
        <f t="shared" si="14"/>
        <v>97916.666666666657</v>
      </c>
      <c r="W34" s="30">
        <f t="shared" si="14"/>
        <v>97916.666666666657</v>
      </c>
      <c r="X34" s="30">
        <f t="shared" si="14"/>
        <v>97916.666666666657</v>
      </c>
      <c r="Y34" s="30">
        <f t="shared" si="14"/>
        <v>97916.666666666657</v>
      </c>
      <c r="Z34" s="30">
        <f t="shared" si="14"/>
        <v>97916.666666666657</v>
      </c>
      <c r="AA34" s="30">
        <f t="shared" si="14"/>
        <v>141145.83333333331</v>
      </c>
      <c r="AB34" s="30">
        <f t="shared" si="14"/>
        <v>141145.83333333331</v>
      </c>
      <c r="AC34" s="30">
        <f t="shared" si="14"/>
        <v>141145.83333333331</v>
      </c>
      <c r="AD34" s="30">
        <f t="shared" si="14"/>
        <v>141145.83333333331</v>
      </c>
      <c r="AE34" s="30">
        <f t="shared" si="14"/>
        <v>141145.83333333331</v>
      </c>
      <c r="AF34" s="30">
        <f t="shared" si="14"/>
        <v>141145.83333333331</v>
      </c>
      <c r="AG34" s="30">
        <f t="shared" si="14"/>
        <v>141145.83333333331</v>
      </c>
      <c r="AH34" s="30">
        <f t="shared" si="14"/>
        <v>141145.83333333331</v>
      </c>
      <c r="AI34" s="30">
        <f t="shared" si="14"/>
        <v>141145.83333333331</v>
      </c>
      <c r="AJ34" s="30">
        <f t="shared" si="14"/>
        <v>141145.83333333331</v>
      </c>
      <c r="AK34" s="30">
        <f t="shared" si="14"/>
        <v>141145.83333333331</v>
      </c>
      <c r="AL34" s="30">
        <f t="shared" si="14"/>
        <v>141145.83333333331</v>
      </c>
      <c r="AM34" s="30">
        <f t="shared" si="14"/>
        <v>229687.5</v>
      </c>
      <c r="AN34" s="30">
        <f t="shared" si="14"/>
        <v>229687.5</v>
      </c>
      <c r="AO34" s="30">
        <f t="shared" si="14"/>
        <v>229687.5</v>
      </c>
      <c r="AP34" s="30">
        <f t="shared" si="14"/>
        <v>229687.5</v>
      </c>
      <c r="AQ34" s="30">
        <f t="shared" si="14"/>
        <v>229687.5</v>
      </c>
      <c r="AR34" s="30">
        <f t="shared" si="14"/>
        <v>229687.5</v>
      </c>
      <c r="AS34" s="30">
        <f t="shared" si="14"/>
        <v>229687.5</v>
      </c>
      <c r="AT34" s="30">
        <f t="shared" si="14"/>
        <v>229687.5</v>
      </c>
      <c r="AU34" s="30">
        <f t="shared" si="14"/>
        <v>229687.5</v>
      </c>
      <c r="AV34" s="30">
        <f t="shared" si="14"/>
        <v>229687.5</v>
      </c>
      <c r="AW34" s="30">
        <f t="shared" si="14"/>
        <v>229687.5</v>
      </c>
      <c r="AX34" s="30">
        <f t="shared" si="14"/>
        <v>229687.5</v>
      </c>
    </row>
    <row r="35" spans="1:54" s="24" customFormat="1" x14ac:dyDescent="0.25">
      <c r="A35" s="1"/>
      <c r="B35" s="1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s="24" customFormat="1" x14ac:dyDescent="0.25">
      <c r="B36" s="1" t="s">
        <v>100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s="24" customFormat="1" x14ac:dyDescent="0.25">
      <c r="B37" s="24" t="s">
        <v>1</v>
      </c>
      <c r="C37" s="26">
        <f>'Acquisition Model'!B3</f>
        <v>5000</v>
      </c>
      <c r="D37" s="26">
        <f>'Acquisition Model'!C3</f>
        <v>5000</v>
      </c>
      <c r="E37" s="26">
        <f>'Acquisition Model'!D3</f>
        <v>5000</v>
      </c>
      <c r="F37" s="26">
        <f>'Acquisition Model'!E3</f>
        <v>5000</v>
      </c>
      <c r="G37" s="26">
        <f>'Acquisition Model'!F3</f>
        <v>5000</v>
      </c>
      <c r="H37" s="26">
        <f>'Acquisition Model'!G3</f>
        <v>5000</v>
      </c>
      <c r="I37" s="26">
        <f>'Acquisition Model'!H3</f>
        <v>10000</v>
      </c>
      <c r="J37" s="26">
        <f>'Acquisition Model'!I3</f>
        <v>10000</v>
      </c>
      <c r="K37" s="26">
        <f>'Acquisition Model'!J3</f>
        <v>10000</v>
      </c>
      <c r="L37" s="26">
        <f>'Acquisition Model'!K3</f>
        <v>10000</v>
      </c>
      <c r="M37" s="26">
        <f>'Acquisition Model'!L3</f>
        <v>10000</v>
      </c>
      <c r="N37" s="26">
        <f>'Acquisition Model'!M3</f>
        <v>10000</v>
      </c>
      <c r="O37" s="26">
        <f>'Acquisition Model'!N3</f>
        <v>25000</v>
      </c>
      <c r="P37" s="26">
        <f>'Acquisition Model'!O3</f>
        <v>25000</v>
      </c>
      <c r="Q37" s="26">
        <f>'Acquisition Model'!P3</f>
        <v>25000</v>
      </c>
      <c r="R37" s="26">
        <f>'Acquisition Model'!Q3</f>
        <v>25000</v>
      </c>
      <c r="S37" s="26">
        <f>'Acquisition Model'!R3</f>
        <v>25000</v>
      </c>
      <c r="T37" s="26">
        <f>'Acquisition Model'!S3</f>
        <v>25000</v>
      </c>
      <c r="U37" s="26">
        <f>'Acquisition Model'!T3</f>
        <v>25000</v>
      </c>
      <c r="V37" s="26">
        <f>'Acquisition Model'!U3</f>
        <v>25000</v>
      </c>
      <c r="W37" s="26">
        <f>'Acquisition Model'!V3</f>
        <v>25000</v>
      </c>
      <c r="X37" s="26">
        <f>'Acquisition Model'!W3</f>
        <v>25000</v>
      </c>
      <c r="Y37" s="26">
        <f>'Acquisition Model'!X3</f>
        <v>25000</v>
      </c>
      <c r="Z37" s="26">
        <f>'Acquisition Model'!Y3</f>
        <v>25000</v>
      </c>
      <c r="AA37" s="26">
        <f>'Acquisition Model'!Z3</f>
        <v>75000</v>
      </c>
      <c r="AB37" s="26">
        <f>'Acquisition Model'!AA3</f>
        <v>75000</v>
      </c>
      <c r="AC37" s="26">
        <f>'Acquisition Model'!AB3</f>
        <v>75000</v>
      </c>
      <c r="AD37" s="26">
        <f>'Acquisition Model'!AC3</f>
        <v>75000</v>
      </c>
      <c r="AE37" s="26">
        <f>'Acquisition Model'!AD3</f>
        <v>75000</v>
      </c>
      <c r="AF37" s="26">
        <f>'Acquisition Model'!AE3</f>
        <v>75000</v>
      </c>
      <c r="AG37" s="26">
        <f>'Acquisition Model'!AF3</f>
        <v>75000</v>
      </c>
      <c r="AH37" s="26">
        <f>'Acquisition Model'!AG3</f>
        <v>75000</v>
      </c>
      <c r="AI37" s="26">
        <f>'Acquisition Model'!AH3</f>
        <v>75000</v>
      </c>
      <c r="AJ37" s="26">
        <f>'Acquisition Model'!AI3</f>
        <v>75000</v>
      </c>
      <c r="AK37" s="26">
        <f>'Acquisition Model'!AJ3</f>
        <v>75000</v>
      </c>
      <c r="AL37" s="26">
        <f>'Acquisition Model'!AK3</f>
        <v>75000</v>
      </c>
      <c r="AM37" s="26">
        <f>'Acquisition Model'!AL3</f>
        <v>150000</v>
      </c>
      <c r="AN37" s="26">
        <f>'Acquisition Model'!AM3</f>
        <v>150000</v>
      </c>
      <c r="AO37" s="26">
        <f>'Acquisition Model'!AN3</f>
        <v>150000</v>
      </c>
      <c r="AP37" s="26">
        <f>'Acquisition Model'!AO3</f>
        <v>150000</v>
      </c>
      <c r="AQ37" s="26">
        <f>'Acquisition Model'!AP3</f>
        <v>150000</v>
      </c>
      <c r="AR37" s="26">
        <f>'Acquisition Model'!AQ3</f>
        <v>150000</v>
      </c>
      <c r="AS37" s="26">
        <f>'Acquisition Model'!AR3</f>
        <v>150000</v>
      </c>
      <c r="AT37" s="26">
        <f>'Acquisition Model'!AS3</f>
        <v>150000</v>
      </c>
      <c r="AU37" s="26">
        <f>'Acquisition Model'!AT3</f>
        <v>150000</v>
      </c>
      <c r="AV37" s="26">
        <f>'Acquisition Model'!AU3</f>
        <v>150000</v>
      </c>
      <c r="AW37" s="26">
        <f>'Acquisition Model'!AV3</f>
        <v>150000</v>
      </c>
      <c r="AX37" s="26">
        <f>'Acquisition Model'!AW3</f>
        <v>150000</v>
      </c>
    </row>
    <row r="38" spans="1:54" s="24" customFormat="1" x14ac:dyDescent="0.25">
      <c r="B38" s="24" t="s">
        <v>120</v>
      </c>
      <c r="C38" s="43">
        <f>C75</f>
        <v>5000</v>
      </c>
      <c r="D38" s="43">
        <f t="shared" ref="D38:AX38" si="15">D75</f>
        <v>5000</v>
      </c>
      <c r="E38" s="43">
        <f t="shared" si="15"/>
        <v>5000</v>
      </c>
      <c r="F38" s="43">
        <f t="shared" si="15"/>
        <v>5000</v>
      </c>
      <c r="G38" s="43">
        <f t="shared" si="15"/>
        <v>5000</v>
      </c>
      <c r="H38" s="43">
        <f t="shared" si="15"/>
        <v>5000</v>
      </c>
      <c r="I38" s="43">
        <f t="shared" si="15"/>
        <v>5000</v>
      </c>
      <c r="J38" s="43">
        <f t="shared" si="15"/>
        <v>5000</v>
      </c>
      <c r="K38" s="43">
        <f t="shared" si="15"/>
        <v>5000</v>
      </c>
      <c r="L38" s="43">
        <f t="shared" si="15"/>
        <v>5000</v>
      </c>
      <c r="M38" s="43">
        <f t="shared" si="15"/>
        <v>5000</v>
      </c>
      <c r="N38" s="43">
        <f t="shared" si="15"/>
        <v>5000</v>
      </c>
      <c r="O38" s="43">
        <f t="shared" si="15"/>
        <v>5000</v>
      </c>
      <c r="P38" s="43">
        <f t="shared" si="15"/>
        <v>5000</v>
      </c>
      <c r="Q38" s="43">
        <f t="shared" si="15"/>
        <v>5000</v>
      </c>
      <c r="R38" s="43">
        <f t="shared" si="15"/>
        <v>5000</v>
      </c>
      <c r="S38" s="43">
        <f t="shared" si="15"/>
        <v>5000</v>
      </c>
      <c r="T38" s="43">
        <f t="shared" si="15"/>
        <v>5000</v>
      </c>
      <c r="U38" s="43">
        <f t="shared" si="15"/>
        <v>5000</v>
      </c>
      <c r="V38" s="43">
        <f t="shared" si="15"/>
        <v>5000</v>
      </c>
      <c r="W38" s="43">
        <f t="shared" si="15"/>
        <v>5000</v>
      </c>
      <c r="X38" s="43">
        <f t="shared" si="15"/>
        <v>5000</v>
      </c>
      <c r="Y38" s="43">
        <f t="shared" si="15"/>
        <v>5000</v>
      </c>
      <c r="Z38" s="43">
        <f t="shared" si="15"/>
        <v>5000</v>
      </c>
      <c r="AA38" s="43">
        <f t="shared" si="15"/>
        <v>5000</v>
      </c>
      <c r="AB38" s="43">
        <f t="shared" si="15"/>
        <v>5000</v>
      </c>
      <c r="AC38" s="43">
        <f t="shared" si="15"/>
        <v>5000</v>
      </c>
      <c r="AD38" s="43">
        <f t="shared" si="15"/>
        <v>5000</v>
      </c>
      <c r="AE38" s="43">
        <f t="shared" si="15"/>
        <v>5000</v>
      </c>
      <c r="AF38" s="43">
        <f t="shared" si="15"/>
        <v>5000</v>
      </c>
      <c r="AG38" s="43">
        <f t="shared" si="15"/>
        <v>5000</v>
      </c>
      <c r="AH38" s="43">
        <f t="shared" si="15"/>
        <v>5000</v>
      </c>
      <c r="AI38" s="43">
        <f t="shared" si="15"/>
        <v>5000</v>
      </c>
      <c r="AJ38" s="43">
        <f t="shared" si="15"/>
        <v>5000</v>
      </c>
      <c r="AK38" s="43">
        <f t="shared" si="15"/>
        <v>5000</v>
      </c>
      <c r="AL38" s="43">
        <f t="shared" si="15"/>
        <v>5000</v>
      </c>
      <c r="AM38" s="43">
        <f t="shared" si="15"/>
        <v>5000</v>
      </c>
      <c r="AN38" s="43">
        <f t="shared" si="15"/>
        <v>5000</v>
      </c>
      <c r="AO38" s="43">
        <f t="shared" si="15"/>
        <v>5000</v>
      </c>
      <c r="AP38" s="43">
        <f t="shared" si="15"/>
        <v>5000</v>
      </c>
      <c r="AQ38" s="43">
        <f t="shared" si="15"/>
        <v>5000</v>
      </c>
      <c r="AR38" s="43">
        <f t="shared" si="15"/>
        <v>5000</v>
      </c>
      <c r="AS38" s="43">
        <f t="shared" si="15"/>
        <v>5000</v>
      </c>
      <c r="AT38" s="43">
        <f t="shared" si="15"/>
        <v>5000</v>
      </c>
      <c r="AU38" s="43">
        <f t="shared" si="15"/>
        <v>5000</v>
      </c>
      <c r="AV38" s="43">
        <f t="shared" si="15"/>
        <v>5000</v>
      </c>
      <c r="AW38" s="43">
        <f t="shared" si="15"/>
        <v>5000</v>
      </c>
      <c r="AX38" s="43">
        <f t="shared" si="15"/>
        <v>5000</v>
      </c>
    </row>
    <row r="39" spans="1:54" s="24" customFormat="1" x14ac:dyDescent="0.25">
      <c r="B39" s="24" t="s">
        <v>95</v>
      </c>
      <c r="C39" s="43">
        <f>C76</f>
        <v>10000</v>
      </c>
      <c r="D39" s="43">
        <f t="shared" ref="D39:AX39" si="16">D76</f>
        <v>10000</v>
      </c>
      <c r="E39" s="43">
        <f t="shared" si="16"/>
        <v>10000</v>
      </c>
      <c r="F39" s="43">
        <f t="shared" si="16"/>
        <v>10000</v>
      </c>
      <c r="G39" s="43">
        <f t="shared" si="16"/>
        <v>10000</v>
      </c>
      <c r="H39" s="43">
        <f t="shared" si="16"/>
        <v>10000</v>
      </c>
      <c r="I39" s="43">
        <f t="shared" si="16"/>
        <v>10000</v>
      </c>
      <c r="J39" s="43">
        <f t="shared" si="16"/>
        <v>10000</v>
      </c>
      <c r="K39" s="43">
        <f t="shared" si="16"/>
        <v>10000</v>
      </c>
      <c r="L39" s="43">
        <f t="shared" si="16"/>
        <v>10000</v>
      </c>
      <c r="M39" s="43">
        <f t="shared" si="16"/>
        <v>10000</v>
      </c>
      <c r="N39" s="43">
        <f t="shared" si="16"/>
        <v>10000</v>
      </c>
      <c r="O39" s="43">
        <f t="shared" si="16"/>
        <v>10000</v>
      </c>
      <c r="P39" s="43">
        <f t="shared" si="16"/>
        <v>10000</v>
      </c>
      <c r="Q39" s="43">
        <f t="shared" si="16"/>
        <v>10000</v>
      </c>
      <c r="R39" s="43">
        <f t="shared" si="16"/>
        <v>10000</v>
      </c>
      <c r="S39" s="43">
        <f t="shared" si="16"/>
        <v>10000</v>
      </c>
      <c r="T39" s="43">
        <f t="shared" si="16"/>
        <v>10000</v>
      </c>
      <c r="U39" s="43">
        <f t="shared" si="16"/>
        <v>10000</v>
      </c>
      <c r="V39" s="43">
        <f t="shared" si="16"/>
        <v>10000</v>
      </c>
      <c r="W39" s="43">
        <f t="shared" si="16"/>
        <v>10000</v>
      </c>
      <c r="X39" s="43">
        <f t="shared" si="16"/>
        <v>10000</v>
      </c>
      <c r="Y39" s="43">
        <f t="shared" si="16"/>
        <v>10000</v>
      </c>
      <c r="Z39" s="43">
        <f t="shared" si="16"/>
        <v>10000</v>
      </c>
      <c r="AA39" s="43">
        <f t="shared" si="16"/>
        <v>10000</v>
      </c>
      <c r="AB39" s="43">
        <f t="shared" si="16"/>
        <v>10000</v>
      </c>
      <c r="AC39" s="43">
        <f t="shared" si="16"/>
        <v>10000</v>
      </c>
      <c r="AD39" s="43">
        <f t="shared" si="16"/>
        <v>10000</v>
      </c>
      <c r="AE39" s="43">
        <f t="shared" si="16"/>
        <v>10000</v>
      </c>
      <c r="AF39" s="43">
        <f t="shared" si="16"/>
        <v>10000</v>
      </c>
      <c r="AG39" s="43">
        <f t="shared" si="16"/>
        <v>10000</v>
      </c>
      <c r="AH39" s="43">
        <f t="shared" si="16"/>
        <v>10000</v>
      </c>
      <c r="AI39" s="43">
        <f t="shared" si="16"/>
        <v>10000</v>
      </c>
      <c r="AJ39" s="43">
        <f t="shared" si="16"/>
        <v>10000</v>
      </c>
      <c r="AK39" s="43">
        <f t="shared" si="16"/>
        <v>10000</v>
      </c>
      <c r="AL39" s="43">
        <f t="shared" si="16"/>
        <v>10000</v>
      </c>
      <c r="AM39" s="43">
        <f t="shared" si="16"/>
        <v>10000</v>
      </c>
      <c r="AN39" s="43">
        <f t="shared" si="16"/>
        <v>10000</v>
      </c>
      <c r="AO39" s="43">
        <f t="shared" si="16"/>
        <v>10000</v>
      </c>
      <c r="AP39" s="43">
        <f t="shared" si="16"/>
        <v>10000</v>
      </c>
      <c r="AQ39" s="43">
        <f t="shared" si="16"/>
        <v>10000</v>
      </c>
      <c r="AR39" s="43">
        <f t="shared" si="16"/>
        <v>10000</v>
      </c>
      <c r="AS39" s="43">
        <f t="shared" si="16"/>
        <v>10000</v>
      </c>
      <c r="AT39" s="43">
        <f t="shared" si="16"/>
        <v>10000</v>
      </c>
      <c r="AU39" s="43">
        <f t="shared" si="16"/>
        <v>10000</v>
      </c>
      <c r="AV39" s="43">
        <f t="shared" si="16"/>
        <v>10000</v>
      </c>
      <c r="AW39" s="43">
        <f t="shared" si="16"/>
        <v>10000</v>
      </c>
      <c r="AX39" s="43">
        <f t="shared" si="16"/>
        <v>10000</v>
      </c>
    </row>
    <row r="40" spans="1:54" s="24" customFormat="1" x14ac:dyDescent="0.25">
      <c r="B40" s="24" t="s">
        <v>121</v>
      </c>
      <c r="C40" s="43">
        <f>C77</f>
        <v>20000</v>
      </c>
      <c r="D40" s="43">
        <f t="shared" ref="D40:AX40" si="17">D77</f>
        <v>20000</v>
      </c>
      <c r="E40" s="43">
        <f t="shared" si="17"/>
        <v>20000</v>
      </c>
      <c r="F40" s="43">
        <f t="shared" si="17"/>
        <v>20000</v>
      </c>
      <c r="G40" s="43">
        <f t="shared" si="17"/>
        <v>20000</v>
      </c>
      <c r="H40" s="43">
        <f t="shared" si="17"/>
        <v>20000</v>
      </c>
      <c r="I40" s="43">
        <f t="shared" si="17"/>
        <v>20000</v>
      </c>
      <c r="J40" s="43">
        <f t="shared" si="17"/>
        <v>20000</v>
      </c>
      <c r="K40" s="43">
        <f t="shared" si="17"/>
        <v>20000</v>
      </c>
      <c r="L40" s="43">
        <f t="shared" si="17"/>
        <v>20000</v>
      </c>
      <c r="M40" s="43">
        <f t="shared" si="17"/>
        <v>20000</v>
      </c>
      <c r="N40" s="43">
        <f t="shared" si="17"/>
        <v>20000</v>
      </c>
      <c r="O40" s="43">
        <f t="shared" si="17"/>
        <v>20000</v>
      </c>
      <c r="P40" s="43">
        <f t="shared" si="17"/>
        <v>20000</v>
      </c>
      <c r="Q40" s="43">
        <f t="shared" si="17"/>
        <v>20000</v>
      </c>
      <c r="R40" s="43">
        <f t="shared" si="17"/>
        <v>20000</v>
      </c>
      <c r="S40" s="43">
        <f t="shared" si="17"/>
        <v>20000</v>
      </c>
      <c r="T40" s="43">
        <f t="shared" si="17"/>
        <v>20000</v>
      </c>
      <c r="U40" s="43">
        <f t="shared" si="17"/>
        <v>20000</v>
      </c>
      <c r="V40" s="43">
        <f t="shared" si="17"/>
        <v>20000</v>
      </c>
      <c r="W40" s="43">
        <f t="shared" si="17"/>
        <v>20000</v>
      </c>
      <c r="X40" s="43">
        <f t="shared" si="17"/>
        <v>20000</v>
      </c>
      <c r="Y40" s="43">
        <f t="shared" si="17"/>
        <v>20000</v>
      </c>
      <c r="Z40" s="43">
        <f t="shared" si="17"/>
        <v>20000</v>
      </c>
      <c r="AA40" s="43">
        <f t="shared" si="17"/>
        <v>20000</v>
      </c>
      <c r="AB40" s="43">
        <f t="shared" si="17"/>
        <v>20000</v>
      </c>
      <c r="AC40" s="43">
        <f t="shared" si="17"/>
        <v>20000</v>
      </c>
      <c r="AD40" s="43">
        <f t="shared" si="17"/>
        <v>20000</v>
      </c>
      <c r="AE40" s="43">
        <f t="shared" si="17"/>
        <v>20000</v>
      </c>
      <c r="AF40" s="43">
        <f t="shared" si="17"/>
        <v>20000</v>
      </c>
      <c r="AG40" s="43">
        <f t="shared" si="17"/>
        <v>20000</v>
      </c>
      <c r="AH40" s="43">
        <f t="shared" si="17"/>
        <v>20000</v>
      </c>
      <c r="AI40" s="43">
        <f t="shared" si="17"/>
        <v>20000</v>
      </c>
      <c r="AJ40" s="43">
        <f t="shared" si="17"/>
        <v>20000</v>
      </c>
      <c r="AK40" s="43">
        <f t="shared" si="17"/>
        <v>20000</v>
      </c>
      <c r="AL40" s="43">
        <f t="shared" si="17"/>
        <v>20000</v>
      </c>
      <c r="AM40" s="43">
        <f t="shared" si="17"/>
        <v>20000</v>
      </c>
      <c r="AN40" s="43">
        <f t="shared" si="17"/>
        <v>20000</v>
      </c>
      <c r="AO40" s="43">
        <f t="shared" si="17"/>
        <v>20000</v>
      </c>
      <c r="AP40" s="43">
        <f t="shared" si="17"/>
        <v>20000</v>
      </c>
      <c r="AQ40" s="43">
        <f t="shared" si="17"/>
        <v>20000</v>
      </c>
      <c r="AR40" s="43">
        <f t="shared" si="17"/>
        <v>20000</v>
      </c>
      <c r="AS40" s="43">
        <f t="shared" si="17"/>
        <v>20000</v>
      </c>
      <c r="AT40" s="43">
        <f t="shared" si="17"/>
        <v>20000</v>
      </c>
      <c r="AU40" s="43">
        <f t="shared" si="17"/>
        <v>20000</v>
      </c>
      <c r="AV40" s="43">
        <f t="shared" si="17"/>
        <v>20000</v>
      </c>
      <c r="AW40" s="43">
        <f t="shared" si="17"/>
        <v>20000</v>
      </c>
      <c r="AX40" s="43">
        <f t="shared" si="17"/>
        <v>20000</v>
      </c>
    </row>
    <row r="41" spans="1:54" s="24" customFormat="1" x14ac:dyDescent="0.25">
      <c r="B41" s="24" t="s">
        <v>122</v>
      </c>
      <c r="C41" s="28">
        <f>C14*C78</f>
        <v>616.6875</v>
      </c>
      <c r="D41" s="28">
        <f t="shared" ref="D41:AX41" si="18">D14*D78</f>
        <v>943.80000000000007</v>
      </c>
      <c r="E41" s="28">
        <f t="shared" si="18"/>
        <v>1254.825</v>
      </c>
      <c r="F41" s="28">
        <f t="shared" si="18"/>
        <v>1614.1125000000002</v>
      </c>
      <c r="G41" s="28">
        <f t="shared" si="18"/>
        <v>2107.4625000000001</v>
      </c>
      <c r="H41" s="28">
        <f t="shared" si="18"/>
        <v>2413.125</v>
      </c>
      <c r="I41" s="28">
        <f t="shared" si="18"/>
        <v>3378.375</v>
      </c>
      <c r="J41" s="28">
        <f t="shared" si="18"/>
        <v>3962.8875000000003</v>
      </c>
      <c r="K41" s="28">
        <f t="shared" si="18"/>
        <v>4359.7125000000005</v>
      </c>
      <c r="L41" s="28">
        <f t="shared" si="18"/>
        <v>4708.2750000000005</v>
      </c>
      <c r="M41" s="28">
        <f t="shared" si="18"/>
        <v>5046.1125000000002</v>
      </c>
      <c r="N41" s="28">
        <f t="shared" si="18"/>
        <v>5357.1375000000007</v>
      </c>
      <c r="O41" s="28">
        <f t="shared" si="18"/>
        <v>8440.5750000000007</v>
      </c>
      <c r="P41" s="28">
        <f t="shared" si="18"/>
        <v>9448.7250000000004</v>
      </c>
      <c r="Q41" s="28">
        <f t="shared" si="18"/>
        <v>10242.375</v>
      </c>
      <c r="R41" s="28">
        <f t="shared" si="18"/>
        <v>10987.762500000003</v>
      </c>
      <c r="S41" s="28">
        <f t="shared" si="18"/>
        <v>11684.887500000003</v>
      </c>
      <c r="T41" s="28">
        <f t="shared" si="18"/>
        <v>12296.212500000001</v>
      </c>
      <c r="U41" s="28">
        <f t="shared" si="18"/>
        <v>12918.262500000003</v>
      </c>
      <c r="V41" s="28">
        <f t="shared" si="18"/>
        <v>13524.225</v>
      </c>
      <c r="W41" s="28">
        <f t="shared" si="18"/>
        <v>14140.9125</v>
      </c>
      <c r="X41" s="28">
        <f t="shared" si="18"/>
        <v>14746.875</v>
      </c>
      <c r="Y41" s="28">
        <f t="shared" si="18"/>
        <v>15342.112500000001</v>
      </c>
      <c r="Z41" s="28">
        <f t="shared" si="18"/>
        <v>15948.075000000001</v>
      </c>
      <c r="AA41" s="28">
        <f t="shared" si="18"/>
        <v>26721.337500000009</v>
      </c>
      <c r="AB41" s="28">
        <f t="shared" si="18"/>
        <v>29810.137500000001</v>
      </c>
      <c r="AC41" s="28">
        <f t="shared" si="18"/>
        <v>32153.550000000003</v>
      </c>
      <c r="AD41" s="28">
        <f t="shared" si="18"/>
        <v>34325.36250000001</v>
      </c>
      <c r="AE41" s="28">
        <f t="shared" si="18"/>
        <v>36298.762500000004</v>
      </c>
      <c r="AF41" s="28">
        <f t="shared" si="18"/>
        <v>37977.224999999999</v>
      </c>
      <c r="AG41" s="28">
        <f t="shared" si="18"/>
        <v>39655.6875</v>
      </c>
      <c r="AH41" s="28">
        <f t="shared" si="18"/>
        <v>41318.0625</v>
      </c>
      <c r="AI41" s="28">
        <f t="shared" si="18"/>
        <v>42964.350000000006</v>
      </c>
      <c r="AJ41" s="28">
        <f t="shared" si="18"/>
        <v>44605.275000000001</v>
      </c>
      <c r="AK41" s="28">
        <f t="shared" si="18"/>
        <v>46246.200000000004</v>
      </c>
      <c r="AL41" s="28">
        <f t="shared" si="18"/>
        <v>47892.48750000001</v>
      </c>
      <c r="AM41" s="28">
        <f t="shared" si="18"/>
        <v>77590.012499999997</v>
      </c>
      <c r="AN41" s="28">
        <f t="shared" si="18"/>
        <v>85510.425000000003</v>
      </c>
      <c r="AO41" s="28">
        <f t="shared" si="18"/>
        <v>91285.837500000009</v>
      </c>
      <c r="AP41" s="28">
        <f t="shared" si="18"/>
        <v>96530.362500000003</v>
      </c>
      <c r="AQ41" s="28">
        <f t="shared" si="18"/>
        <v>101238.63750000001</v>
      </c>
      <c r="AR41" s="28">
        <f t="shared" si="18"/>
        <v>105121.08750000001</v>
      </c>
      <c r="AS41" s="28">
        <f t="shared" si="18"/>
        <v>108982.08750000001</v>
      </c>
      <c r="AT41" s="28">
        <f t="shared" si="18"/>
        <v>112832.3625</v>
      </c>
      <c r="AU41" s="28">
        <f t="shared" si="18"/>
        <v>116661.1875</v>
      </c>
      <c r="AV41" s="28">
        <f t="shared" si="18"/>
        <v>120490.01250000001</v>
      </c>
      <c r="AW41" s="28">
        <f t="shared" si="18"/>
        <v>124302.75</v>
      </c>
      <c r="AX41" s="28">
        <f t="shared" si="18"/>
        <v>128104.76250000001</v>
      </c>
    </row>
    <row r="42" spans="1:54" s="1" customFormat="1" x14ac:dyDescent="0.25">
      <c r="A42" s="24"/>
      <c r="B42" s="1" t="s">
        <v>104</v>
      </c>
      <c r="C42" s="30">
        <f>SUM(C37:C41)</f>
        <v>40616.6875</v>
      </c>
      <c r="D42" s="30">
        <f t="shared" ref="D42:AX42" si="19">SUM(D37:D41)</f>
        <v>40943.800000000003</v>
      </c>
      <c r="E42" s="30">
        <f t="shared" si="19"/>
        <v>41254.824999999997</v>
      </c>
      <c r="F42" s="30">
        <f t="shared" si="19"/>
        <v>41614.112500000003</v>
      </c>
      <c r="G42" s="30">
        <f t="shared" si="19"/>
        <v>42107.462500000001</v>
      </c>
      <c r="H42" s="30">
        <f t="shared" si="19"/>
        <v>42413.125</v>
      </c>
      <c r="I42" s="30">
        <f t="shared" si="19"/>
        <v>48378.375</v>
      </c>
      <c r="J42" s="30">
        <f t="shared" si="19"/>
        <v>48962.887499999997</v>
      </c>
      <c r="K42" s="30">
        <f t="shared" si="19"/>
        <v>49359.712500000001</v>
      </c>
      <c r="L42" s="30">
        <f t="shared" si="19"/>
        <v>49708.275000000001</v>
      </c>
      <c r="M42" s="30">
        <f t="shared" si="19"/>
        <v>50046.112500000003</v>
      </c>
      <c r="N42" s="30">
        <f t="shared" si="19"/>
        <v>50357.137499999997</v>
      </c>
      <c r="O42" s="30">
        <f t="shared" si="19"/>
        <v>68440.574999999997</v>
      </c>
      <c r="P42" s="30">
        <f t="shared" si="19"/>
        <v>69448.725000000006</v>
      </c>
      <c r="Q42" s="30">
        <f t="shared" si="19"/>
        <v>70242.375</v>
      </c>
      <c r="R42" s="30">
        <f t="shared" si="19"/>
        <v>70987.762499999997</v>
      </c>
      <c r="S42" s="30">
        <f t="shared" si="19"/>
        <v>71684.887499999997</v>
      </c>
      <c r="T42" s="30">
        <f t="shared" si="19"/>
        <v>72296.212499999994</v>
      </c>
      <c r="U42" s="30">
        <f t="shared" si="19"/>
        <v>72918.262499999997</v>
      </c>
      <c r="V42" s="30">
        <f t="shared" si="19"/>
        <v>73524.225000000006</v>
      </c>
      <c r="W42" s="30">
        <f t="shared" si="19"/>
        <v>74140.912500000006</v>
      </c>
      <c r="X42" s="30">
        <f t="shared" si="19"/>
        <v>74746.875</v>
      </c>
      <c r="Y42" s="30">
        <f t="shared" si="19"/>
        <v>75342.112500000003</v>
      </c>
      <c r="Z42" s="30">
        <f t="shared" si="19"/>
        <v>75948.074999999997</v>
      </c>
      <c r="AA42" s="30">
        <f t="shared" si="19"/>
        <v>136721.33750000002</v>
      </c>
      <c r="AB42" s="30">
        <f t="shared" si="19"/>
        <v>139810.13750000001</v>
      </c>
      <c r="AC42" s="30">
        <f t="shared" si="19"/>
        <v>142153.54999999999</v>
      </c>
      <c r="AD42" s="30">
        <f t="shared" si="19"/>
        <v>144325.36250000002</v>
      </c>
      <c r="AE42" s="30">
        <f t="shared" si="19"/>
        <v>146298.76250000001</v>
      </c>
      <c r="AF42" s="30">
        <f t="shared" si="19"/>
        <v>147977.22500000001</v>
      </c>
      <c r="AG42" s="30">
        <f t="shared" si="19"/>
        <v>149655.6875</v>
      </c>
      <c r="AH42" s="30">
        <f t="shared" si="19"/>
        <v>151318.0625</v>
      </c>
      <c r="AI42" s="30">
        <f t="shared" si="19"/>
        <v>152964.35</v>
      </c>
      <c r="AJ42" s="30">
        <f t="shared" si="19"/>
        <v>154605.27499999999</v>
      </c>
      <c r="AK42" s="30">
        <f t="shared" si="19"/>
        <v>156246.20000000001</v>
      </c>
      <c r="AL42" s="30">
        <f t="shared" si="19"/>
        <v>157892.48750000002</v>
      </c>
      <c r="AM42" s="30">
        <f t="shared" si="19"/>
        <v>262590.01250000001</v>
      </c>
      <c r="AN42" s="30">
        <f t="shared" si="19"/>
        <v>270510.42499999999</v>
      </c>
      <c r="AO42" s="30">
        <f t="shared" si="19"/>
        <v>276285.83750000002</v>
      </c>
      <c r="AP42" s="30">
        <f t="shared" si="19"/>
        <v>281530.36249999999</v>
      </c>
      <c r="AQ42" s="30">
        <f t="shared" si="19"/>
        <v>286238.63750000001</v>
      </c>
      <c r="AR42" s="30">
        <f t="shared" si="19"/>
        <v>290121.08750000002</v>
      </c>
      <c r="AS42" s="30">
        <f t="shared" si="19"/>
        <v>293982.08750000002</v>
      </c>
      <c r="AT42" s="30">
        <f t="shared" si="19"/>
        <v>297832.36249999999</v>
      </c>
      <c r="AU42" s="30">
        <f t="shared" si="19"/>
        <v>301661.1875</v>
      </c>
      <c r="AV42" s="30">
        <f t="shared" si="19"/>
        <v>305490.01250000001</v>
      </c>
      <c r="AW42" s="30">
        <f t="shared" si="19"/>
        <v>309302.75</v>
      </c>
      <c r="AX42" s="30">
        <f t="shared" si="19"/>
        <v>313104.76250000001</v>
      </c>
    </row>
    <row r="43" spans="1:54" s="24" customFormat="1" x14ac:dyDescent="0.25">
      <c r="A43" s="1"/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/>
      <c r="AZ43"/>
      <c r="BA43"/>
      <c r="BB43"/>
    </row>
    <row r="44" spans="1:54" s="1" customFormat="1" x14ac:dyDescent="0.25">
      <c r="A44" s="24"/>
      <c r="B44" s="1" t="s">
        <v>102</v>
      </c>
      <c r="C44" s="30">
        <f>C34+C42</f>
        <v>69262.520833333328</v>
      </c>
      <c r="D44" s="30">
        <f t="shared" ref="D44:E44" si="20">D34+D42</f>
        <v>69589.633333333331</v>
      </c>
      <c r="E44" s="30">
        <f t="shared" si="20"/>
        <v>69900.658333333326</v>
      </c>
      <c r="F44" s="30">
        <f t="shared" ref="F44:AX44" si="21">F34+F42</f>
        <v>94218.279166666674</v>
      </c>
      <c r="G44" s="30">
        <f t="shared" si="21"/>
        <v>94711.62916666668</v>
      </c>
      <c r="H44" s="30">
        <f t="shared" si="21"/>
        <v>95017.291666666672</v>
      </c>
      <c r="I44" s="30">
        <f t="shared" si="21"/>
        <v>107232.54166666666</v>
      </c>
      <c r="J44" s="30">
        <f t="shared" si="21"/>
        <v>107817.05416666665</v>
      </c>
      <c r="K44" s="30">
        <f t="shared" si="21"/>
        <v>108213.87916666665</v>
      </c>
      <c r="L44" s="30">
        <f t="shared" si="21"/>
        <v>108562.44166666665</v>
      </c>
      <c r="M44" s="30">
        <f t="shared" si="21"/>
        <v>108900.27916666666</v>
      </c>
      <c r="N44" s="30">
        <f t="shared" si="21"/>
        <v>109211.30416666665</v>
      </c>
      <c r="O44" s="30">
        <f t="shared" si="21"/>
        <v>166357.24166666664</v>
      </c>
      <c r="P44" s="30">
        <f t="shared" si="21"/>
        <v>167365.39166666666</v>
      </c>
      <c r="Q44" s="30">
        <f t="shared" si="21"/>
        <v>168159.04166666666</v>
      </c>
      <c r="R44" s="30">
        <f t="shared" si="21"/>
        <v>168904.42916666664</v>
      </c>
      <c r="S44" s="30">
        <f t="shared" si="21"/>
        <v>169601.55416666664</v>
      </c>
      <c r="T44" s="30">
        <f t="shared" si="21"/>
        <v>170212.87916666665</v>
      </c>
      <c r="U44" s="30">
        <f t="shared" si="21"/>
        <v>170834.92916666664</v>
      </c>
      <c r="V44" s="30">
        <f t="shared" si="21"/>
        <v>171440.89166666666</v>
      </c>
      <c r="W44" s="30">
        <f t="shared" si="21"/>
        <v>172057.57916666666</v>
      </c>
      <c r="X44" s="30">
        <f t="shared" si="21"/>
        <v>172663.54166666666</v>
      </c>
      <c r="Y44" s="30">
        <f t="shared" si="21"/>
        <v>173258.77916666667</v>
      </c>
      <c r="Z44" s="30">
        <f t="shared" si="21"/>
        <v>173864.74166666664</v>
      </c>
      <c r="AA44" s="30">
        <f t="shared" si="21"/>
        <v>277867.17083333334</v>
      </c>
      <c r="AB44" s="30">
        <f t="shared" si="21"/>
        <v>280955.97083333333</v>
      </c>
      <c r="AC44" s="30">
        <f t="shared" si="21"/>
        <v>283299.3833333333</v>
      </c>
      <c r="AD44" s="30">
        <f t="shared" si="21"/>
        <v>285471.1958333333</v>
      </c>
      <c r="AE44" s="30">
        <f t="shared" si="21"/>
        <v>287444.59583333333</v>
      </c>
      <c r="AF44" s="30">
        <f t="shared" si="21"/>
        <v>289123.05833333335</v>
      </c>
      <c r="AG44" s="30">
        <f t="shared" si="21"/>
        <v>290801.52083333331</v>
      </c>
      <c r="AH44" s="30">
        <f t="shared" si="21"/>
        <v>292463.89583333331</v>
      </c>
      <c r="AI44" s="30">
        <f t="shared" si="21"/>
        <v>294110.18333333335</v>
      </c>
      <c r="AJ44" s="30">
        <f t="shared" si="21"/>
        <v>295751.10833333328</v>
      </c>
      <c r="AK44" s="30">
        <f t="shared" si="21"/>
        <v>297392.03333333333</v>
      </c>
      <c r="AL44" s="30">
        <f t="shared" si="21"/>
        <v>299038.3208333333</v>
      </c>
      <c r="AM44" s="30">
        <f t="shared" si="21"/>
        <v>492277.51250000001</v>
      </c>
      <c r="AN44" s="30">
        <f t="shared" si="21"/>
        <v>500197.92499999999</v>
      </c>
      <c r="AO44" s="30">
        <f t="shared" si="21"/>
        <v>505973.33750000002</v>
      </c>
      <c r="AP44" s="30">
        <f t="shared" si="21"/>
        <v>511217.86249999999</v>
      </c>
      <c r="AQ44" s="30">
        <f t="shared" si="21"/>
        <v>515926.13750000001</v>
      </c>
      <c r="AR44" s="30">
        <f t="shared" si="21"/>
        <v>519808.58750000002</v>
      </c>
      <c r="AS44" s="30">
        <f t="shared" si="21"/>
        <v>523669.58750000002</v>
      </c>
      <c r="AT44" s="30">
        <f t="shared" si="21"/>
        <v>527519.86250000005</v>
      </c>
      <c r="AU44" s="30">
        <f t="shared" si="21"/>
        <v>531348.6875</v>
      </c>
      <c r="AV44" s="30">
        <f t="shared" si="21"/>
        <v>535177.51249999995</v>
      </c>
      <c r="AW44" s="30">
        <f t="shared" si="21"/>
        <v>538990.25</v>
      </c>
      <c r="AX44" s="30">
        <f t="shared" si="21"/>
        <v>542792.26249999995</v>
      </c>
    </row>
    <row r="45" spans="1:54" s="24" customFormat="1" x14ac:dyDescent="0.25">
      <c r="A45" s="1"/>
      <c r="B45" s="1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s="24" customFormat="1" x14ac:dyDescent="0.25">
      <c r="B46" s="1" t="s">
        <v>103</v>
      </c>
      <c r="C46" s="29">
        <f>C22-C44</f>
        <v>-66207.114583333328</v>
      </c>
      <c r="D46" s="29">
        <f t="shared" ref="D46:E46" si="22">D22-D44</f>
        <v>-64913.533333333333</v>
      </c>
      <c r="E46" s="29">
        <f t="shared" si="22"/>
        <v>-63683.570833333324</v>
      </c>
      <c r="F46" s="29">
        <f t="shared" ref="F46:AX46" si="23">F22-F44</f>
        <v>-86221.085416666669</v>
      </c>
      <c r="G46" s="29">
        <f t="shared" si="23"/>
        <v>-84270.110416666677</v>
      </c>
      <c r="H46" s="29">
        <f t="shared" si="23"/>
        <v>-83061.354166666672</v>
      </c>
      <c r="I46" s="29">
        <f t="shared" si="23"/>
        <v>-90494.229166666657</v>
      </c>
      <c r="J46" s="29">
        <f t="shared" si="23"/>
        <v>-88182.747916666645</v>
      </c>
      <c r="K46" s="29">
        <f t="shared" si="23"/>
        <v>-86613.485416666648</v>
      </c>
      <c r="L46" s="29">
        <f t="shared" si="23"/>
        <v>-85235.079166666648</v>
      </c>
      <c r="M46" s="29">
        <f t="shared" si="23"/>
        <v>-83899.085416666654</v>
      </c>
      <c r="N46" s="29">
        <f t="shared" si="23"/>
        <v>-82669.12291666666</v>
      </c>
      <c r="O46" s="29">
        <f t="shared" si="23"/>
        <v>-124538.02916666665</v>
      </c>
      <c r="P46" s="29">
        <f t="shared" si="23"/>
        <v>-120551.25416666665</v>
      </c>
      <c r="Q46" s="29">
        <f t="shared" si="23"/>
        <v>-117412.72916666666</v>
      </c>
      <c r="R46" s="29">
        <f t="shared" si="23"/>
        <v>-114465.06041666665</v>
      </c>
      <c r="S46" s="29">
        <f t="shared" si="23"/>
        <v>-111708.24791666665</v>
      </c>
      <c r="T46" s="29">
        <f t="shared" si="23"/>
        <v>-109290.73541666666</v>
      </c>
      <c r="U46" s="29">
        <f t="shared" si="23"/>
        <v>-106830.81041666665</v>
      </c>
      <c r="V46" s="29">
        <f t="shared" si="23"/>
        <v>-104434.50416666665</v>
      </c>
      <c r="W46" s="29">
        <f t="shared" si="23"/>
        <v>-101995.78541666665</v>
      </c>
      <c r="X46" s="29">
        <f t="shared" si="23"/>
        <v>-99599.479166666657</v>
      </c>
      <c r="Y46" s="29">
        <f t="shared" si="23"/>
        <v>-97245.585416666669</v>
      </c>
      <c r="Z46" s="29">
        <f t="shared" si="23"/>
        <v>-94849.279166666645</v>
      </c>
      <c r="AA46" s="29">
        <f t="shared" si="23"/>
        <v>-145475.08958333329</v>
      </c>
      <c r="AB46" s="29">
        <f t="shared" si="23"/>
        <v>-133260.2895833333</v>
      </c>
      <c r="AC46" s="29">
        <f t="shared" si="23"/>
        <v>-123993.15833333333</v>
      </c>
      <c r="AD46" s="29">
        <f t="shared" si="23"/>
        <v>-115404.62708333333</v>
      </c>
      <c r="AE46" s="29">
        <f t="shared" si="23"/>
        <v>-107600.7270833333</v>
      </c>
      <c r="AF46" s="29">
        <f t="shared" si="23"/>
        <v>-100963.1708333334</v>
      </c>
      <c r="AG46" s="29">
        <f t="shared" si="23"/>
        <v>-94325.614583333314</v>
      </c>
      <c r="AH46" s="29">
        <f t="shared" si="23"/>
        <v>-87751.677083333314</v>
      </c>
      <c r="AI46" s="29">
        <f t="shared" si="23"/>
        <v>-81241.358333333395</v>
      </c>
      <c r="AJ46" s="29">
        <f t="shared" si="23"/>
        <v>-74752.245833333232</v>
      </c>
      <c r="AK46" s="29">
        <f t="shared" si="23"/>
        <v>-68263.133333333302</v>
      </c>
      <c r="AL46" s="29">
        <f t="shared" si="23"/>
        <v>-61752.814583333326</v>
      </c>
      <c r="AM46" s="29">
        <f t="shared" si="23"/>
        <v>-107854.2687500001</v>
      </c>
      <c r="AN46" s="29">
        <f t="shared" si="23"/>
        <v>-76532.637499999895</v>
      </c>
      <c r="AO46" s="29">
        <f t="shared" si="23"/>
        <v>-53693.506249999977</v>
      </c>
      <c r="AP46" s="29">
        <f t="shared" si="23"/>
        <v>-32953.793749999895</v>
      </c>
      <c r="AQ46" s="29">
        <f t="shared" si="23"/>
        <v>-14334.706250000105</v>
      </c>
      <c r="AR46" s="29">
        <f t="shared" si="23"/>
        <v>1018.6187500000233</v>
      </c>
      <c r="AS46" s="29">
        <f t="shared" si="23"/>
        <v>16287.118750000023</v>
      </c>
      <c r="AT46" s="29">
        <f t="shared" si="23"/>
        <v>31513.206250000047</v>
      </c>
      <c r="AU46" s="29">
        <f t="shared" si="23"/>
        <v>46654.46875</v>
      </c>
      <c r="AV46" s="29">
        <f t="shared" si="23"/>
        <v>61795.731249999953</v>
      </c>
      <c r="AW46" s="29">
        <f t="shared" si="23"/>
        <v>76873.375</v>
      </c>
      <c r="AX46" s="29">
        <f t="shared" si="23"/>
        <v>91908.606249999953</v>
      </c>
      <c r="AY46"/>
      <c r="AZ46"/>
      <c r="BA46"/>
      <c r="BB46"/>
    </row>
    <row r="47" spans="1:54" s="24" customFormat="1" x14ac:dyDescent="0.25">
      <c r="B47" s="1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s="24" customFormat="1" x14ac:dyDescent="0.25">
      <c r="B48" s="24" t="s">
        <v>101</v>
      </c>
      <c r="C48" s="20">
        <v>2000000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20">
        <v>5000000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 s="24" customFormat="1" x14ac:dyDescent="0.25">
      <c r="B49" s="24" t="s">
        <v>114</v>
      </c>
      <c r="C49" s="39">
        <f>C48+C46</f>
        <v>1933792.8854166667</v>
      </c>
      <c r="D49" s="39">
        <f>C49+D46+D48</f>
        <v>1868879.3520833333</v>
      </c>
      <c r="E49" s="39">
        <f>D49+E46+E48</f>
        <v>1805195.78125</v>
      </c>
      <c r="F49" s="39">
        <f t="shared" ref="F49:AX49" si="24">E49+F46+F48</f>
        <v>1718974.6958333333</v>
      </c>
      <c r="G49" s="39">
        <f t="shared" si="24"/>
        <v>1634704.5854166667</v>
      </c>
      <c r="H49" s="39">
        <f t="shared" si="24"/>
        <v>1551643.23125</v>
      </c>
      <c r="I49" s="39">
        <f t="shared" si="24"/>
        <v>1461149.0020833332</v>
      </c>
      <c r="J49" s="39">
        <f t="shared" si="24"/>
        <v>1372966.2541666667</v>
      </c>
      <c r="K49" s="39">
        <f t="shared" si="24"/>
        <v>1286352.76875</v>
      </c>
      <c r="L49" s="39">
        <f t="shared" si="24"/>
        <v>1201117.6895833334</v>
      </c>
      <c r="M49" s="39">
        <f t="shared" si="24"/>
        <v>1117218.6041666667</v>
      </c>
      <c r="N49" s="39">
        <f t="shared" si="24"/>
        <v>1034549.4812500001</v>
      </c>
      <c r="O49" s="39">
        <f t="shared" si="24"/>
        <v>910011.4520833334</v>
      </c>
      <c r="P49" s="39">
        <f t="shared" si="24"/>
        <v>789460.19791666674</v>
      </c>
      <c r="Q49" s="39">
        <f t="shared" si="24"/>
        <v>672047.46875000012</v>
      </c>
      <c r="R49" s="39">
        <f t="shared" si="24"/>
        <v>5557582.4083333332</v>
      </c>
      <c r="S49" s="39">
        <f t="shared" si="24"/>
        <v>5445874.1604166664</v>
      </c>
      <c r="T49" s="39">
        <f t="shared" si="24"/>
        <v>5336583.4249999998</v>
      </c>
      <c r="U49" s="39">
        <f t="shared" si="24"/>
        <v>5229752.614583333</v>
      </c>
      <c r="V49" s="39">
        <f t="shared" si="24"/>
        <v>5125318.1104166666</v>
      </c>
      <c r="W49" s="39">
        <f t="shared" si="24"/>
        <v>5023322.3250000002</v>
      </c>
      <c r="X49" s="39">
        <f t="shared" si="24"/>
        <v>4923722.8458333332</v>
      </c>
      <c r="Y49" s="39">
        <f t="shared" si="24"/>
        <v>4826477.260416667</v>
      </c>
      <c r="Z49" s="39">
        <f t="shared" si="24"/>
        <v>4731627.9812500002</v>
      </c>
      <c r="AA49" s="39">
        <f t="shared" si="24"/>
        <v>4586152.8916666666</v>
      </c>
      <c r="AB49" s="39">
        <f t="shared" si="24"/>
        <v>4452892.6020833328</v>
      </c>
      <c r="AC49" s="39">
        <f t="shared" si="24"/>
        <v>4328899.4437499996</v>
      </c>
      <c r="AD49" s="39">
        <f t="shared" si="24"/>
        <v>4213494.8166666664</v>
      </c>
      <c r="AE49" s="39">
        <f t="shared" si="24"/>
        <v>4105894.0895833331</v>
      </c>
      <c r="AF49" s="39">
        <f t="shared" si="24"/>
        <v>4004930.9187499997</v>
      </c>
      <c r="AG49" s="39">
        <f t="shared" si="24"/>
        <v>3910605.3041666662</v>
      </c>
      <c r="AH49" s="39">
        <f t="shared" si="24"/>
        <v>3822853.6270833327</v>
      </c>
      <c r="AI49" s="39">
        <f t="shared" si="24"/>
        <v>3741612.2687499993</v>
      </c>
      <c r="AJ49" s="39">
        <f t="shared" si="24"/>
        <v>3666860.0229166662</v>
      </c>
      <c r="AK49" s="39">
        <f t="shared" si="24"/>
        <v>3598596.8895833329</v>
      </c>
      <c r="AL49" s="39">
        <f t="shared" si="24"/>
        <v>3536844.0749999997</v>
      </c>
      <c r="AM49" s="39">
        <f t="shared" si="24"/>
        <v>3428989.8062499994</v>
      </c>
      <c r="AN49" s="39">
        <f t="shared" si="24"/>
        <v>3352457.1687499997</v>
      </c>
      <c r="AO49" s="39">
        <f t="shared" si="24"/>
        <v>3298763.6624999996</v>
      </c>
      <c r="AP49" s="39">
        <f t="shared" si="24"/>
        <v>3265809.8687499999</v>
      </c>
      <c r="AQ49" s="39">
        <f t="shared" si="24"/>
        <v>3251475.1624999996</v>
      </c>
      <c r="AR49" s="39">
        <f t="shared" si="24"/>
        <v>3252493.7812499995</v>
      </c>
      <c r="AS49" s="39">
        <f t="shared" si="24"/>
        <v>3268780.8999999994</v>
      </c>
      <c r="AT49" s="39">
        <f t="shared" si="24"/>
        <v>3300294.1062499993</v>
      </c>
      <c r="AU49" s="39">
        <f t="shared" si="24"/>
        <v>3346948.5749999993</v>
      </c>
      <c r="AV49" s="39">
        <f t="shared" si="24"/>
        <v>3408744.3062499994</v>
      </c>
      <c r="AW49" s="39">
        <f t="shared" si="24"/>
        <v>3485617.6812499994</v>
      </c>
      <c r="AX49" s="39">
        <f t="shared" si="24"/>
        <v>3577526.2874999996</v>
      </c>
      <c r="AY49"/>
      <c r="AZ49"/>
      <c r="BA49"/>
      <c r="BB49"/>
    </row>
    <row r="50" spans="1:54" s="24" customFormat="1" x14ac:dyDescent="0.25"/>
    <row r="51" spans="1:54" s="32" customFormat="1" x14ac:dyDescent="0.25">
      <c r="A51" s="32" t="s">
        <v>77</v>
      </c>
    </row>
    <row r="52" spans="1:54" x14ac:dyDescent="0.25">
      <c r="A52" s="45"/>
    </row>
    <row r="53" spans="1:54" x14ac:dyDescent="0.25">
      <c r="B53" s="1" t="s">
        <v>78</v>
      </c>
    </row>
    <row r="54" spans="1:54" x14ac:dyDescent="0.25">
      <c r="B54" s="1"/>
    </row>
    <row r="55" spans="1:54" s="24" customFormat="1" x14ac:dyDescent="0.25">
      <c r="A55"/>
      <c r="B55" s="24" t="s">
        <v>79</v>
      </c>
      <c r="C55" s="4">
        <v>75</v>
      </c>
      <c r="D55" s="4">
        <v>75</v>
      </c>
      <c r="E55" s="4">
        <v>75</v>
      </c>
      <c r="F55" s="4">
        <v>75</v>
      </c>
      <c r="G55" s="4">
        <v>75</v>
      </c>
      <c r="H55" s="4">
        <v>75</v>
      </c>
      <c r="I55" s="4">
        <v>75</v>
      </c>
      <c r="J55" s="4">
        <v>75</v>
      </c>
      <c r="K55" s="4">
        <v>75</v>
      </c>
      <c r="L55" s="4">
        <v>75</v>
      </c>
      <c r="M55" s="4">
        <v>75</v>
      </c>
      <c r="N55" s="4">
        <v>75</v>
      </c>
      <c r="O55" s="4">
        <v>75</v>
      </c>
      <c r="P55" s="4">
        <v>75</v>
      </c>
      <c r="Q55" s="4">
        <v>75</v>
      </c>
      <c r="R55" s="4">
        <v>75</v>
      </c>
      <c r="S55" s="4">
        <v>75</v>
      </c>
      <c r="T55" s="4">
        <v>75</v>
      </c>
      <c r="U55" s="4">
        <v>75</v>
      </c>
      <c r="V55" s="4">
        <v>75</v>
      </c>
      <c r="W55" s="4">
        <v>75</v>
      </c>
      <c r="X55" s="4">
        <v>75</v>
      </c>
      <c r="Y55" s="4">
        <v>75</v>
      </c>
      <c r="Z55" s="4">
        <v>75</v>
      </c>
      <c r="AA55" s="4">
        <v>75</v>
      </c>
      <c r="AB55" s="4">
        <v>75</v>
      </c>
      <c r="AC55" s="4">
        <v>75</v>
      </c>
      <c r="AD55" s="4">
        <v>75</v>
      </c>
      <c r="AE55" s="4">
        <v>75</v>
      </c>
      <c r="AF55" s="4">
        <v>75</v>
      </c>
      <c r="AG55" s="4">
        <v>75</v>
      </c>
      <c r="AH55" s="4">
        <v>75</v>
      </c>
      <c r="AI55" s="4">
        <v>75</v>
      </c>
      <c r="AJ55" s="4">
        <v>75</v>
      </c>
      <c r="AK55" s="4">
        <v>75</v>
      </c>
      <c r="AL55" s="4">
        <v>75</v>
      </c>
      <c r="AM55" s="4">
        <v>75</v>
      </c>
      <c r="AN55" s="4">
        <v>75</v>
      </c>
      <c r="AO55" s="4">
        <v>75</v>
      </c>
      <c r="AP55" s="4">
        <v>75</v>
      </c>
      <c r="AQ55" s="4">
        <v>75</v>
      </c>
      <c r="AR55" s="4">
        <v>75</v>
      </c>
      <c r="AS55" s="4">
        <v>75</v>
      </c>
      <c r="AT55" s="4">
        <v>75</v>
      </c>
      <c r="AU55" s="4">
        <v>75</v>
      </c>
      <c r="AV55" s="4">
        <v>75</v>
      </c>
      <c r="AW55" s="4">
        <v>75</v>
      </c>
      <c r="AX55" s="4">
        <v>75</v>
      </c>
    </row>
    <row r="56" spans="1:54" s="24" customFormat="1" x14ac:dyDescent="0.25">
      <c r="B56" s="24" t="s">
        <v>80</v>
      </c>
      <c r="C56" s="6">
        <v>0.1</v>
      </c>
      <c r="D56" s="6">
        <v>0.1</v>
      </c>
      <c r="E56" s="6">
        <v>0.1</v>
      </c>
      <c r="F56" s="6">
        <v>0.1</v>
      </c>
      <c r="G56" s="6">
        <v>0.1</v>
      </c>
      <c r="H56" s="6">
        <v>0.1</v>
      </c>
      <c r="I56" s="6">
        <v>0.1</v>
      </c>
      <c r="J56" s="6">
        <v>0.1</v>
      </c>
      <c r="K56" s="6">
        <v>0.1</v>
      </c>
      <c r="L56" s="6">
        <v>0.1</v>
      </c>
      <c r="M56" s="6">
        <v>0.1</v>
      </c>
      <c r="N56" s="6">
        <v>0.1</v>
      </c>
      <c r="O56" s="6">
        <v>0.1</v>
      </c>
      <c r="P56" s="6">
        <v>0.1</v>
      </c>
      <c r="Q56" s="6">
        <v>0.1</v>
      </c>
      <c r="R56" s="6">
        <v>0.1</v>
      </c>
      <c r="S56" s="6">
        <v>0.1</v>
      </c>
      <c r="T56" s="6">
        <v>0.1</v>
      </c>
      <c r="U56" s="6">
        <v>0.1</v>
      </c>
      <c r="V56" s="6">
        <v>0.1</v>
      </c>
      <c r="W56" s="6">
        <v>0.1</v>
      </c>
      <c r="X56" s="6">
        <v>0.1</v>
      </c>
      <c r="Y56" s="6">
        <v>0.1</v>
      </c>
      <c r="Z56" s="6">
        <v>0.1</v>
      </c>
      <c r="AA56" s="6">
        <v>0.1</v>
      </c>
      <c r="AB56" s="6">
        <v>0.1</v>
      </c>
      <c r="AC56" s="6">
        <v>0.1</v>
      </c>
      <c r="AD56" s="6">
        <v>0.1</v>
      </c>
      <c r="AE56" s="6">
        <v>0.1</v>
      </c>
      <c r="AF56" s="6">
        <v>0.1</v>
      </c>
      <c r="AG56" s="6">
        <v>0.1</v>
      </c>
      <c r="AH56" s="6">
        <v>0.1</v>
      </c>
      <c r="AI56" s="6">
        <v>0.1</v>
      </c>
      <c r="AJ56" s="6">
        <v>0.1</v>
      </c>
      <c r="AK56" s="6">
        <v>0.1</v>
      </c>
      <c r="AL56" s="6">
        <v>0.1</v>
      </c>
      <c r="AM56" s="6">
        <v>0.1</v>
      </c>
      <c r="AN56" s="6">
        <v>0.1</v>
      </c>
      <c r="AO56" s="6">
        <v>0.1</v>
      </c>
      <c r="AP56" s="6">
        <v>0.1</v>
      </c>
      <c r="AQ56" s="6">
        <v>0.1</v>
      </c>
      <c r="AR56" s="6">
        <v>0.1</v>
      </c>
      <c r="AS56" s="6">
        <v>0.1</v>
      </c>
      <c r="AT56" s="6">
        <v>0.1</v>
      </c>
      <c r="AU56" s="6">
        <v>0.1</v>
      </c>
      <c r="AV56" s="6">
        <v>0.1</v>
      </c>
      <c r="AW56" s="6">
        <v>0.1</v>
      </c>
      <c r="AX56" s="6">
        <v>0.1</v>
      </c>
    </row>
    <row r="57" spans="1:54" x14ac:dyDescent="0.25">
      <c r="A57" s="24"/>
    </row>
    <row r="58" spans="1:54" x14ac:dyDescent="0.25">
      <c r="B58" s="1" t="s">
        <v>85</v>
      </c>
    </row>
    <row r="59" spans="1:54" x14ac:dyDescent="0.25">
      <c r="B59" s="1"/>
    </row>
    <row r="60" spans="1:54" s="24" customFormat="1" x14ac:dyDescent="0.25">
      <c r="A60"/>
      <c r="B60" s="24" t="s">
        <v>81</v>
      </c>
      <c r="C60" s="6">
        <v>0.2</v>
      </c>
      <c r="D60" s="6">
        <v>0.2</v>
      </c>
      <c r="E60" s="6">
        <v>0.2</v>
      </c>
      <c r="F60" s="6">
        <v>0.2</v>
      </c>
      <c r="G60" s="6">
        <v>0.2</v>
      </c>
      <c r="H60" s="6">
        <v>0.2</v>
      </c>
      <c r="I60" s="6">
        <v>0.2</v>
      </c>
      <c r="J60" s="6">
        <v>0.2</v>
      </c>
      <c r="K60" s="6">
        <v>0.2</v>
      </c>
      <c r="L60" s="6">
        <v>0.2</v>
      </c>
      <c r="M60" s="6">
        <v>0.2</v>
      </c>
      <c r="N60" s="6">
        <v>0.2</v>
      </c>
      <c r="O60" s="6">
        <v>0.2</v>
      </c>
      <c r="P60" s="6">
        <v>0.2</v>
      </c>
      <c r="Q60" s="6">
        <v>0.2</v>
      </c>
      <c r="R60" s="6">
        <v>0.2</v>
      </c>
      <c r="S60" s="6">
        <v>0.2</v>
      </c>
      <c r="T60" s="6">
        <v>0.2</v>
      </c>
      <c r="U60" s="6">
        <v>0.2</v>
      </c>
      <c r="V60" s="6">
        <v>0.2</v>
      </c>
      <c r="W60" s="6">
        <v>0.2</v>
      </c>
      <c r="X60" s="6">
        <v>0.2</v>
      </c>
      <c r="Y60" s="6">
        <v>0.2</v>
      </c>
      <c r="Z60" s="6">
        <v>0.2</v>
      </c>
      <c r="AA60" s="6">
        <v>0.2</v>
      </c>
      <c r="AB60" s="6">
        <v>0.2</v>
      </c>
      <c r="AC60" s="6">
        <v>0.2</v>
      </c>
      <c r="AD60" s="6">
        <v>0.2</v>
      </c>
      <c r="AE60" s="6">
        <v>0.2</v>
      </c>
      <c r="AF60" s="6">
        <v>0.2</v>
      </c>
      <c r="AG60" s="6">
        <v>0.2</v>
      </c>
      <c r="AH60" s="6">
        <v>0.2</v>
      </c>
      <c r="AI60" s="6">
        <v>0.2</v>
      </c>
      <c r="AJ60" s="6">
        <v>0.2</v>
      </c>
      <c r="AK60" s="6">
        <v>0.2</v>
      </c>
      <c r="AL60" s="6">
        <v>0.2</v>
      </c>
      <c r="AM60" s="6">
        <v>0.2</v>
      </c>
      <c r="AN60" s="6">
        <v>0.2</v>
      </c>
      <c r="AO60" s="6">
        <v>0.2</v>
      </c>
      <c r="AP60" s="6">
        <v>0.2</v>
      </c>
      <c r="AQ60" s="6">
        <v>0.2</v>
      </c>
      <c r="AR60" s="6">
        <v>0.2</v>
      </c>
      <c r="AS60" s="6">
        <v>0.2</v>
      </c>
      <c r="AT60" s="6">
        <v>0.2</v>
      </c>
      <c r="AU60" s="6">
        <v>0.2</v>
      </c>
      <c r="AV60" s="6">
        <v>0.2</v>
      </c>
      <c r="AW60" s="6">
        <v>0.2</v>
      </c>
      <c r="AX60" s="6">
        <v>0.2</v>
      </c>
    </row>
    <row r="61" spans="1:54" s="24" customFormat="1" x14ac:dyDescent="0.25">
      <c r="B61" s="24" t="s">
        <v>86</v>
      </c>
      <c r="C61" s="40">
        <f>1-C60</f>
        <v>0.8</v>
      </c>
      <c r="D61" s="40">
        <f t="shared" ref="D61:AX61" si="25">1-D60</f>
        <v>0.8</v>
      </c>
      <c r="E61" s="40">
        <f t="shared" si="25"/>
        <v>0.8</v>
      </c>
      <c r="F61" s="40">
        <f t="shared" si="25"/>
        <v>0.8</v>
      </c>
      <c r="G61" s="40">
        <f t="shared" si="25"/>
        <v>0.8</v>
      </c>
      <c r="H61" s="40">
        <f t="shared" si="25"/>
        <v>0.8</v>
      </c>
      <c r="I61" s="40">
        <f t="shared" si="25"/>
        <v>0.8</v>
      </c>
      <c r="J61" s="40">
        <f t="shared" si="25"/>
        <v>0.8</v>
      </c>
      <c r="K61" s="40">
        <f t="shared" si="25"/>
        <v>0.8</v>
      </c>
      <c r="L61" s="40">
        <f t="shared" si="25"/>
        <v>0.8</v>
      </c>
      <c r="M61" s="40">
        <f t="shared" si="25"/>
        <v>0.8</v>
      </c>
      <c r="N61" s="40">
        <f t="shared" si="25"/>
        <v>0.8</v>
      </c>
      <c r="O61" s="40">
        <f t="shared" si="25"/>
        <v>0.8</v>
      </c>
      <c r="P61" s="40">
        <f t="shared" si="25"/>
        <v>0.8</v>
      </c>
      <c r="Q61" s="40">
        <f t="shared" si="25"/>
        <v>0.8</v>
      </c>
      <c r="R61" s="40">
        <f t="shared" si="25"/>
        <v>0.8</v>
      </c>
      <c r="S61" s="40">
        <f t="shared" si="25"/>
        <v>0.8</v>
      </c>
      <c r="T61" s="40">
        <f t="shared" si="25"/>
        <v>0.8</v>
      </c>
      <c r="U61" s="40">
        <f t="shared" si="25"/>
        <v>0.8</v>
      </c>
      <c r="V61" s="40">
        <f t="shared" si="25"/>
        <v>0.8</v>
      </c>
      <c r="W61" s="40">
        <f t="shared" si="25"/>
        <v>0.8</v>
      </c>
      <c r="X61" s="40">
        <f t="shared" si="25"/>
        <v>0.8</v>
      </c>
      <c r="Y61" s="40">
        <f t="shared" si="25"/>
        <v>0.8</v>
      </c>
      <c r="Z61" s="40">
        <f t="shared" si="25"/>
        <v>0.8</v>
      </c>
      <c r="AA61" s="40">
        <f t="shared" si="25"/>
        <v>0.8</v>
      </c>
      <c r="AB61" s="40">
        <f t="shared" si="25"/>
        <v>0.8</v>
      </c>
      <c r="AC61" s="40">
        <f t="shared" si="25"/>
        <v>0.8</v>
      </c>
      <c r="AD61" s="40">
        <f t="shared" si="25"/>
        <v>0.8</v>
      </c>
      <c r="AE61" s="40">
        <f t="shared" si="25"/>
        <v>0.8</v>
      </c>
      <c r="AF61" s="40">
        <f t="shared" si="25"/>
        <v>0.8</v>
      </c>
      <c r="AG61" s="40">
        <f t="shared" si="25"/>
        <v>0.8</v>
      </c>
      <c r="AH61" s="40">
        <f t="shared" si="25"/>
        <v>0.8</v>
      </c>
      <c r="AI61" s="40">
        <f t="shared" si="25"/>
        <v>0.8</v>
      </c>
      <c r="AJ61" s="40">
        <f t="shared" si="25"/>
        <v>0.8</v>
      </c>
      <c r="AK61" s="40">
        <f t="shared" si="25"/>
        <v>0.8</v>
      </c>
      <c r="AL61" s="40">
        <f t="shared" si="25"/>
        <v>0.8</v>
      </c>
      <c r="AM61" s="40">
        <f t="shared" si="25"/>
        <v>0.8</v>
      </c>
      <c r="AN61" s="40">
        <f t="shared" si="25"/>
        <v>0.8</v>
      </c>
      <c r="AO61" s="40">
        <f t="shared" si="25"/>
        <v>0.8</v>
      </c>
      <c r="AP61" s="40">
        <f t="shared" si="25"/>
        <v>0.8</v>
      </c>
      <c r="AQ61" s="40">
        <f t="shared" si="25"/>
        <v>0.8</v>
      </c>
      <c r="AR61" s="40">
        <f t="shared" si="25"/>
        <v>0.8</v>
      </c>
      <c r="AS61" s="40">
        <f t="shared" si="25"/>
        <v>0.8</v>
      </c>
      <c r="AT61" s="40">
        <f t="shared" si="25"/>
        <v>0.8</v>
      </c>
      <c r="AU61" s="40">
        <f t="shared" si="25"/>
        <v>0.8</v>
      </c>
      <c r="AV61" s="40">
        <f t="shared" si="25"/>
        <v>0.8</v>
      </c>
      <c r="AW61" s="40">
        <f t="shared" si="25"/>
        <v>0.8</v>
      </c>
      <c r="AX61" s="40">
        <f t="shared" si="25"/>
        <v>0.8</v>
      </c>
    </row>
    <row r="62" spans="1:54" s="24" customFormat="1" x14ac:dyDescent="0.25">
      <c r="B62" s="24" t="s">
        <v>115</v>
      </c>
      <c r="C62" s="41">
        <v>2.5000000000000001E-2</v>
      </c>
      <c r="D62" s="41">
        <v>2.5000000000000001E-2</v>
      </c>
      <c r="E62" s="41">
        <v>2.5000000000000001E-2</v>
      </c>
      <c r="F62" s="41">
        <v>2.5000000000000001E-2</v>
      </c>
      <c r="G62" s="41">
        <v>2.5000000000000001E-2</v>
      </c>
      <c r="H62" s="41">
        <v>2.5000000000000001E-2</v>
      </c>
      <c r="I62" s="41">
        <v>2.5000000000000001E-2</v>
      </c>
      <c r="J62" s="41">
        <v>2.5000000000000001E-2</v>
      </c>
      <c r="K62" s="41">
        <v>2.5000000000000001E-2</v>
      </c>
      <c r="L62" s="41">
        <v>2.5000000000000001E-2</v>
      </c>
      <c r="M62" s="41">
        <v>2.5000000000000001E-2</v>
      </c>
      <c r="N62" s="41">
        <v>2.5000000000000001E-2</v>
      </c>
      <c r="O62" s="41">
        <v>2.5000000000000001E-2</v>
      </c>
      <c r="P62" s="41">
        <v>2.5000000000000001E-2</v>
      </c>
      <c r="Q62" s="41">
        <v>2.5000000000000001E-2</v>
      </c>
      <c r="R62" s="41">
        <v>2.5000000000000001E-2</v>
      </c>
      <c r="S62" s="41">
        <v>2.5000000000000001E-2</v>
      </c>
      <c r="T62" s="41">
        <v>2.5000000000000001E-2</v>
      </c>
      <c r="U62" s="41">
        <v>2.5000000000000001E-2</v>
      </c>
      <c r="V62" s="41">
        <v>2.5000000000000001E-2</v>
      </c>
      <c r="W62" s="41">
        <v>2.5000000000000001E-2</v>
      </c>
      <c r="X62" s="41">
        <v>2.5000000000000001E-2</v>
      </c>
      <c r="Y62" s="41">
        <v>2.5000000000000001E-2</v>
      </c>
      <c r="Z62" s="41">
        <v>2.5000000000000001E-2</v>
      </c>
      <c r="AA62" s="41">
        <v>2.5000000000000001E-2</v>
      </c>
      <c r="AB62" s="41">
        <v>2.5000000000000001E-2</v>
      </c>
      <c r="AC62" s="41">
        <v>2.5000000000000001E-2</v>
      </c>
      <c r="AD62" s="41">
        <v>2.5000000000000001E-2</v>
      </c>
      <c r="AE62" s="41">
        <v>2.5000000000000001E-2</v>
      </c>
      <c r="AF62" s="41">
        <v>2.5000000000000001E-2</v>
      </c>
      <c r="AG62" s="41">
        <v>2.5000000000000001E-2</v>
      </c>
      <c r="AH62" s="41">
        <v>2.5000000000000001E-2</v>
      </c>
      <c r="AI62" s="41">
        <v>2.5000000000000001E-2</v>
      </c>
      <c r="AJ62" s="41">
        <v>2.5000000000000001E-2</v>
      </c>
      <c r="AK62" s="41">
        <v>2.5000000000000001E-2</v>
      </c>
      <c r="AL62" s="41">
        <v>2.5000000000000001E-2</v>
      </c>
      <c r="AM62" s="41">
        <v>2.5000000000000001E-2</v>
      </c>
      <c r="AN62" s="41">
        <v>2.5000000000000001E-2</v>
      </c>
      <c r="AO62" s="41">
        <v>2.5000000000000001E-2</v>
      </c>
      <c r="AP62" s="41">
        <v>2.5000000000000001E-2</v>
      </c>
      <c r="AQ62" s="41">
        <v>2.5000000000000001E-2</v>
      </c>
      <c r="AR62" s="41">
        <v>2.5000000000000001E-2</v>
      </c>
      <c r="AS62" s="41">
        <v>2.5000000000000001E-2</v>
      </c>
      <c r="AT62" s="41">
        <v>2.5000000000000001E-2</v>
      </c>
      <c r="AU62" s="41">
        <v>2.5000000000000001E-2</v>
      </c>
      <c r="AV62" s="41">
        <v>2.5000000000000001E-2</v>
      </c>
      <c r="AW62" s="41">
        <v>2.5000000000000001E-2</v>
      </c>
      <c r="AX62" s="41">
        <v>2.5000000000000001E-2</v>
      </c>
    </row>
    <row r="63" spans="1:54" s="24" customFormat="1" x14ac:dyDescent="0.25"/>
    <row r="64" spans="1:54" x14ac:dyDescent="0.25">
      <c r="A64" s="24"/>
      <c r="B64" s="1" t="s">
        <v>92</v>
      </c>
    </row>
    <row r="66" spans="1:50" x14ac:dyDescent="0.25">
      <c r="B66" s="25" t="s">
        <v>93</v>
      </c>
    </row>
    <row r="67" spans="1:50" s="24" customFormat="1" x14ac:dyDescent="0.25">
      <c r="A67"/>
      <c r="B67" s="24" t="s">
        <v>94</v>
      </c>
      <c r="C67" s="20">
        <v>1</v>
      </c>
      <c r="D67" s="20">
        <v>1</v>
      </c>
      <c r="E67" s="20">
        <v>1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3</v>
      </c>
      <c r="P67" s="20">
        <v>3</v>
      </c>
      <c r="Q67" s="20">
        <v>3</v>
      </c>
      <c r="R67" s="20">
        <v>3</v>
      </c>
      <c r="S67" s="20">
        <v>3</v>
      </c>
      <c r="T67" s="20">
        <v>3</v>
      </c>
      <c r="U67" s="20">
        <v>3</v>
      </c>
      <c r="V67" s="20">
        <v>3</v>
      </c>
      <c r="W67" s="20">
        <v>3</v>
      </c>
      <c r="X67" s="20">
        <v>3</v>
      </c>
      <c r="Y67" s="20">
        <v>3</v>
      </c>
      <c r="Z67" s="20">
        <v>3</v>
      </c>
      <c r="AA67" s="20">
        <v>4</v>
      </c>
      <c r="AB67" s="20">
        <v>4</v>
      </c>
      <c r="AC67" s="20">
        <v>4</v>
      </c>
      <c r="AD67" s="20">
        <v>4</v>
      </c>
      <c r="AE67" s="20">
        <v>4</v>
      </c>
      <c r="AF67" s="20">
        <v>4</v>
      </c>
      <c r="AG67" s="20">
        <v>4</v>
      </c>
      <c r="AH67" s="20">
        <v>4</v>
      </c>
      <c r="AI67" s="20">
        <v>4</v>
      </c>
      <c r="AJ67" s="20">
        <v>4</v>
      </c>
      <c r="AK67" s="20">
        <v>4</v>
      </c>
      <c r="AL67" s="20">
        <v>4</v>
      </c>
      <c r="AM67" s="20">
        <v>6</v>
      </c>
      <c r="AN67" s="20">
        <v>6</v>
      </c>
      <c r="AO67" s="20">
        <v>6</v>
      </c>
      <c r="AP67" s="20">
        <v>6</v>
      </c>
      <c r="AQ67" s="20">
        <v>6</v>
      </c>
      <c r="AR67" s="20">
        <v>6</v>
      </c>
      <c r="AS67" s="20">
        <v>6</v>
      </c>
      <c r="AT67" s="20">
        <v>6</v>
      </c>
      <c r="AU67" s="20">
        <v>6</v>
      </c>
      <c r="AV67" s="20">
        <v>6</v>
      </c>
      <c r="AW67" s="20">
        <v>6</v>
      </c>
      <c r="AX67" s="20">
        <v>6</v>
      </c>
    </row>
    <row r="68" spans="1:50" s="24" customFormat="1" x14ac:dyDescent="0.25">
      <c r="B68" s="24" t="s">
        <v>97</v>
      </c>
      <c r="C68" s="20">
        <v>1</v>
      </c>
      <c r="D68" s="20">
        <v>1</v>
      </c>
      <c r="E68" s="20">
        <v>1</v>
      </c>
      <c r="F68" s="20">
        <v>2</v>
      </c>
      <c r="G68" s="20">
        <v>2</v>
      </c>
      <c r="H68" s="20">
        <v>2</v>
      </c>
      <c r="I68" s="20">
        <v>3</v>
      </c>
      <c r="J68" s="20">
        <v>3</v>
      </c>
      <c r="K68" s="20">
        <v>3</v>
      </c>
      <c r="L68" s="20">
        <v>3</v>
      </c>
      <c r="M68" s="20">
        <v>3</v>
      </c>
      <c r="N68" s="20">
        <v>3</v>
      </c>
      <c r="O68" s="20">
        <v>4</v>
      </c>
      <c r="P68" s="20">
        <v>4</v>
      </c>
      <c r="Q68" s="20">
        <v>4</v>
      </c>
      <c r="R68" s="20">
        <v>4</v>
      </c>
      <c r="S68" s="20">
        <v>4</v>
      </c>
      <c r="T68" s="20">
        <v>4</v>
      </c>
      <c r="U68" s="20">
        <v>4</v>
      </c>
      <c r="V68" s="20">
        <v>4</v>
      </c>
      <c r="W68" s="20">
        <v>4</v>
      </c>
      <c r="X68" s="20">
        <v>4</v>
      </c>
      <c r="Y68" s="20">
        <v>4</v>
      </c>
      <c r="Z68" s="20">
        <v>4</v>
      </c>
      <c r="AA68" s="20">
        <v>6</v>
      </c>
      <c r="AB68" s="20">
        <v>6</v>
      </c>
      <c r="AC68" s="20">
        <v>6</v>
      </c>
      <c r="AD68" s="20">
        <v>6</v>
      </c>
      <c r="AE68" s="20">
        <v>6</v>
      </c>
      <c r="AF68" s="20">
        <v>6</v>
      </c>
      <c r="AG68" s="20">
        <v>6</v>
      </c>
      <c r="AH68" s="20">
        <v>6</v>
      </c>
      <c r="AI68" s="20">
        <v>6</v>
      </c>
      <c r="AJ68" s="20">
        <v>6</v>
      </c>
      <c r="AK68" s="20">
        <v>6</v>
      </c>
      <c r="AL68" s="20">
        <v>6</v>
      </c>
      <c r="AM68" s="20">
        <v>10</v>
      </c>
      <c r="AN68" s="20">
        <v>10</v>
      </c>
      <c r="AO68" s="20">
        <v>10</v>
      </c>
      <c r="AP68" s="20">
        <v>10</v>
      </c>
      <c r="AQ68" s="20">
        <v>10</v>
      </c>
      <c r="AR68" s="20">
        <v>10</v>
      </c>
      <c r="AS68" s="20">
        <v>10</v>
      </c>
      <c r="AT68" s="20">
        <v>10</v>
      </c>
      <c r="AU68" s="20">
        <v>10</v>
      </c>
      <c r="AV68" s="20">
        <v>10</v>
      </c>
      <c r="AW68" s="20">
        <v>10</v>
      </c>
      <c r="AX68" s="20">
        <v>10</v>
      </c>
    </row>
    <row r="69" spans="1:50" s="24" customFormat="1" x14ac:dyDescent="0.25">
      <c r="B69" s="24" t="s">
        <v>95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1</v>
      </c>
      <c r="P69" s="20">
        <v>1</v>
      </c>
      <c r="Q69" s="20">
        <v>1</v>
      </c>
      <c r="R69" s="20">
        <v>1</v>
      </c>
      <c r="S69" s="20">
        <v>1</v>
      </c>
      <c r="T69" s="20">
        <v>1</v>
      </c>
      <c r="U69" s="20">
        <v>1</v>
      </c>
      <c r="V69" s="20">
        <v>1</v>
      </c>
      <c r="W69" s="20">
        <v>1</v>
      </c>
      <c r="X69" s="20">
        <v>1</v>
      </c>
      <c r="Y69" s="20">
        <v>1</v>
      </c>
      <c r="Z69" s="20">
        <v>1</v>
      </c>
      <c r="AA69" s="20">
        <v>1</v>
      </c>
      <c r="AB69" s="20">
        <v>1</v>
      </c>
      <c r="AC69" s="20">
        <v>1</v>
      </c>
      <c r="AD69" s="20">
        <v>1</v>
      </c>
      <c r="AE69" s="20">
        <v>1</v>
      </c>
      <c r="AF69" s="20">
        <v>1</v>
      </c>
      <c r="AG69" s="20">
        <v>1</v>
      </c>
      <c r="AH69" s="20">
        <v>1</v>
      </c>
      <c r="AI69" s="20">
        <v>1</v>
      </c>
      <c r="AJ69" s="20">
        <v>1</v>
      </c>
      <c r="AK69" s="20">
        <v>1</v>
      </c>
      <c r="AL69" s="20">
        <v>1</v>
      </c>
      <c r="AM69" s="20">
        <v>2</v>
      </c>
      <c r="AN69" s="20">
        <v>2</v>
      </c>
      <c r="AO69" s="20">
        <v>2</v>
      </c>
      <c r="AP69" s="20">
        <v>2</v>
      </c>
      <c r="AQ69" s="20">
        <v>2</v>
      </c>
      <c r="AR69" s="20">
        <v>2</v>
      </c>
      <c r="AS69" s="20">
        <v>2</v>
      </c>
      <c r="AT69" s="20">
        <v>2</v>
      </c>
      <c r="AU69" s="20">
        <v>2</v>
      </c>
      <c r="AV69" s="20">
        <v>2</v>
      </c>
      <c r="AW69" s="20">
        <v>2</v>
      </c>
      <c r="AX69" s="20">
        <v>2</v>
      </c>
    </row>
    <row r="70" spans="1:50" s="24" customFormat="1" x14ac:dyDescent="0.25">
      <c r="B70" s="24" t="s">
        <v>96</v>
      </c>
      <c r="C70" s="20">
        <v>0</v>
      </c>
      <c r="D70" s="20">
        <v>0</v>
      </c>
      <c r="E70" s="20">
        <v>0</v>
      </c>
      <c r="F70" s="20">
        <v>1</v>
      </c>
      <c r="G70" s="20">
        <v>1</v>
      </c>
      <c r="H70" s="20">
        <v>1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2</v>
      </c>
      <c r="AB70" s="20">
        <v>2</v>
      </c>
      <c r="AC70" s="20">
        <v>2</v>
      </c>
      <c r="AD70" s="20">
        <v>2</v>
      </c>
      <c r="AE70" s="20">
        <v>2</v>
      </c>
      <c r="AF70" s="20">
        <v>2</v>
      </c>
      <c r="AG70" s="20">
        <v>2</v>
      </c>
      <c r="AH70" s="20">
        <v>2</v>
      </c>
      <c r="AI70" s="20">
        <v>2</v>
      </c>
      <c r="AJ70" s="20">
        <v>2</v>
      </c>
      <c r="AK70" s="20">
        <v>2</v>
      </c>
      <c r="AL70" s="20">
        <v>2</v>
      </c>
      <c r="AM70" s="20">
        <v>3</v>
      </c>
      <c r="AN70" s="20">
        <v>3</v>
      </c>
      <c r="AO70" s="20">
        <v>3</v>
      </c>
      <c r="AP70" s="20">
        <v>3</v>
      </c>
      <c r="AQ70" s="20">
        <v>3</v>
      </c>
      <c r="AR70" s="20">
        <v>3</v>
      </c>
      <c r="AS70" s="20">
        <v>3</v>
      </c>
      <c r="AT70" s="20">
        <v>3</v>
      </c>
      <c r="AU70" s="20">
        <v>3</v>
      </c>
      <c r="AV70" s="20">
        <v>3</v>
      </c>
      <c r="AW70" s="20">
        <v>3</v>
      </c>
      <c r="AX70" s="20">
        <v>3</v>
      </c>
    </row>
    <row r="71" spans="1:50" s="24" customFormat="1" x14ac:dyDescent="0.25">
      <c r="B71" s="24" t="s">
        <v>98</v>
      </c>
      <c r="C71" s="20">
        <v>1</v>
      </c>
      <c r="D71" s="20">
        <v>1</v>
      </c>
      <c r="E71" s="20">
        <v>1</v>
      </c>
      <c r="F71" s="20">
        <v>1</v>
      </c>
      <c r="G71" s="20">
        <v>1</v>
      </c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0">
        <v>1</v>
      </c>
      <c r="N71" s="20">
        <v>1</v>
      </c>
      <c r="O71" s="20">
        <v>2</v>
      </c>
      <c r="P71" s="20">
        <v>2</v>
      </c>
      <c r="Q71" s="20">
        <v>2</v>
      </c>
      <c r="R71" s="20">
        <v>2</v>
      </c>
      <c r="S71" s="20">
        <v>2</v>
      </c>
      <c r="T71" s="20">
        <v>2</v>
      </c>
      <c r="U71" s="20">
        <v>2</v>
      </c>
      <c r="V71" s="20">
        <v>2</v>
      </c>
      <c r="W71" s="20">
        <v>2</v>
      </c>
      <c r="X71" s="20">
        <v>2</v>
      </c>
      <c r="Y71" s="20">
        <v>2</v>
      </c>
      <c r="Z71" s="20">
        <v>2</v>
      </c>
      <c r="AA71" s="20">
        <v>3</v>
      </c>
      <c r="AB71" s="20">
        <v>3</v>
      </c>
      <c r="AC71" s="20">
        <v>3</v>
      </c>
      <c r="AD71" s="20">
        <v>3</v>
      </c>
      <c r="AE71" s="20">
        <v>3</v>
      </c>
      <c r="AF71" s="20">
        <v>3</v>
      </c>
      <c r="AG71" s="20">
        <v>3</v>
      </c>
      <c r="AH71" s="20">
        <v>3</v>
      </c>
      <c r="AI71" s="20">
        <v>3</v>
      </c>
      <c r="AJ71" s="20">
        <v>3</v>
      </c>
      <c r="AK71" s="20">
        <v>3</v>
      </c>
      <c r="AL71" s="20">
        <v>3</v>
      </c>
      <c r="AM71" s="20">
        <v>5</v>
      </c>
      <c r="AN71" s="20">
        <v>5</v>
      </c>
      <c r="AO71" s="20">
        <v>5</v>
      </c>
      <c r="AP71" s="20">
        <v>5</v>
      </c>
      <c r="AQ71" s="20">
        <v>5</v>
      </c>
      <c r="AR71" s="20">
        <v>5</v>
      </c>
      <c r="AS71" s="20">
        <v>5</v>
      </c>
      <c r="AT71" s="20">
        <v>5</v>
      </c>
      <c r="AU71" s="20">
        <v>5</v>
      </c>
      <c r="AV71" s="20">
        <v>5</v>
      </c>
      <c r="AW71" s="20">
        <v>5</v>
      </c>
      <c r="AX71" s="20">
        <v>5</v>
      </c>
    </row>
    <row r="72" spans="1:50" s="24" customFormat="1" x14ac:dyDescent="0.25">
      <c r="B72" s="24" t="s">
        <v>117</v>
      </c>
      <c r="C72" s="6">
        <v>0.25</v>
      </c>
      <c r="D72" s="6">
        <v>0.25</v>
      </c>
      <c r="E72" s="6">
        <v>0.25</v>
      </c>
      <c r="F72" s="6">
        <v>0.25</v>
      </c>
      <c r="G72" s="6">
        <v>0.25</v>
      </c>
      <c r="H72" s="6">
        <v>0.25</v>
      </c>
      <c r="I72" s="6">
        <v>0.25</v>
      </c>
      <c r="J72" s="6">
        <v>0.25</v>
      </c>
      <c r="K72" s="6">
        <v>0.25</v>
      </c>
      <c r="L72" s="6">
        <v>0.25</v>
      </c>
      <c r="M72" s="6">
        <v>0.25</v>
      </c>
      <c r="N72" s="6">
        <v>0.25</v>
      </c>
      <c r="O72" s="6">
        <v>0.25</v>
      </c>
      <c r="P72" s="6">
        <v>0.25</v>
      </c>
      <c r="Q72" s="6">
        <v>0.25</v>
      </c>
      <c r="R72" s="6">
        <v>0.25</v>
      </c>
      <c r="S72" s="6">
        <v>0.25</v>
      </c>
      <c r="T72" s="6">
        <v>0.25</v>
      </c>
      <c r="U72" s="6">
        <v>0.25</v>
      </c>
      <c r="V72" s="6">
        <v>0.25</v>
      </c>
      <c r="W72" s="6">
        <v>0.25</v>
      </c>
      <c r="X72" s="6">
        <v>0.25</v>
      </c>
      <c r="Y72" s="6">
        <v>0.25</v>
      </c>
      <c r="Z72" s="6">
        <v>0.25</v>
      </c>
      <c r="AA72" s="6">
        <v>0.25</v>
      </c>
      <c r="AB72" s="6">
        <v>0.25</v>
      </c>
      <c r="AC72" s="6">
        <v>0.25</v>
      </c>
      <c r="AD72" s="6">
        <v>0.25</v>
      </c>
      <c r="AE72" s="6">
        <v>0.25</v>
      </c>
      <c r="AF72" s="6">
        <v>0.25</v>
      </c>
      <c r="AG72" s="6">
        <v>0.25</v>
      </c>
      <c r="AH72" s="6">
        <v>0.25</v>
      </c>
      <c r="AI72" s="6">
        <v>0.25</v>
      </c>
      <c r="AJ72" s="6">
        <v>0.25</v>
      </c>
      <c r="AK72" s="6">
        <v>0.25</v>
      </c>
      <c r="AL72" s="6">
        <v>0.25</v>
      </c>
      <c r="AM72" s="6">
        <v>0.25</v>
      </c>
      <c r="AN72" s="6">
        <v>0.25</v>
      </c>
      <c r="AO72" s="6">
        <v>0.25</v>
      </c>
      <c r="AP72" s="6">
        <v>0.25</v>
      </c>
      <c r="AQ72" s="6">
        <v>0.25</v>
      </c>
      <c r="AR72" s="6">
        <v>0.25</v>
      </c>
      <c r="AS72" s="6">
        <v>0.25</v>
      </c>
      <c r="AT72" s="6">
        <v>0.25</v>
      </c>
      <c r="AU72" s="6">
        <v>0.25</v>
      </c>
      <c r="AV72" s="6">
        <v>0.25</v>
      </c>
      <c r="AW72" s="6">
        <v>0.25</v>
      </c>
      <c r="AX72" s="6">
        <v>0.25</v>
      </c>
    </row>
    <row r="73" spans="1:50" s="24" customFormat="1" x14ac:dyDescent="0.25"/>
    <row r="74" spans="1:50" s="24" customFormat="1" x14ac:dyDescent="0.25">
      <c r="B74" s="25" t="s">
        <v>104</v>
      </c>
    </row>
    <row r="75" spans="1:50" x14ac:dyDescent="0.25">
      <c r="A75" s="24"/>
      <c r="B75" s="24" t="s">
        <v>120</v>
      </c>
      <c r="C75" s="20">
        <v>5000</v>
      </c>
      <c r="D75" s="20">
        <v>5000</v>
      </c>
      <c r="E75" s="20">
        <v>5000</v>
      </c>
      <c r="F75" s="20">
        <v>5000</v>
      </c>
      <c r="G75" s="20">
        <v>5000</v>
      </c>
      <c r="H75" s="20">
        <v>5000</v>
      </c>
      <c r="I75" s="20">
        <v>5000</v>
      </c>
      <c r="J75" s="20">
        <v>5000</v>
      </c>
      <c r="K75" s="20">
        <v>5000</v>
      </c>
      <c r="L75" s="20">
        <v>5000</v>
      </c>
      <c r="M75" s="20">
        <v>5000</v>
      </c>
      <c r="N75" s="20">
        <v>5000</v>
      </c>
      <c r="O75" s="20">
        <v>5000</v>
      </c>
      <c r="P75" s="20">
        <v>5000</v>
      </c>
      <c r="Q75" s="20">
        <v>5000</v>
      </c>
      <c r="R75" s="20">
        <v>5000</v>
      </c>
      <c r="S75" s="20">
        <v>5000</v>
      </c>
      <c r="T75" s="20">
        <v>5000</v>
      </c>
      <c r="U75" s="20">
        <v>5000</v>
      </c>
      <c r="V75" s="20">
        <v>5000</v>
      </c>
      <c r="W75" s="20">
        <v>5000</v>
      </c>
      <c r="X75" s="20">
        <v>5000</v>
      </c>
      <c r="Y75" s="20">
        <v>5000</v>
      </c>
      <c r="Z75" s="20">
        <v>5000</v>
      </c>
      <c r="AA75" s="20">
        <v>5000</v>
      </c>
      <c r="AB75" s="20">
        <v>5000</v>
      </c>
      <c r="AC75" s="20">
        <v>5000</v>
      </c>
      <c r="AD75" s="20">
        <v>5000</v>
      </c>
      <c r="AE75" s="20">
        <v>5000</v>
      </c>
      <c r="AF75" s="20">
        <v>5000</v>
      </c>
      <c r="AG75" s="20">
        <v>5000</v>
      </c>
      <c r="AH75" s="20">
        <v>5000</v>
      </c>
      <c r="AI75" s="20">
        <v>5000</v>
      </c>
      <c r="AJ75" s="20">
        <v>5000</v>
      </c>
      <c r="AK75" s="20">
        <v>5000</v>
      </c>
      <c r="AL75" s="20">
        <v>5000</v>
      </c>
      <c r="AM75" s="20">
        <v>5000</v>
      </c>
      <c r="AN75" s="20">
        <v>5000</v>
      </c>
      <c r="AO75" s="20">
        <v>5000</v>
      </c>
      <c r="AP75" s="20">
        <v>5000</v>
      </c>
      <c r="AQ75" s="20">
        <v>5000</v>
      </c>
      <c r="AR75" s="20">
        <v>5000</v>
      </c>
      <c r="AS75" s="20">
        <v>5000</v>
      </c>
      <c r="AT75" s="20">
        <v>5000</v>
      </c>
      <c r="AU75" s="20">
        <v>5000</v>
      </c>
      <c r="AV75" s="20">
        <v>5000</v>
      </c>
      <c r="AW75" s="20">
        <v>5000</v>
      </c>
      <c r="AX75" s="20">
        <v>5000</v>
      </c>
    </row>
    <row r="76" spans="1:50" x14ac:dyDescent="0.25">
      <c r="B76" s="24" t="s">
        <v>95</v>
      </c>
      <c r="C76" s="20">
        <v>10000</v>
      </c>
      <c r="D76" s="20">
        <v>10000</v>
      </c>
      <c r="E76" s="20">
        <v>10000</v>
      </c>
      <c r="F76" s="20">
        <v>10000</v>
      </c>
      <c r="G76" s="20">
        <v>10000</v>
      </c>
      <c r="H76" s="20">
        <v>10000</v>
      </c>
      <c r="I76" s="20">
        <v>10000</v>
      </c>
      <c r="J76" s="20">
        <v>10000</v>
      </c>
      <c r="K76" s="20">
        <v>10000</v>
      </c>
      <c r="L76" s="20">
        <v>10000</v>
      </c>
      <c r="M76" s="20">
        <v>10000</v>
      </c>
      <c r="N76" s="20">
        <v>10000</v>
      </c>
      <c r="O76" s="20">
        <v>10000</v>
      </c>
      <c r="P76" s="20">
        <v>10000</v>
      </c>
      <c r="Q76" s="20">
        <v>10000</v>
      </c>
      <c r="R76" s="20">
        <v>10000</v>
      </c>
      <c r="S76" s="20">
        <v>10000</v>
      </c>
      <c r="T76" s="20">
        <v>10000</v>
      </c>
      <c r="U76" s="20">
        <v>10000</v>
      </c>
      <c r="V76" s="20">
        <v>10000</v>
      </c>
      <c r="W76" s="20">
        <v>10000</v>
      </c>
      <c r="X76" s="20">
        <v>10000</v>
      </c>
      <c r="Y76" s="20">
        <v>10000</v>
      </c>
      <c r="Z76" s="20">
        <v>10000</v>
      </c>
      <c r="AA76" s="20">
        <v>10000</v>
      </c>
      <c r="AB76" s="20">
        <v>10000</v>
      </c>
      <c r="AC76" s="20">
        <v>10000</v>
      </c>
      <c r="AD76" s="20">
        <v>10000</v>
      </c>
      <c r="AE76" s="20">
        <v>10000</v>
      </c>
      <c r="AF76" s="20">
        <v>10000</v>
      </c>
      <c r="AG76" s="20">
        <v>10000</v>
      </c>
      <c r="AH76" s="20">
        <v>10000</v>
      </c>
      <c r="AI76" s="20">
        <v>10000</v>
      </c>
      <c r="AJ76" s="20">
        <v>10000</v>
      </c>
      <c r="AK76" s="20">
        <v>10000</v>
      </c>
      <c r="AL76" s="20">
        <v>10000</v>
      </c>
      <c r="AM76" s="20">
        <v>10000</v>
      </c>
      <c r="AN76" s="20">
        <v>10000</v>
      </c>
      <c r="AO76" s="20">
        <v>10000</v>
      </c>
      <c r="AP76" s="20">
        <v>10000</v>
      </c>
      <c r="AQ76" s="20">
        <v>10000</v>
      </c>
      <c r="AR76" s="20">
        <v>10000</v>
      </c>
      <c r="AS76" s="20">
        <v>10000</v>
      </c>
      <c r="AT76" s="20">
        <v>10000</v>
      </c>
      <c r="AU76" s="20">
        <v>10000</v>
      </c>
      <c r="AV76" s="20">
        <v>10000</v>
      </c>
      <c r="AW76" s="20">
        <v>10000</v>
      </c>
      <c r="AX76" s="20">
        <v>10000</v>
      </c>
    </row>
    <row r="77" spans="1:50" x14ac:dyDescent="0.25">
      <c r="B77" s="24" t="s">
        <v>121</v>
      </c>
      <c r="C77" s="20">
        <v>20000</v>
      </c>
      <c r="D77" s="20">
        <v>20000</v>
      </c>
      <c r="E77" s="20">
        <v>20000</v>
      </c>
      <c r="F77" s="20">
        <v>20000</v>
      </c>
      <c r="G77" s="20">
        <v>20000</v>
      </c>
      <c r="H77" s="20">
        <v>20000</v>
      </c>
      <c r="I77" s="20">
        <v>20000</v>
      </c>
      <c r="J77" s="20">
        <v>20000</v>
      </c>
      <c r="K77" s="20">
        <v>20000</v>
      </c>
      <c r="L77" s="20">
        <v>20000</v>
      </c>
      <c r="M77" s="20">
        <v>20000</v>
      </c>
      <c r="N77" s="20">
        <v>20000</v>
      </c>
      <c r="O77" s="20">
        <v>20000</v>
      </c>
      <c r="P77" s="20">
        <v>20000</v>
      </c>
      <c r="Q77" s="20">
        <v>20000</v>
      </c>
      <c r="R77" s="20">
        <v>20000</v>
      </c>
      <c r="S77" s="20">
        <v>20000</v>
      </c>
      <c r="T77" s="20">
        <v>20000</v>
      </c>
      <c r="U77" s="20">
        <v>20000</v>
      </c>
      <c r="V77" s="20">
        <v>20000</v>
      </c>
      <c r="W77" s="20">
        <v>20000</v>
      </c>
      <c r="X77" s="20">
        <v>20000</v>
      </c>
      <c r="Y77" s="20">
        <v>20000</v>
      </c>
      <c r="Z77" s="20">
        <v>20000</v>
      </c>
      <c r="AA77" s="20">
        <v>20000</v>
      </c>
      <c r="AB77" s="20">
        <v>20000</v>
      </c>
      <c r="AC77" s="20">
        <v>20000</v>
      </c>
      <c r="AD77" s="20">
        <v>20000</v>
      </c>
      <c r="AE77" s="20">
        <v>20000</v>
      </c>
      <c r="AF77" s="20">
        <v>20000</v>
      </c>
      <c r="AG77" s="20">
        <v>20000</v>
      </c>
      <c r="AH77" s="20">
        <v>20000</v>
      </c>
      <c r="AI77" s="20">
        <v>20000</v>
      </c>
      <c r="AJ77" s="20">
        <v>20000</v>
      </c>
      <c r="AK77" s="20">
        <v>20000</v>
      </c>
      <c r="AL77" s="20">
        <v>20000</v>
      </c>
      <c r="AM77" s="20">
        <v>20000</v>
      </c>
      <c r="AN77" s="20">
        <v>20000</v>
      </c>
      <c r="AO77" s="20">
        <v>20000</v>
      </c>
      <c r="AP77" s="20">
        <v>20000</v>
      </c>
      <c r="AQ77" s="20">
        <v>20000</v>
      </c>
      <c r="AR77" s="20">
        <v>20000</v>
      </c>
      <c r="AS77" s="20">
        <v>20000</v>
      </c>
      <c r="AT77" s="20">
        <v>20000</v>
      </c>
      <c r="AU77" s="20">
        <v>20000</v>
      </c>
      <c r="AV77" s="20">
        <v>20000</v>
      </c>
      <c r="AW77" s="20">
        <v>20000</v>
      </c>
      <c r="AX77" s="20">
        <v>20000</v>
      </c>
    </row>
    <row r="78" spans="1:50" x14ac:dyDescent="0.25">
      <c r="B78" s="24" t="s">
        <v>122</v>
      </c>
      <c r="C78" s="6">
        <v>0.05</v>
      </c>
      <c r="D78" s="6">
        <v>0.05</v>
      </c>
      <c r="E78" s="6">
        <v>0.05</v>
      </c>
      <c r="F78" s="6">
        <v>0.05</v>
      </c>
      <c r="G78" s="6">
        <v>0.05</v>
      </c>
      <c r="H78" s="6">
        <v>0.05</v>
      </c>
      <c r="I78" s="6">
        <v>0.05</v>
      </c>
      <c r="J78" s="6">
        <v>0.05</v>
      </c>
      <c r="K78" s="6">
        <v>0.05</v>
      </c>
      <c r="L78" s="6">
        <v>0.05</v>
      </c>
      <c r="M78" s="6">
        <v>0.05</v>
      </c>
      <c r="N78" s="6">
        <v>0.05</v>
      </c>
      <c r="O78" s="6">
        <v>0.05</v>
      </c>
      <c r="P78" s="6">
        <v>0.05</v>
      </c>
      <c r="Q78" s="6">
        <v>0.05</v>
      </c>
      <c r="R78" s="6">
        <v>0.05</v>
      </c>
      <c r="S78" s="6">
        <v>0.05</v>
      </c>
      <c r="T78" s="6">
        <v>0.05</v>
      </c>
      <c r="U78" s="6">
        <v>0.05</v>
      </c>
      <c r="V78" s="6">
        <v>0.05</v>
      </c>
      <c r="W78" s="6">
        <v>0.05</v>
      </c>
      <c r="X78" s="6">
        <v>0.05</v>
      </c>
      <c r="Y78" s="6">
        <v>0.05</v>
      </c>
      <c r="Z78" s="6">
        <v>0.05</v>
      </c>
      <c r="AA78" s="6">
        <v>0.05</v>
      </c>
      <c r="AB78" s="6">
        <v>0.05</v>
      </c>
      <c r="AC78" s="6">
        <v>0.05</v>
      </c>
      <c r="AD78" s="6">
        <v>0.05</v>
      </c>
      <c r="AE78" s="6">
        <v>0.05</v>
      </c>
      <c r="AF78" s="6">
        <v>0.05</v>
      </c>
      <c r="AG78" s="6">
        <v>0.05</v>
      </c>
      <c r="AH78" s="6">
        <v>0.05</v>
      </c>
      <c r="AI78" s="6">
        <v>0.05</v>
      </c>
      <c r="AJ78" s="6">
        <v>0.05</v>
      </c>
      <c r="AK78" s="6">
        <v>0.05</v>
      </c>
      <c r="AL78" s="6">
        <v>0.05</v>
      </c>
      <c r="AM78" s="6">
        <v>0.05</v>
      </c>
      <c r="AN78" s="6">
        <v>0.05</v>
      </c>
      <c r="AO78" s="6">
        <v>0.05</v>
      </c>
      <c r="AP78" s="6">
        <v>0.05</v>
      </c>
      <c r="AQ78" s="6">
        <v>0.05</v>
      </c>
      <c r="AR78" s="6">
        <v>0.05</v>
      </c>
      <c r="AS78" s="6">
        <v>0.05</v>
      </c>
      <c r="AT78" s="6">
        <v>0.05</v>
      </c>
      <c r="AU78" s="6">
        <v>0.05</v>
      </c>
      <c r="AV78" s="6">
        <v>0.05</v>
      </c>
      <c r="AW78" s="6">
        <v>0.05</v>
      </c>
      <c r="AX78" s="6">
        <v>0.05</v>
      </c>
    </row>
  </sheetData>
  <sheetProtection algorithmName="SHA-512" hashValue="/Tvl7YcBst7LmvSDEZlci206EleDvtSuoMdBiOzaNH3PXrHLh1qEOjvGd9YO5BprOD+a60BePgfsNzWstPqs2w==" saltValue="u/ADJN1+Vm+T0ATM7U7wqw==" spinCount="100000" sheet="1" objects="1" scenarios="1"/>
  <mergeCells count="1">
    <mergeCell ref="A1:M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3"/>
  <sheetViews>
    <sheetView showGridLines="0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1" defaultRowHeight="15.75" x14ac:dyDescent="0.25"/>
  <cols>
    <col min="1" max="1" width="29.625" bestFit="1" customWidth="1"/>
  </cols>
  <sheetData>
    <row r="1" spans="1:49" x14ac:dyDescent="0.25">
      <c r="A1" s="1" t="s">
        <v>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</row>
    <row r="3" spans="1:49" x14ac:dyDescent="0.25">
      <c r="A3" t="s">
        <v>1</v>
      </c>
      <c r="B3" s="4">
        <v>5000</v>
      </c>
      <c r="C3" s="4">
        <v>5000</v>
      </c>
      <c r="D3" s="4">
        <v>5000</v>
      </c>
      <c r="E3" s="4">
        <v>5000</v>
      </c>
      <c r="F3" s="4">
        <v>5000</v>
      </c>
      <c r="G3" s="4">
        <v>5000</v>
      </c>
      <c r="H3" s="4">
        <v>10000</v>
      </c>
      <c r="I3" s="4">
        <v>10000</v>
      </c>
      <c r="J3" s="4">
        <v>10000</v>
      </c>
      <c r="K3" s="4">
        <v>10000</v>
      </c>
      <c r="L3" s="4">
        <v>10000</v>
      </c>
      <c r="M3" s="4">
        <v>10000</v>
      </c>
      <c r="N3" s="4">
        <v>25000</v>
      </c>
      <c r="O3" s="4">
        <v>25000</v>
      </c>
      <c r="P3" s="4">
        <v>25000</v>
      </c>
      <c r="Q3" s="4">
        <v>25000</v>
      </c>
      <c r="R3" s="4">
        <v>25000</v>
      </c>
      <c r="S3" s="4">
        <v>25000</v>
      </c>
      <c r="T3" s="4">
        <v>25000</v>
      </c>
      <c r="U3" s="4">
        <v>25000</v>
      </c>
      <c r="V3" s="4">
        <v>25000</v>
      </c>
      <c r="W3" s="4">
        <v>25000</v>
      </c>
      <c r="X3" s="4">
        <v>25000</v>
      </c>
      <c r="Y3" s="4">
        <v>25000</v>
      </c>
      <c r="Z3" s="4">
        <v>75000</v>
      </c>
      <c r="AA3" s="4">
        <v>75000</v>
      </c>
      <c r="AB3" s="4">
        <v>75000</v>
      </c>
      <c r="AC3" s="4">
        <v>75000</v>
      </c>
      <c r="AD3" s="4">
        <v>75000</v>
      </c>
      <c r="AE3" s="4">
        <v>75000</v>
      </c>
      <c r="AF3" s="4">
        <v>75000</v>
      </c>
      <c r="AG3" s="4">
        <v>75000</v>
      </c>
      <c r="AH3" s="4">
        <v>75000</v>
      </c>
      <c r="AI3" s="4">
        <v>75000</v>
      </c>
      <c r="AJ3" s="4">
        <v>75000</v>
      </c>
      <c r="AK3" s="4">
        <v>75000</v>
      </c>
      <c r="AL3" s="4">
        <v>150000</v>
      </c>
      <c r="AM3" s="4">
        <v>150000</v>
      </c>
      <c r="AN3" s="4">
        <v>150000</v>
      </c>
      <c r="AO3" s="4">
        <v>150000</v>
      </c>
      <c r="AP3" s="4">
        <v>150000</v>
      </c>
      <c r="AQ3" s="4">
        <v>150000</v>
      </c>
      <c r="AR3" s="4">
        <v>150000</v>
      </c>
      <c r="AS3" s="4">
        <v>150000</v>
      </c>
      <c r="AT3" s="4">
        <v>150000</v>
      </c>
      <c r="AU3" s="4">
        <v>150000</v>
      </c>
      <c r="AV3" s="4">
        <v>150000</v>
      </c>
      <c r="AW3" s="4">
        <v>150000</v>
      </c>
    </row>
    <row r="5" spans="1:49" x14ac:dyDescent="0.25">
      <c r="A5" t="s">
        <v>2</v>
      </c>
      <c r="B5" s="6">
        <v>0.5</v>
      </c>
      <c r="C5" s="6">
        <v>0.5</v>
      </c>
      <c r="D5" s="6">
        <v>0.5</v>
      </c>
      <c r="E5" s="6">
        <v>0.5</v>
      </c>
      <c r="F5" s="6">
        <v>0.25</v>
      </c>
      <c r="G5" s="6">
        <v>0.25</v>
      </c>
      <c r="H5" s="6">
        <v>0.25</v>
      </c>
      <c r="I5" s="6">
        <v>0.15</v>
      </c>
      <c r="J5" s="6">
        <v>0.15</v>
      </c>
      <c r="K5" s="6">
        <v>0.15</v>
      </c>
      <c r="L5" s="6">
        <v>0.15</v>
      </c>
      <c r="M5" s="6">
        <v>0.15</v>
      </c>
      <c r="N5" s="6">
        <v>0.15</v>
      </c>
      <c r="O5" s="6">
        <v>0.15</v>
      </c>
      <c r="P5" s="6">
        <v>0.15</v>
      </c>
      <c r="Q5" s="6">
        <v>0.15</v>
      </c>
      <c r="R5" s="6">
        <v>0.15</v>
      </c>
      <c r="S5" s="6">
        <v>0.15</v>
      </c>
      <c r="T5" s="6">
        <v>0.15</v>
      </c>
      <c r="U5" s="6">
        <v>0.15</v>
      </c>
      <c r="V5" s="6">
        <v>0.15</v>
      </c>
      <c r="W5" s="6">
        <v>0.15</v>
      </c>
      <c r="X5" s="6">
        <v>0.15</v>
      </c>
      <c r="Y5" s="6">
        <v>0.15</v>
      </c>
      <c r="Z5" s="6">
        <v>0.15</v>
      </c>
      <c r="AA5" s="6">
        <v>0.15</v>
      </c>
      <c r="AB5" s="6">
        <v>0.15</v>
      </c>
      <c r="AC5" s="6">
        <v>0.15</v>
      </c>
      <c r="AD5" s="6">
        <v>0.15</v>
      </c>
      <c r="AE5" s="6">
        <v>0.15</v>
      </c>
      <c r="AF5" s="6">
        <v>0.15</v>
      </c>
      <c r="AG5" s="6">
        <v>0.15</v>
      </c>
      <c r="AH5" s="6">
        <v>0.15</v>
      </c>
      <c r="AI5" s="6">
        <v>0.15</v>
      </c>
      <c r="AJ5" s="6">
        <v>0.15</v>
      </c>
      <c r="AK5" s="6">
        <v>0.15</v>
      </c>
      <c r="AL5" s="6">
        <v>0.15</v>
      </c>
      <c r="AM5" s="6">
        <v>0.15</v>
      </c>
      <c r="AN5" s="6">
        <v>0.15</v>
      </c>
      <c r="AO5" s="6">
        <v>0.15</v>
      </c>
      <c r="AP5" s="6">
        <v>0.15</v>
      </c>
      <c r="AQ5" s="6">
        <v>0.15</v>
      </c>
      <c r="AR5" s="6">
        <v>0.15</v>
      </c>
      <c r="AS5" s="6">
        <v>0.15</v>
      </c>
      <c r="AT5" s="6">
        <v>0.15</v>
      </c>
      <c r="AU5" s="6">
        <v>0.15</v>
      </c>
      <c r="AV5" s="6">
        <v>0.15</v>
      </c>
      <c r="AW5" s="6">
        <v>0.15</v>
      </c>
    </row>
    <row r="6" spans="1:49" x14ac:dyDescent="0.25">
      <c r="A6" t="s">
        <v>3</v>
      </c>
      <c r="B6" s="5">
        <f>1-B5</f>
        <v>0.5</v>
      </c>
      <c r="C6" s="5">
        <f t="shared" ref="C6:I6" si="0">1-C5</f>
        <v>0.5</v>
      </c>
      <c r="D6" s="5">
        <f t="shared" si="0"/>
        <v>0.5</v>
      </c>
      <c r="E6" s="5">
        <f t="shared" si="0"/>
        <v>0.5</v>
      </c>
      <c r="F6" s="5">
        <f t="shared" si="0"/>
        <v>0.75</v>
      </c>
      <c r="G6" s="5">
        <f t="shared" si="0"/>
        <v>0.75</v>
      </c>
      <c r="H6" s="5">
        <f t="shared" si="0"/>
        <v>0.75</v>
      </c>
      <c r="I6" s="5">
        <f t="shared" si="0"/>
        <v>0.85</v>
      </c>
      <c r="J6" s="5">
        <f t="shared" ref="J6" si="1">1-J5</f>
        <v>0.85</v>
      </c>
      <c r="K6" s="5">
        <f t="shared" ref="K6" si="2">1-K5</f>
        <v>0.85</v>
      </c>
      <c r="L6" s="5">
        <f t="shared" ref="L6" si="3">1-L5</f>
        <v>0.85</v>
      </c>
      <c r="M6" s="5">
        <f t="shared" ref="M6" si="4">1-M5</f>
        <v>0.85</v>
      </c>
      <c r="N6" s="5">
        <f t="shared" ref="N6" si="5">1-N5</f>
        <v>0.85</v>
      </c>
      <c r="O6" s="5">
        <f t="shared" ref="O6" si="6">1-O5</f>
        <v>0.85</v>
      </c>
      <c r="P6" s="5">
        <f t="shared" ref="P6" si="7">1-P5</f>
        <v>0.85</v>
      </c>
      <c r="Q6" s="5">
        <f t="shared" ref="Q6" si="8">1-Q5</f>
        <v>0.85</v>
      </c>
      <c r="R6" s="5">
        <f t="shared" ref="R6" si="9">1-R5</f>
        <v>0.85</v>
      </c>
      <c r="S6" s="5">
        <f t="shared" ref="S6" si="10">1-S5</f>
        <v>0.85</v>
      </c>
      <c r="T6" s="5">
        <f t="shared" ref="T6" si="11">1-T5</f>
        <v>0.85</v>
      </c>
      <c r="U6" s="5">
        <f t="shared" ref="U6" si="12">1-U5</f>
        <v>0.85</v>
      </c>
      <c r="V6" s="5">
        <f t="shared" ref="V6" si="13">1-V5</f>
        <v>0.85</v>
      </c>
      <c r="W6" s="5">
        <f t="shared" ref="W6" si="14">1-W5</f>
        <v>0.85</v>
      </c>
      <c r="X6" s="5">
        <f t="shared" ref="X6" si="15">1-X5</f>
        <v>0.85</v>
      </c>
      <c r="Y6" s="5">
        <f t="shared" ref="Y6" si="16">1-Y5</f>
        <v>0.85</v>
      </c>
      <c r="Z6" s="5">
        <f t="shared" ref="Z6" si="17">1-Z5</f>
        <v>0.85</v>
      </c>
      <c r="AA6" s="5">
        <f t="shared" ref="AA6" si="18">1-AA5</f>
        <v>0.85</v>
      </c>
      <c r="AB6" s="5">
        <f t="shared" ref="AB6" si="19">1-AB5</f>
        <v>0.85</v>
      </c>
      <c r="AC6" s="5">
        <f t="shared" ref="AC6" si="20">1-AC5</f>
        <v>0.85</v>
      </c>
      <c r="AD6" s="5">
        <f t="shared" ref="AD6" si="21">1-AD5</f>
        <v>0.85</v>
      </c>
      <c r="AE6" s="5">
        <f t="shared" ref="AE6" si="22">1-AE5</f>
        <v>0.85</v>
      </c>
      <c r="AF6" s="5">
        <f t="shared" ref="AF6" si="23">1-AF5</f>
        <v>0.85</v>
      </c>
      <c r="AG6" s="5">
        <f t="shared" ref="AG6" si="24">1-AG5</f>
        <v>0.85</v>
      </c>
      <c r="AH6" s="5">
        <f t="shared" ref="AH6" si="25">1-AH5</f>
        <v>0.85</v>
      </c>
      <c r="AI6" s="5">
        <f t="shared" ref="AI6" si="26">1-AI5</f>
        <v>0.85</v>
      </c>
      <c r="AJ6" s="5">
        <f t="shared" ref="AJ6" si="27">1-AJ5</f>
        <v>0.85</v>
      </c>
      <c r="AK6" s="5">
        <f t="shared" ref="AK6" si="28">1-AK5</f>
        <v>0.85</v>
      </c>
      <c r="AL6" s="5">
        <f t="shared" ref="AL6" si="29">1-AL5</f>
        <v>0.85</v>
      </c>
      <c r="AM6" s="5">
        <f t="shared" ref="AM6" si="30">1-AM5</f>
        <v>0.85</v>
      </c>
      <c r="AN6" s="5">
        <f t="shared" ref="AN6" si="31">1-AN5</f>
        <v>0.85</v>
      </c>
      <c r="AO6" s="5">
        <f t="shared" ref="AO6" si="32">1-AO5</f>
        <v>0.85</v>
      </c>
      <c r="AP6" s="5">
        <f t="shared" ref="AP6" si="33">1-AP5</f>
        <v>0.85</v>
      </c>
      <c r="AQ6" s="5">
        <f t="shared" ref="AQ6" si="34">1-AQ5</f>
        <v>0.85</v>
      </c>
      <c r="AR6" s="5">
        <f t="shared" ref="AR6" si="35">1-AR5</f>
        <v>0.85</v>
      </c>
      <c r="AS6" s="5">
        <f t="shared" ref="AS6" si="36">1-AS5</f>
        <v>0.85</v>
      </c>
      <c r="AT6" s="5">
        <f t="shared" ref="AT6" si="37">1-AT5</f>
        <v>0.85</v>
      </c>
      <c r="AU6" s="5">
        <f t="shared" ref="AU6" si="38">1-AU5</f>
        <v>0.85</v>
      </c>
      <c r="AV6" s="5">
        <f t="shared" ref="AV6" si="39">1-AV5</f>
        <v>0.85</v>
      </c>
      <c r="AW6" s="5">
        <f t="shared" ref="AW6" si="40">1-AW5</f>
        <v>0.85</v>
      </c>
    </row>
    <row r="8" spans="1:49" x14ac:dyDescent="0.25">
      <c r="A8" s="1" t="s">
        <v>4</v>
      </c>
    </row>
    <row r="10" spans="1:49" x14ac:dyDescent="0.25">
      <c r="A10" t="s">
        <v>5</v>
      </c>
      <c r="B10" s="7">
        <f>B3*B5</f>
        <v>2500</v>
      </c>
      <c r="C10" s="7">
        <f t="shared" ref="C10:E10" si="41">C3*C5</f>
        <v>2500</v>
      </c>
      <c r="D10" s="7">
        <f t="shared" si="41"/>
        <v>2500</v>
      </c>
      <c r="E10" s="7">
        <f t="shared" si="41"/>
        <v>2500</v>
      </c>
      <c r="F10" s="7">
        <f t="shared" ref="F10:AW10" si="42">F3*F5</f>
        <v>1250</v>
      </c>
      <c r="G10" s="7">
        <f t="shared" si="42"/>
        <v>1250</v>
      </c>
      <c r="H10" s="7">
        <f t="shared" si="42"/>
        <v>2500</v>
      </c>
      <c r="I10" s="7">
        <f t="shared" si="42"/>
        <v>1500</v>
      </c>
      <c r="J10" s="7">
        <f t="shared" si="42"/>
        <v>1500</v>
      </c>
      <c r="K10" s="7">
        <f t="shared" si="42"/>
        <v>1500</v>
      </c>
      <c r="L10" s="7">
        <f t="shared" si="42"/>
        <v>1500</v>
      </c>
      <c r="M10" s="7">
        <f t="shared" si="42"/>
        <v>1500</v>
      </c>
      <c r="N10" s="7">
        <f t="shared" si="42"/>
        <v>3750</v>
      </c>
      <c r="O10" s="7">
        <f t="shared" si="42"/>
        <v>3750</v>
      </c>
      <c r="P10" s="7">
        <f t="shared" si="42"/>
        <v>3750</v>
      </c>
      <c r="Q10" s="7">
        <f t="shared" si="42"/>
        <v>3750</v>
      </c>
      <c r="R10" s="7">
        <f t="shared" si="42"/>
        <v>3750</v>
      </c>
      <c r="S10" s="7">
        <f t="shared" si="42"/>
        <v>3750</v>
      </c>
      <c r="T10" s="7">
        <f t="shared" si="42"/>
        <v>3750</v>
      </c>
      <c r="U10" s="7">
        <f t="shared" si="42"/>
        <v>3750</v>
      </c>
      <c r="V10" s="7">
        <f t="shared" si="42"/>
        <v>3750</v>
      </c>
      <c r="W10" s="7">
        <f t="shared" si="42"/>
        <v>3750</v>
      </c>
      <c r="X10" s="7">
        <f t="shared" si="42"/>
        <v>3750</v>
      </c>
      <c r="Y10" s="7">
        <f t="shared" si="42"/>
        <v>3750</v>
      </c>
      <c r="Z10" s="7">
        <f t="shared" si="42"/>
        <v>11250</v>
      </c>
      <c r="AA10" s="7">
        <f t="shared" si="42"/>
        <v>11250</v>
      </c>
      <c r="AB10" s="7">
        <f t="shared" si="42"/>
        <v>11250</v>
      </c>
      <c r="AC10" s="7">
        <f t="shared" si="42"/>
        <v>11250</v>
      </c>
      <c r="AD10" s="7">
        <f t="shared" si="42"/>
        <v>11250</v>
      </c>
      <c r="AE10" s="7">
        <f t="shared" si="42"/>
        <v>11250</v>
      </c>
      <c r="AF10" s="7">
        <f t="shared" si="42"/>
        <v>11250</v>
      </c>
      <c r="AG10" s="7">
        <f t="shared" si="42"/>
        <v>11250</v>
      </c>
      <c r="AH10" s="7">
        <f t="shared" si="42"/>
        <v>11250</v>
      </c>
      <c r="AI10" s="7">
        <f t="shared" si="42"/>
        <v>11250</v>
      </c>
      <c r="AJ10" s="7">
        <f t="shared" si="42"/>
        <v>11250</v>
      </c>
      <c r="AK10" s="7">
        <f t="shared" si="42"/>
        <v>11250</v>
      </c>
      <c r="AL10" s="7">
        <f t="shared" si="42"/>
        <v>22500</v>
      </c>
      <c r="AM10" s="7">
        <f t="shared" si="42"/>
        <v>22500</v>
      </c>
      <c r="AN10" s="7">
        <f t="shared" si="42"/>
        <v>22500</v>
      </c>
      <c r="AO10" s="7">
        <f t="shared" si="42"/>
        <v>22500</v>
      </c>
      <c r="AP10" s="7">
        <f t="shared" si="42"/>
        <v>22500</v>
      </c>
      <c r="AQ10" s="7">
        <f t="shared" si="42"/>
        <v>22500</v>
      </c>
      <c r="AR10" s="7">
        <f t="shared" si="42"/>
        <v>22500</v>
      </c>
      <c r="AS10" s="7">
        <f t="shared" si="42"/>
        <v>22500</v>
      </c>
      <c r="AT10" s="7">
        <f t="shared" si="42"/>
        <v>22500</v>
      </c>
      <c r="AU10" s="7">
        <f t="shared" si="42"/>
        <v>22500</v>
      </c>
      <c r="AV10" s="7">
        <f t="shared" si="42"/>
        <v>22500</v>
      </c>
      <c r="AW10" s="7">
        <f t="shared" si="42"/>
        <v>22500</v>
      </c>
    </row>
    <row r="11" spans="1:49" x14ac:dyDescent="0.25">
      <c r="A11" t="s">
        <v>6</v>
      </c>
      <c r="B11" s="37">
        <v>250</v>
      </c>
      <c r="C11" s="37">
        <v>250</v>
      </c>
      <c r="D11" s="37">
        <v>250</v>
      </c>
      <c r="E11" s="37">
        <v>250</v>
      </c>
      <c r="F11" s="37">
        <v>250</v>
      </c>
      <c r="G11" s="37">
        <v>250</v>
      </c>
      <c r="H11" s="37">
        <v>250</v>
      </c>
      <c r="I11" s="37">
        <v>250</v>
      </c>
      <c r="J11" s="37">
        <v>250</v>
      </c>
      <c r="K11" s="37">
        <v>250</v>
      </c>
      <c r="L11" s="37">
        <v>250</v>
      </c>
      <c r="M11" s="37">
        <v>250</v>
      </c>
      <c r="N11" s="37">
        <v>250</v>
      </c>
      <c r="O11" s="37">
        <v>250</v>
      </c>
      <c r="P11" s="37">
        <v>250</v>
      </c>
      <c r="Q11" s="37">
        <v>250</v>
      </c>
      <c r="R11" s="37">
        <v>250</v>
      </c>
      <c r="S11" s="37">
        <v>250</v>
      </c>
      <c r="T11" s="37">
        <v>250</v>
      </c>
      <c r="U11" s="37">
        <v>250</v>
      </c>
      <c r="V11" s="37">
        <v>250</v>
      </c>
      <c r="W11" s="37">
        <v>250</v>
      </c>
      <c r="X11" s="37">
        <v>250</v>
      </c>
      <c r="Y11" s="37">
        <v>250</v>
      </c>
      <c r="Z11" s="37">
        <v>250</v>
      </c>
      <c r="AA11" s="37">
        <v>250</v>
      </c>
      <c r="AB11" s="37">
        <v>250</v>
      </c>
      <c r="AC11" s="37">
        <v>250</v>
      </c>
      <c r="AD11" s="37">
        <v>250</v>
      </c>
      <c r="AE11" s="37">
        <v>250</v>
      </c>
      <c r="AF11" s="37">
        <v>250</v>
      </c>
      <c r="AG11" s="37">
        <v>250</v>
      </c>
      <c r="AH11" s="37">
        <v>250</v>
      </c>
      <c r="AI11" s="37">
        <v>250</v>
      </c>
      <c r="AJ11" s="37">
        <v>250</v>
      </c>
      <c r="AK11" s="37">
        <v>250</v>
      </c>
      <c r="AL11" s="37">
        <v>250</v>
      </c>
      <c r="AM11" s="37">
        <v>250</v>
      </c>
      <c r="AN11" s="37">
        <v>250</v>
      </c>
      <c r="AO11" s="37">
        <v>250</v>
      </c>
      <c r="AP11" s="37">
        <v>250</v>
      </c>
      <c r="AQ11" s="37">
        <v>250</v>
      </c>
      <c r="AR11" s="37">
        <v>250</v>
      </c>
      <c r="AS11" s="37">
        <v>250</v>
      </c>
      <c r="AT11" s="37">
        <v>250</v>
      </c>
      <c r="AU11" s="37">
        <v>250</v>
      </c>
      <c r="AV11" s="37">
        <v>250</v>
      </c>
      <c r="AW11" s="37">
        <v>250</v>
      </c>
    </row>
    <row r="12" spans="1:49" x14ac:dyDescent="0.25">
      <c r="A12" t="s">
        <v>106</v>
      </c>
      <c r="B12" s="21">
        <f>ROUND(B10/B11,0)</f>
        <v>10</v>
      </c>
      <c r="C12" s="21">
        <f>ROUND(C10/C11,0)</f>
        <v>10</v>
      </c>
      <c r="D12" s="21">
        <f>ROUND(D10/D11,0)</f>
        <v>10</v>
      </c>
      <c r="E12" s="21">
        <f>ROUND(E10/E11,0)</f>
        <v>10</v>
      </c>
      <c r="F12" s="21">
        <f t="shared" ref="F12:AW12" si="43">ROUND(F10/F11,0)</f>
        <v>5</v>
      </c>
      <c r="G12" s="21">
        <f t="shared" si="43"/>
        <v>5</v>
      </c>
      <c r="H12" s="21">
        <f t="shared" si="43"/>
        <v>10</v>
      </c>
      <c r="I12" s="21">
        <f t="shared" si="43"/>
        <v>6</v>
      </c>
      <c r="J12" s="21">
        <f t="shared" si="43"/>
        <v>6</v>
      </c>
      <c r="K12" s="21">
        <f t="shared" si="43"/>
        <v>6</v>
      </c>
      <c r="L12" s="21">
        <f t="shared" si="43"/>
        <v>6</v>
      </c>
      <c r="M12" s="21">
        <f t="shared" si="43"/>
        <v>6</v>
      </c>
      <c r="N12" s="21">
        <f t="shared" si="43"/>
        <v>15</v>
      </c>
      <c r="O12" s="21">
        <f t="shared" si="43"/>
        <v>15</v>
      </c>
      <c r="P12" s="21">
        <f t="shared" si="43"/>
        <v>15</v>
      </c>
      <c r="Q12" s="21">
        <f t="shared" si="43"/>
        <v>15</v>
      </c>
      <c r="R12" s="21">
        <f t="shared" si="43"/>
        <v>15</v>
      </c>
      <c r="S12" s="21">
        <f t="shared" si="43"/>
        <v>15</v>
      </c>
      <c r="T12" s="21">
        <f t="shared" si="43"/>
        <v>15</v>
      </c>
      <c r="U12" s="21">
        <f t="shared" si="43"/>
        <v>15</v>
      </c>
      <c r="V12" s="21">
        <f t="shared" si="43"/>
        <v>15</v>
      </c>
      <c r="W12" s="21">
        <f t="shared" si="43"/>
        <v>15</v>
      </c>
      <c r="X12" s="21">
        <f t="shared" si="43"/>
        <v>15</v>
      </c>
      <c r="Y12" s="21">
        <f t="shared" si="43"/>
        <v>15</v>
      </c>
      <c r="Z12" s="21">
        <f t="shared" si="43"/>
        <v>45</v>
      </c>
      <c r="AA12" s="21">
        <f t="shared" si="43"/>
        <v>45</v>
      </c>
      <c r="AB12" s="21">
        <f t="shared" si="43"/>
        <v>45</v>
      </c>
      <c r="AC12" s="21">
        <f t="shared" si="43"/>
        <v>45</v>
      </c>
      <c r="AD12" s="21">
        <f t="shared" si="43"/>
        <v>45</v>
      </c>
      <c r="AE12" s="21">
        <f t="shared" si="43"/>
        <v>45</v>
      </c>
      <c r="AF12" s="21">
        <f t="shared" si="43"/>
        <v>45</v>
      </c>
      <c r="AG12" s="21">
        <f t="shared" si="43"/>
        <v>45</v>
      </c>
      <c r="AH12" s="21">
        <f t="shared" si="43"/>
        <v>45</v>
      </c>
      <c r="AI12" s="21">
        <f t="shared" si="43"/>
        <v>45</v>
      </c>
      <c r="AJ12" s="21">
        <f t="shared" si="43"/>
        <v>45</v>
      </c>
      <c r="AK12" s="21">
        <f t="shared" si="43"/>
        <v>45</v>
      </c>
      <c r="AL12" s="21">
        <f t="shared" si="43"/>
        <v>90</v>
      </c>
      <c r="AM12" s="21">
        <f t="shared" si="43"/>
        <v>90</v>
      </c>
      <c r="AN12" s="21">
        <f t="shared" si="43"/>
        <v>90</v>
      </c>
      <c r="AO12" s="21">
        <f t="shared" si="43"/>
        <v>90</v>
      </c>
      <c r="AP12" s="21">
        <f t="shared" si="43"/>
        <v>90</v>
      </c>
      <c r="AQ12" s="21">
        <f t="shared" si="43"/>
        <v>90</v>
      </c>
      <c r="AR12" s="21">
        <f t="shared" si="43"/>
        <v>90</v>
      </c>
      <c r="AS12" s="21">
        <f t="shared" si="43"/>
        <v>90</v>
      </c>
      <c r="AT12" s="21">
        <f t="shared" si="43"/>
        <v>90</v>
      </c>
      <c r="AU12" s="21">
        <f t="shared" si="43"/>
        <v>90</v>
      </c>
      <c r="AV12" s="21">
        <f t="shared" si="43"/>
        <v>90</v>
      </c>
      <c r="AW12" s="21">
        <f t="shared" si="43"/>
        <v>90</v>
      </c>
    </row>
    <row r="13" spans="1:49" x14ac:dyDescent="0.25">
      <c r="A13" t="s">
        <v>7</v>
      </c>
      <c r="B13" s="12">
        <v>0.5</v>
      </c>
      <c r="C13" s="12">
        <v>0.5</v>
      </c>
      <c r="D13" s="12">
        <v>0.5</v>
      </c>
      <c r="E13" s="12">
        <v>0.5</v>
      </c>
      <c r="F13" s="12">
        <v>0.5</v>
      </c>
      <c r="G13" s="12">
        <v>0.5</v>
      </c>
      <c r="H13" s="12">
        <v>0.5</v>
      </c>
      <c r="I13" s="12">
        <v>0.5</v>
      </c>
      <c r="J13" s="12">
        <v>0.5</v>
      </c>
      <c r="K13" s="12">
        <v>0.5</v>
      </c>
      <c r="L13" s="12">
        <v>0.5</v>
      </c>
      <c r="M13" s="12">
        <v>0.5</v>
      </c>
      <c r="N13" s="12">
        <v>0.5</v>
      </c>
      <c r="O13" s="12">
        <v>0.5</v>
      </c>
      <c r="P13" s="12">
        <v>0.5</v>
      </c>
      <c r="Q13" s="12">
        <v>0.5</v>
      </c>
      <c r="R13" s="12">
        <v>0.5</v>
      </c>
      <c r="S13" s="12">
        <v>0.5</v>
      </c>
      <c r="T13" s="12">
        <v>0.5</v>
      </c>
      <c r="U13" s="12">
        <v>0.5</v>
      </c>
      <c r="V13" s="12">
        <v>0.5</v>
      </c>
      <c r="W13" s="12">
        <v>0.5</v>
      </c>
      <c r="X13" s="12">
        <v>0.5</v>
      </c>
      <c r="Y13" s="12">
        <v>0.5</v>
      </c>
      <c r="Z13" s="12">
        <v>0.5</v>
      </c>
      <c r="AA13" s="12">
        <v>0.5</v>
      </c>
      <c r="AB13" s="12">
        <v>0.5</v>
      </c>
      <c r="AC13" s="12">
        <v>0.5</v>
      </c>
      <c r="AD13" s="12">
        <v>0.5</v>
      </c>
      <c r="AE13" s="12">
        <v>0.5</v>
      </c>
      <c r="AF13" s="12">
        <v>0.5</v>
      </c>
      <c r="AG13" s="12">
        <v>0.5</v>
      </c>
      <c r="AH13" s="12">
        <v>0.5</v>
      </c>
      <c r="AI13" s="12">
        <v>0.5</v>
      </c>
      <c r="AJ13" s="12">
        <v>0.5</v>
      </c>
      <c r="AK13" s="12">
        <v>0.5</v>
      </c>
      <c r="AL13" s="12">
        <v>0.5</v>
      </c>
      <c r="AM13" s="12">
        <v>0.5</v>
      </c>
      <c r="AN13" s="12">
        <v>0.5</v>
      </c>
      <c r="AO13" s="12">
        <v>0.5</v>
      </c>
      <c r="AP13" s="12">
        <v>0.5</v>
      </c>
      <c r="AQ13" s="12">
        <v>0.5</v>
      </c>
      <c r="AR13" s="12">
        <v>0.5</v>
      </c>
      <c r="AS13" s="12">
        <v>0.5</v>
      </c>
      <c r="AT13" s="12">
        <v>0.5</v>
      </c>
      <c r="AU13" s="12">
        <v>0.5</v>
      </c>
      <c r="AV13" s="12">
        <v>0.5</v>
      </c>
      <c r="AW13" s="12">
        <v>0.5</v>
      </c>
    </row>
    <row r="14" spans="1:49" x14ac:dyDescent="0.25">
      <c r="A14" t="s">
        <v>107</v>
      </c>
      <c r="B14" s="21">
        <f>ROUND(B12*B13,0)</f>
        <v>5</v>
      </c>
      <c r="C14" s="21">
        <f>ROUND(C12*C13,0)</f>
        <v>5</v>
      </c>
      <c r="D14" s="21">
        <f>ROUND(D12*D13,0)</f>
        <v>5</v>
      </c>
      <c r="E14" s="21">
        <f>ROUND(E12*E13,0)</f>
        <v>5</v>
      </c>
      <c r="F14" s="21">
        <f t="shared" ref="F14:AW14" si="44">ROUND(F12*F13,0)</f>
        <v>3</v>
      </c>
      <c r="G14" s="21">
        <f t="shared" si="44"/>
        <v>3</v>
      </c>
      <c r="H14" s="21">
        <f t="shared" si="44"/>
        <v>5</v>
      </c>
      <c r="I14" s="21">
        <f t="shared" si="44"/>
        <v>3</v>
      </c>
      <c r="J14" s="21">
        <f t="shared" si="44"/>
        <v>3</v>
      </c>
      <c r="K14" s="21">
        <f t="shared" si="44"/>
        <v>3</v>
      </c>
      <c r="L14" s="21">
        <f t="shared" si="44"/>
        <v>3</v>
      </c>
      <c r="M14" s="21">
        <f t="shared" si="44"/>
        <v>3</v>
      </c>
      <c r="N14" s="21">
        <f t="shared" si="44"/>
        <v>8</v>
      </c>
      <c r="O14" s="21">
        <f t="shared" si="44"/>
        <v>8</v>
      </c>
      <c r="P14" s="21">
        <f t="shared" si="44"/>
        <v>8</v>
      </c>
      <c r="Q14" s="21">
        <f t="shared" si="44"/>
        <v>8</v>
      </c>
      <c r="R14" s="21">
        <f t="shared" si="44"/>
        <v>8</v>
      </c>
      <c r="S14" s="21">
        <f t="shared" si="44"/>
        <v>8</v>
      </c>
      <c r="T14" s="21">
        <f t="shared" si="44"/>
        <v>8</v>
      </c>
      <c r="U14" s="21">
        <f t="shared" si="44"/>
        <v>8</v>
      </c>
      <c r="V14" s="21">
        <f t="shared" si="44"/>
        <v>8</v>
      </c>
      <c r="W14" s="21">
        <f t="shared" si="44"/>
        <v>8</v>
      </c>
      <c r="X14" s="21">
        <f t="shared" si="44"/>
        <v>8</v>
      </c>
      <c r="Y14" s="21">
        <f t="shared" si="44"/>
        <v>8</v>
      </c>
      <c r="Z14" s="21">
        <f t="shared" si="44"/>
        <v>23</v>
      </c>
      <c r="AA14" s="21">
        <f t="shared" si="44"/>
        <v>23</v>
      </c>
      <c r="AB14" s="21">
        <f t="shared" si="44"/>
        <v>23</v>
      </c>
      <c r="AC14" s="21">
        <f t="shared" si="44"/>
        <v>23</v>
      </c>
      <c r="AD14" s="21">
        <f t="shared" si="44"/>
        <v>23</v>
      </c>
      <c r="AE14" s="21">
        <f t="shared" si="44"/>
        <v>23</v>
      </c>
      <c r="AF14" s="21">
        <f t="shared" si="44"/>
        <v>23</v>
      </c>
      <c r="AG14" s="21">
        <f t="shared" si="44"/>
        <v>23</v>
      </c>
      <c r="AH14" s="21">
        <f t="shared" si="44"/>
        <v>23</v>
      </c>
      <c r="AI14" s="21">
        <f t="shared" si="44"/>
        <v>23</v>
      </c>
      <c r="AJ14" s="21">
        <f t="shared" si="44"/>
        <v>23</v>
      </c>
      <c r="AK14" s="21">
        <f t="shared" si="44"/>
        <v>23</v>
      </c>
      <c r="AL14" s="21">
        <f t="shared" si="44"/>
        <v>45</v>
      </c>
      <c r="AM14" s="21">
        <f t="shared" si="44"/>
        <v>45</v>
      </c>
      <c r="AN14" s="21">
        <f t="shared" si="44"/>
        <v>45</v>
      </c>
      <c r="AO14" s="21">
        <f t="shared" si="44"/>
        <v>45</v>
      </c>
      <c r="AP14" s="21">
        <f t="shared" si="44"/>
        <v>45</v>
      </c>
      <c r="AQ14" s="21">
        <f t="shared" si="44"/>
        <v>45</v>
      </c>
      <c r="AR14" s="21">
        <f t="shared" si="44"/>
        <v>45</v>
      </c>
      <c r="AS14" s="21">
        <f t="shared" si="44"/>
        <v>45</v>
      </c>
      <c r="AT14" s="21">
        <f t="shared" si="44"/>
        <v>45</v>
      </c>
      <c r="AU14" s="21">
        <f t="shared" si="44"/>
        <v>45</v>
      </c>
      <c r="AV14" s="21">
        <f t="shared" si="44"/>
        <v>45</v>
      </c>
      <c r="AW14" s="21">
        <f t="shared" si="44"/>
        <v>45</v>
      </c>
    </row>
    <row r="15" spans="1:49" x14ac:dyDescent="0.25">
      <c r="A15" t="s">
        <v>108</v>
      </c>
      <c r="B15" s="21">
        <f>B12+B14</f>
        <v>15</v>
      </c>
      <c r="C15" s="21">
        <f>C12+C14</f>
        <v>15</v>
      </c>
      <c r="D15" s="21">
        <f>D12+D14</f>
        <v>15</v>
      </c>
      <c r="E15" s="21">
        <f>E12+E14</f>
        <v>15</v>
      </c>
      <c r="F15" s="21">
        <f t="shared" ref="F15:AW15" si="45">F12+F14</f>
        <v>8</v>
      </c>
      <c r="G15" s="21">
        <f t="shared" si="45"/>
        <v>8</v>
      </c>
      <c r="H15" s="21">
        <f t="shared" si="45"/>
        <v>15</v>
      </c>
      <c r="I15" s="21">
        <f t="shared" si="45"/>
        <v>9</v>
      </c>
      <c r="J15" s="21">
        <f t="shared" si="45"/>
        <v>9</v>
      </c>
      <c r="K15" s="21">
        <f t="shared" si="45"/>
        <v>9</v>
      </c>
      <c r="L15" s="21">
        <f t="shared" si="45"/>
        <v>9</v>
      </c>
      <c r="M15" s="21">
        <f t="shared" si="45"/>
        <v>9</v>
      </c>
      <c r="N15" s="21">
        <f t="shared" si="45"/>
        <v>23</v>
      </c>
      <c r="O15" s="21">
        <f t="shared" si="45"/>
        <v>23</v>
      </c>
      <c r="P15" s="21">
        <f t="shared" si="45"/>
        <v>23</v>
      </c>
      <c r="Q15" s="21">
        <f t="shared" si="45"/>
        <v>23</v>
      </c>
      <c r="R15" s="21">
        <f t="shared" si="45"/>
        <v>23</v>
      </c>
      <c r="S15" s="21">
        <f t="shared" si="45"/>
        <v>23</v>
      </c>
      <c r="T15" s="21">
        <f t="shared" si="45"/>
        <v>23</v>
      </c>
      <c r="U15" s="21">
        <f t="shared" si="45"/>
        <v>23</v>
      </c>
      <c r="V15" s="21">
        <f t="shared" si="45"/>
        <v>23</v>
      </c>
      <c r="W15" s="21">
        <f t="shared" si="45"/>
        <v>23</v>
      </c>
      <c r="X15" s="21">
        <f t="shared" si="45"/>
        <v>23</v>
      </c>
      <c r="Y15" s="21">
        <f t="shared" si="45"/>
        <v>23</v>
      </c>
      <c r="Z15" s="21">
        <f t="shared" si="45"/>
        <v>68</v>
      </c>
      <c r="AA15" s="21">
        <f t="shared" si="45"/>
        <v>68</v>
      </c>
      <c r="AB15" s="21">
        <f t="shared" si="45"/>
        <v>68</v>
      </c>
      <c r="AC15" s="21">
        <f t="shared" si="45"/>
        <v>68</v>
      </c>
      <c r="AD15" s="21">
        <f t="shared" si="45"/>
        <v>68</v>
      </c>
      <c r="AE15" s="21">
        <f t="shared" si="45"/>
        <v>68</v>
      </c>
      <c r="AF15" s="21">
        <f t="shared" si="45"/>
        <v>68</v>
      </c>
      <c r="AG15" s="21">
        <f t="shared" si="45"/>
        <v>68</v>
      </c>
      <c r="AH15" s="21">
        <f t="shared" si="45"/>
        <v>68</v>
      </c>
      <c r="AI15" s="21">
        <f t="shared" si="45"/>
        <v>68</v>
      </c>
      <c r="AJ15" s="21">
        <f t="shared" si="45"/>
        <v>68</v>
      </c>
      <c r="AK15" s="21">
        <f t="shared" si="45"/>
        <v>68</v>
      </c>
      <c r="AL15" s="21">
        <f t="shared" si="45"/>
        <v>135</v>
      </c>
      <c r="AM15" s="21">
        <f t="shared" si="45"/>
        <v>135</v>
      </c>
      <c r="AN15" s="21">
        <f t="shared" si="45"/>
        <v>135</v>
      </c>
      <c r="AO15" s="21">
        <f t="shared" si="45"/>
        <v>135</v>
      </c>
      <c r="AP15" s="21">
        <f t="shared" si="45"/>
        <v>135</v>
      </c>
      <c r="AQ15" s="21">
        <f t="shared" si="45"/>
        <v>135</v>
      </c>
      <c r="AR15" s="21">
        <f t="shared" si="45"/>
        <v>135</v>
      </c>
      <c r="AS15" s="21">
        <f t="shared" si="45"/>
        <v>135</v>
      </c>
      <c r="AT15" s="21">
        <f t="shared" si="45"/>
        <v>135</v>
      </c>
      <c r="AU15" s="21">
        <f t="shared" si="45"/>
        <v>135</v>
      </c>
      <c r="AV15" s="21">
        <f t="shared" si="45"/>
        <v>135</v>
      </c>
      <c r="AW15" s="21">
        <f t="shared" si="45"/>
        <v>135</v>
      </c>
    </row>
    <row r="16" spans="1:49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x14ac:dyDescent="0.25">
      <c r="A17" t="s">
        <v>109</v>
      </c>
      <c r="B17" s="20">
        <v>1</v>
      </c>
      <c r="C17" s="20">
        <v>1</v>
      </c>
      <c r="D17" s="20">
        <v>1</v>
      </c>
      <c r="E17" s="20">
        <v>2</v>
      </c>
      <c r="F17" s="20">
        <v>2</v>
      </c>
      <c r="G17" s="20">
        <v>2</v>
      </c>
      <c r="H17" s="20">
        <v>2</v>
      </c>
      <c r="I17" s="20">
        <v>2</v>
      </c>
      <c r="J17" s="20">
        <v>2</v>
      </c>
      <c r="K17" s="20">
        <v>2</v>
      </c>
      <c r="L17" s="20">
        <v>2</v>
      </c>
      <c r="M17" s="20">
        <v>2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0">
        <v>2</v>
      </c>
      <c r="W17" s="20">
        <v>2</v>
      </c>
      <c r="X17" s="20">
        <v>2</v>
      </c>
      <c r="Y17" s="20">
        <v>2</v>
      </c>
      <c r="Z17" s="20">
        <v>2</v>
      </c>
      <c r="AA17" s="20">
        <v>2</v>
      </c>
      <c r="AB17" s="20">
        <v>2</v>
      </c>
      <c r="AC17" s="20">
        <v>2</v>
      </c>
      <c r="AD17" s="20">
        <v>2</v>
      </c>
      <c r="AE17" s="20">
        <v>2</v>
      </c>
      <c r="AF17" s="20">
        <v>2</v>
      </c>
      <c r="AG17" s="20">
        <v>2</v>
      </c>
      <c r="AH17" s="20">
        <v>2</v>
      </c>
      <c r="AI17" s="20">
        <v>2</v>
      </c>
      <c r="AJ17" s="20">
        <v>2</v>
      </c>
      <c r="AK17" s="20">
        <v>2</v>
      </c>
      <c r="AL17" s="20">
        <v>2</v>
      </c>
      <c r="AM17" s="20">
        <v>2</v>
      </c>
      <c r="AN17" s="20">
        <v>2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0">
        <v>2</v>
      </c>
      <c r="AW17" s="20">
        <v>2</v>
      </c>
    </row>
    <row r="18" spans="1:49" x14ac:dyDescent="0.25">
      <c r="A18" t="s">
        <v>8</v>
      </c>
      <c r="B18" s="20">
        <v>5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  <c r="AO18" s="20">
        <v>5</v>
      </c>
      <c r="AP18" s="20">
        <v>5</v>
      </c>
      <c r="AQ18" s="20">
        <v>5</v>
      </c>
      <c r="AR18" s="20">
        <v>5</v>
      </c>
      <c r="AS18" s="20">
        <v>5</v>
      </c>
      <c r="AT18" s="20">
        <v>5</v>
      </c>
      <c r="AU18" s="20">
        <v>5</v>
      </c>
      <c r="AV18" s="20">
        <v>5</v>
      </c>
      <c r="AW18" s="20">
        <v>5</v>
      </c>
    </row>
    <row r="19" spans="1:49" x14ac:dyDescent="0.25">
      <c r="A19" t="s">
        <v>9</v>
      </c>
      <c r="B19" s="21">
        <f>B17*B18</f>
        <v>5</v>
      </c>
      <c r="C19" s="21">
        <f>C17*C18</f>
        <v>5</v>
      </c>
      <c r="D19" s="21">
        <f>D17*D18</f>
        <v>5</v>
      </c>
      <c r="E19" s="21">
        <f>E17*E18</f>
        <v>10</v>
      </c>
      <c r="F19" s="21">
        <f t="shared" ref="F19:AW19" si="46">F17*F18</f>
        <v>10</v>
      </c>
      <c r="G19" s="21">
        <f t="shared" si="46"/>
        <v>10</v>
      </c>
      <c r="H19" s="21">
        <f t="shared" si="46"/>
        <v>10</v>
      </c>
      <c r="I19" s="21">
        <f t="shared" si="46"/>
        <v>10</v>
      </c>
      <c r="J19" s="21">
        <f t="shared" si="46"/>
        <v>10</v>
      </c>
      <c r="K19" s="21">
        <f t="shared" si="46"/>
        <v>10</v>
      </c>
      <c r="L19" s="21">
        <f t="shared" si="46"/>
        <v>10</v>
      </c>
      <c r="M19" s="21">
        <f t="shared" si="46"/>
        <v>10</v>
      </c>
      <c r="N19" s="21">
        <f t="shared" si="46"/>
        <v>10</v>
      </c>
      <c r="O19" s="21">
        <f t="shared" si="46"/>
        <v>10</v>
      </c>
      <c r="P19" s="21">
        <f t="shared" si="46"/>
        <v>10</v>
      </c>
      <c r="Q19" s="21">
        <f t="shared" si="46"/>
        <v>10</v>
      </c>
      <c r="R19" s="21">
        <f t="shared" si="46"/>
        <v>10</v>
      </c>
      <c r="S19" s="21">
        <f t="shared" si="46"/>
        <v>10</v>
      </c>
      <c r="T19" s="21">
        <f t="shared" si="46"/>
        <v>10</v>
      </c>
      <c r="U19" s="21">
        <f t="shared" si="46"/>
        <v>10</v>
      </c>
      <c r="V19" s="21">
        <f t="shared" si="46"/>
        <v>10</v>
      </c>
      <c r="W19" s="21">
        <f t="shared" si="46"/>
        <v>10</v>
      </c>
      <c r="X19" s="21">
        <f t="shared" si="46"/>
        <v>10</v>
      </c>
      <c r="Y19" s="21">
        <f t="shared" si="46"/>
        <v>10</v>
      </c>
      <c r="Z19" s="21">
        <f t="shared" si="46"/>
        <v>10</v>
      </c>
      <c r="AA19" s="21">
        <f t="shared" si="46"/>
        <v>10</v>
      </c>
      <c r="AB19" s="21">
        <f t="shared" si="46"/>
        <v>10</v>
      </c>
      <c r="AC19" s="21">
        <f t="shared" si="46"/>
        <v>10</v>
      </c>
      <c r="AD19" s="21">
        <f t="shared" si="46"/>
        <v>10</v>
      </c>
      <c r="AE19" s="21">
        <f t="shared" si="46"/>
        <v>10</v>
      </c>
      <c r="AF19" s="21">
        <f t="shared" si="46"/>
        <v>10</v>
      </c>
      <c r="AG19" s="21">
        <f t="shared" si="46"/>
        <v>10</v>
      </c>
      <c r="AH19" s="21">
        <f t="shared" si="46"/>
        <v>10</v>
      </c>
      <c r="AI19" s="21">
        <f t="shared" si="46"/>
        <v>10</v>
      </c>
      <c r="AJ19" s="21">
        <f t="shared" si="46"/>
        <v>10</v>
      </c>
      <c r="AK19" s="21">
        <f t="shared" si="46"/>
        <v>10</v>
      </c>
      <c r="AL19" s="21">
        <f t="shared" si="46"/>
        <v>10</v>
      </c>
      <c r="AM19" s="21">
        <f t="shared" si="46"/>
        <v>10</v>
      </c>
      <c r="AN19" s="21">
        <f t="shared" si="46"/>
        <v>10</v>
      </c>
      <c r="AO19" s="21">
        <f t="shared" si="46"/>
        <v>10</v>
      </c>
      <c r="AP19" s="21">
        <f t="shared" si="46"/>
        <v>10</v>
      </c>
      <c r="AQ19" s="21">
        <f t="shared" si="46"/>
        <v>10</v>
      </c>
      <c r="AR19" s="21">
        <f t="shared" si="46"/>
        <v>10</v>
      </c>
      <c r="AS19" s="21">
        <f t="shared" si="46"/>
        <v>10</v>
      </c>
      <c r="AT19" s="21">
        <f t="shared" si="46"/>
        <v>10</v>
      </c>
      <c r="AU19" s="21">
        <f t="shared" si="46"/>
        <v>10</v>
      </c>
      <c r="AV19" s="21">
        <f t="shared" si="46"/>
        <v>10</v>
      </c>
      <c r="AW19" s="21">
        <f t="shared" si="46"/>
        <v>10</v>
      </c>
    </row>
    <row r="20" spans="1:49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x14ac:dyDescent="0.25">
      <c r="A21" t="s">
        <v>110</v>
      </c>
      <c r="B21" s="12">
        <v>0.05</v>
      </c>
      <c r="C21" s="12">
        <v>0.05</v>
      </c>
      <c r="D21" s="12">
        <v>0.05</v>
      </c>
      <c r="E21" s="12">
        <v>0.05</v>
      </c>
      <c r="F21" s="12">
        <v>0.05</v>
      </c>
      <c r="G21" s="12">
        <v>0.05</v>
      </c>
      <c r="H21" s="12">
        <v>0.05</v>
      </c>
      <c r="I21" s="12">
        <v>0.05</v>
      </c>
      <c r="J21" s="12">
        <v>0.05</v>
      </c>
      <c r="K21" s="12">
        <v>0.05</v>
      </c>
      <c r="L21" s="12">
        <v>0.05</v>
      </c>
      <c r="M21" s="12">
        <v>0.05</v>
      </c>
      <c r="N21" s="12">
        <v>0.05</v>
      </c>
      <c r="O21" s="12">
        <v>0.05</v>
      </c>
      <c r="P21" s="12">
        <v>0.05</v>
      </c>
      <c r="Q21" s="12">
        <v>0.05</v>
      </c>
      <c r="R21" s="12">
        <v>0.05</v>
      </c>
      <c r="S21" s="12">
        <v>0.05</v>
      </c>
      <c r="T21" s="12">
        <v>0.05</v>
      </c>
      <c r="U21" s="12">
        <v>0.05</v>
      </c>
      <c r="V21" s="12">
        <v>0.05</v>
      </c>
      <c r="W21" s="12">
        <v>0.05</v>
      </c>
      <c r="X21" s="12">
        <v>0.05</v>
      </c>
      <c r="Y21" s="12">
        <v>0.05</v>
      </c>
      <c r="Z21" s="12">
        <v>0.05</v>
      </c>
      <c r="AA21" s="12">
        <v>0.05</v>
      </c>
      <c r="AB21" s="12">
        <v>0.05</v>
      </c>
      <c r="AC21" s="12">
        <v>0.05</v>
      </c>
      <c r="AD21" s="12">
        <v>0.05</v>
      </c>
      <c r="AE21" s="12">
        <v>0.05</v>
      </c>
      <c r="AF21" s="12">
        <v>0.05</v>
      </c>
      <c r="AG21" s="12">
        <v>0.05</v>
      </c>
      <c r="AH21" s="12">
        <v>0.05</v>
      </c>
      <c r="AI21" s="12">
        <v>0.05</v>
      </c>
      <c r="AJ21" s="12">
        <v>0.05</v>
      </c>
      <c r="AK21" s="12">
        <v>0.05</v>
      </c>
      <c r="AL21" s="12">
        <v>0.05</v>
      </c>
      <c r="AM21" s="12">
        <v>0.05</v>
      </c>
      <c r="AN21" s="12">
        <v>0.05</v>
      </c>
      <c r="AO21" s="12">
        <v>0.05</v>
      </c>
      <c r="AP21" s="12">
        <v>0.05</v>
      </c>
      <c r="AQ21" s="12">
        <v>0.05</v>
      </c>
      <c r="AR21" s="12">
        <v>0.05</v>
      </c>
      <c r="AS21" s="12">
        <v>0.05</v>
      </c>
      <c r="AT21" s="12">
        <v>0.05</v>
      </c>
      <c r="AU21" s="12">
        <v>0.05</v>
      </c>
      <c r="AV21" s="12">
        <v>0.05</v>
      </c>
      <c r="AW21" s="12">
        <v>0.05</v>
      </c>
    </row>
    <row r="22" spans="1:49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x14ac:dyDescent="0.25">
      <c r="A23" t="s">
        <v>10</v>
      </c>
      <c r="B23" s="21">
        <f>B15+B19</f>
        <v>20</v>
      </c>
      <c r="C23" s="21">
        <f>C15+C19</f>
        <v>20</v>
      </c>
      <c r="D23" s="21">
        <f>D15+D19</f>
        <v>20</v>
      </c>
      <c r="E23" s="21">
        <f t="shared" ref="E23:AW23" si="47">E15+E19</f>
        <v>25</v>
      </c>
      <c r="F23" s="21">
        <f t="shared" si="47"/>
        <v>18</v>
      </c>
      <c r="G23" s="21">
        <f t="shared" si="47"/>
        <v>18</v>
      </c>
      <c r="H23" s="21">
        <f t="shared" si="47"/>
        <v>25</v>
      </c>
      <c r="I23" s="21">
        <f t="shared" si="47"/>
        <v>19</v>
      </c>
      <c r="J23" s="21">
        <f t="shared" si="47"/>
        <v>19</v>
      </c>
      <c r="K23" s="21">
        <f t="shared" si="47"/>
        <v>19</v>
      </c>
      <c r="L23" s="21">
        <f t="shared" si="47"/>
        <v>19</v>
      </c>
      <c r="M23" s="21">
        <f t="shared" si="47"/>
        <v>19</v>
      </c>
      <c r="N23" s="21">
        <f t="shared" si="47"/>
        <v>33</v>
      </c>
      <c r="O23" s="21">
        <f t="shared" si="47"/>
        <v>33</v>
      </c>
      <c r="P23" s="21">
        <f t="shared" si="47"/>
        <v>33</v>
      </c>
      <c r="Q23" s="21">
        <f t="shared" si="47"/>
        <v>33</v>
      </c>
      <c r="R23" s="21">
        <f t="shared" si="47"/>
        <v>33</v>
      </c>
      <c r="S23" s="21">
        <f t="shared" si="47"/>
        <v>33</v>
      </c>
      <c r="T23" s="21">
        <f t="shared" si="47"/>
        <v>33</v>
      </c>
      <c r="U23" s="21">
        <f t="shared" si="47"/>
        <v>33</v>
      </c>
      <c r="V23" s="21">
        <f t="shared" si="47"/>
        <v>33</v>
      </c>
      <c r="W23" s="21">
        <f t="shared" si="47"/>
        <v>33</v>
      </c>
      <c r="X23" s="21">
        <f t="shared" si="47"/>
        <v>33</v>
      </c>
      <c r="Y23" s="21">
        <f t="shared" si="47"/>
        <v>33</v>
      </c>
      <c r="Z23" s="21">
        <f t="shared" si="47"/>
        <v>78</v>
      </c>
      <c r="AA23" s="21">
        <f t="shared" si="47"/>
        <v>78</v>
      </c>
      <c r="AB23" s="21">
        <f t="shared" si="47"/>
        <v>78</v>
      </c>
      <c r="AC23" s="21">
        <f t="shared" si="47"/>
        <v>78</v>
      </c>
      <c r="AD23" s="21">
        <f t="shared" si="47"/>
        <v>78</v>
      </c>
      <c r="AE23" s="21">
        <f t="shared" si="47"/>
        <v>78</v>
      </c>
      <c r="AF23" s="21">
        <f t="shared" si="47"/>
        <v>78</v>
      </c>
      <c r="AG23" s="21">
        <f t="shared" si="47"/>
        <v>78</v>
      </c>
      <c r="AH23" s="21">
        <f t="shared" si="47"/>
        <v>78</v>
      </c>
      <c r="AI23" s="21">
        <f t="shared" si="47"/>
        <v>78</v>
      </c>
      <c r="AJ23" s="21">
        <f t="shared" si="47"/>
        <v>78</v>
      </c>
      <c r="AK23" s="21">
        <f t="shared" si="47"/>
        <v>78</v>
      </c>
      <c r="AL23" s="21">
        <f t="shared" si="47"/>
        <v>145</v>
      </c>
      <c r="AM23" s="21">
        <f t="shared" si="47"/>
        <v>145</v>
      </c>
      <c r="AN23" s="21">
        <f t="shared" si="47"/>
        <v>145</v>
      </c>
      <c r="AO23" s="21">
        <f t="shared" si="47"/>
        <v>145</v>
      </c>
      <c r="AP23" s="21">
        <f t="shared" si="47"/>
        <v>145</v>
      </c>
      <c r="AQ23" s="21">
        <f t="shared" si="47"/>
        <v>145</v>
      </c>
      <c r="AR23" s="21">
        <f t="shared" si="47"/>
        <v>145</v>
      </c>
      <c r="AS23" s="21">
        <f t="shared" si="47"/>
        <v>145</v>
      </c>
      <c r="AT23" s="21">
        <f t="shared" si="47"/>
        <v>145</v>
      </c>
      <c r="AU23" s="21">
        <f t="shared" si="47"/>
        <v>145</v>
      </c>
      <c r="AV23" s="21">
        <f t="shared" si="47"/>
        <v>145</v>
      </c>
      <c r="AW23" s="21">
        <f t="shared" si="47"/>
        <v>145</v>
      </c>
    </row>
    <row r="24" spans="1:49" x14ac:dyDescent="0.25">
      <c r="A24" t="s">
        <v>11</v>
      </c>
      <c r="B24" s="21"/>
      <c r="C24" s="21">
        <f>B26</f>
        <v>20</v>
      </c>
      <c r="D24" s="21">
        <f>C26</f>
        <v>39</v>
      </c>
      <c r="E24" s="21">
        <f t="shared" ref="E24:AW24" si="48">D26</f>
        <v>57</v>
      </c>
      <c r="F24" s="21">
        <f t="shared" si="48"/>
        <v>79</v>
      </c>
      <c r="G24" s="21">
        <f t="shared" si="48"/>
        <v>93</v>
      </c>
      <c r="H24" s="21">
        <f t="shared" si="48"/>
        <v>106</v>
      </c>
      <c r="I24" s="21">
        <f t="shared" si="48"/>
        <v>126</v>
      </c>
      <c r="J24" s="21">
        <f t="shared" si="48"/>
        <v>139</v>
      </c>
      <c r="K24" s="21">
        <f t="shared" si="48"/>
        <v>151</v>
      </c>
      <c r="L24" s="21">
        <f t="shared" si="48"/>
        <v>162</v>
      </c>
      <c r="M24" s="21">
        <f t="shared" si="48"/>
        <v>173</v>
      </c>
      <c r="N24" s="21">
        <f t="shared" si="48"/>
        <v>183</v>
      </c>
      <c r="O24" s="21">
        <f t="shared" si="48"/>
        <v>207</v>
      </c>
      <c r="P24" s="21">
        <f t="shared" si="48"/>
        <v>230</v>
      </c>
      <c r="Q24" s="21">
        <f t="shared" si="48"/>
        <v>251</v>
      </c>
      <c r="R24" s="21">
        <f t="shared" si="48"/>
        <v>271</v>
      </c>
      <c r="S24" s="21">
        <f t="shared" si="48"/>
        <v>290</v>
      </c>
      <c r="T24" s="21">
        <f t="shared" si="48"/>
        <v>308</v>
      </c>
      <c r="U24" s="21">
        <f t="shared" si="48"/>
        <v>326</v>
      </c>
      <c r="V24" s="21">
        <f t="shared" si="48"/>
        <v>343</v>
      </c>
      <c r="W24" s="21">
        <f t="shared" si="48"/>
        <v>359</v>
      </c>
      <c r="X24" s="21">
        <f t="shared" si="48"/>
        <v>374</v>
      </c>
      <c r="Y24" s="21">
        <f t="shared" si="48"/>
        <v>388</v>
      </c>
      <c r="Z24" s="21">
        <f t="shared" si="48"/>
        <v>402</v>
      </c>
      <c r="AA24" s="21">
        <f t="shared" si="48"/>
        <v>460</v>
      </c>
      <c r="AB24" s="21">
        <f t="shared" si="48"/>
        <v>515</v>
      </c>
      <c r="AC24" s="21">
        <f t="shared" si="48"/>
        <v>567</v>
      </c>
      <c r="AD24" s="21">
        <f t="shared" si="48"/>
        <v>617</v>
      </c>
      <c r="AE24" s="21">
        <f t="shared" si="48"/>
        <v>664</v>
      </c>
      <c r="AF24" s="21">
        <f t="shared" si="48"/>
        <v>709</v>
      </c>
      <c r="AG24" s="21">
        <f t="shared" si="48"/>
        <v>752</v>
      </c>
      <c r="AH24" s="21">
        <f t="shared" si="48"/>
        <v>792</v>
      </c>
      <c r="AI24" s="21">
        <f t="shared" si="48"/>
        <v>830</v>
      </c>
      <c r="AJ24" s="21">
        <f t="shared" si="48"/>
        <v>866</v>
      </c>
      <c r="AK24" s="21">
        <f t="shared" si="48"/>
        <v>901</v>
      </c>
      <c r="AL24" s="21">
        <f t="shared" si="48"/>
        <v>934</v>
      </c>
      <c r="AM24" s="21">
        <f t="shared" si="48"/>
        <v>1032</v>
      </c>
      <c r="AN24" s="21">
        <f t="shared" si="48"/>
        <v>1125</v>
      </c>
      <c r="AO24" s="21">
        <f t="shared" si="48"/>
        <v>1214</v>
      </c>
      <c r="AP24" s="21">
        <f t="shared" si="48"/>
        <v>1298</v>
      </c>
      <c r="AQ24" s="21">
        <f t="shared" si="48"/>
        <v>1378</v>
      </c>
      <c r="AR24" s="21">
        <f t="shared" si="48"/>
        <v>1454</v>
      </c>
      <c r="AS24" s="21">
        <f t="shared" si="48"/>
        <v>1526</v>
      </c>
      <c r="AT24" s="21">
        <f t="shared" si="48"/>
        <v>1595</v>
      </c>
      <c r="AU24" s="21">
        <f t="shared" si="48"/>
        <v>1660</v>
      </c>
      <c r="AV24" s="21">
        <f t="shared" si="48"/>
        <v>1722</v>
      </c>
      <c r="AW24" s="21">
        <f t="shared" si="48"/>
        <v>1781</v>
      </c>
    </row>
    <row r="25" spans="1:49" x14ac:dyDescent="0.25">
      <c r="A25" t="s">
        <v>12</v>
      </c>
      <c r="B25" s="28"/>
      <c r="C25" s="38">
        <f>-ROUND(B26*C21,0)</f>
        <v>-1</v>
      </c>
      <c r="D25" s="38">
        <f>-ROUND(C26*D21,0)</f>
        <v>-2</v>
      </c>
      <c r="E25" s="38">
        <f t="shared" ref="E25:AW25" si="49">-ROUND(D26*E21,0)</f>
        <v>-3</v>
      </c>
      <c r="F25" s="38">
        <f t="shared" si="49"/>
        <v>-4</v>
      </c>
      <c r="G25" s="38">
        <f t="shared" si="49"/>
        <v>-5</v>
      </c>
      <c r="H25" s="38">
        <f t="shared" si="49"/>
        <v>-5</v>
      </c>
      <c r="I25" s="38">
        <f t="shared" si="49"/>
        <v>-6</v>
      </c>
      <c r="J25" s="38">
        <f t="shared" si="49"/>
        <v>-7</v>
      </c>
      <c r="K25" s="38">
        <f t="shared" si="49"/>
        <v>-8</v>
      </c>
      <c r="L25" s="38">
        <f t="shared" si="49"/>
        <v>-8</v>
      </c>
      <c r="M25" s="38">
        <f t="shared" si="49"/>
        <v>-9</v>
      </c>
      <c r="N25" s="38">
        <f t="shared" si="49"/>
        <v>-9</v>
      </c>
      <c r="O25" s="38">
        <f t="shared" si="49"/>
        <v>-10</v>
      </c>
      <c r="P25" s="38">
        <f t="shared" si="49"/>
        <v>-12</v>
      </c>
      <c r="Q25" s="38">
        <f t="shared" si="49"/>
        <v>-13</v>
      </c>
      <c r="R25" s="38">
        <f t="shared" si="49"/>
        <v>-14</v>
      </c>
      <c r="S25" s="38">
        <f t="shared" si="49"/>
        <v>-15</v>
      </c>
      <c r="T25" s="38">
        <f t="shared" si="49"/>
        <v>-15</v>
      </c>
      <c r="U25" s="38">
        <f t="shared" si="49"/>
        <v>-16</v>
      </c>
      <c r="V25" s="38">
        <f t="shared" si="49"/>
        <v>-17</v>
      </c>
      <c r="W25" s="38">
        <f t="shared" si="49"/>
        <v>-18</v>
      </c>
      <c r="X25" s="38">
        <f t="shared" si="49"/>
        <v>-19</v>
      </c>
      <c r="Y25" s="38">
        <f t="shared" si="49"/>
        <v>-19</v>
      </c>
      <c r="Z25" s="38">
        <f t="shared" si="49"/>
        <v>-20</v>
      </c>
      <c r="AA25" s="38">
        <f t="shared" si="49"/>
        <v>-23</v>
      </c>
      <c r="AB25" s="38">
        <f t="shared" si="49"/>
        <v>-26</v>
      </c>
      <c r="AC25" s="38">
        <f t="shared" si="49"/>
        <v>-28</v>
      </c>
      <c r="AD25" s="38">
        <f t="shared" si="49"/>
        <v>-31</v>
      </c>
      <c r="AE25" s="38">
        <f t="shared" si="49"/>
        <v>-33</v>
      </c>
      <c r="AF25" s="38">
        <f t="shared" si="49"/>
        <v>-35</v>
      </c>
      <c r="AG25" s="38">
        <f t="shared" si="49"/>
        <v>-38</v>
      </c>
      <c r="AH25" s="38">
        <f t="shared" si="49"/>
        <v>-40</v>
      </c>
      <c r="AI25" s="38">
        <f t="shared" si="49"/>
        <v>-42</v>
      </c>
      <c r="AJ25" s="38">
        <f t="shared" si="49"/>
        <v>-43</v>
      </c>
      <c r="AK25" s="38">
        <f t="shared" si="49"/>
        <v>-45</v>
      </c>
      <c r="AL25" s="38">
        <f t="shared" si="49"/>
        <v>-47</v>
      </c>
      <c r="AM25" s="38">
        <f t="shared" si="49"/>
        <v>-52</v>
      </c>
      <c r="AN25" s="38">
        <f t="shared" si="49"/>
        <v>-56</v>
      </c>
      <c r="AO25" s="38">
        <f t="shared" si="49"/>
        <v>-61</v>
      </c>
      <c r="AP25" s="38">
        <f t="shared" si="49"/>
        <v>-65</v>
      </c>
      <c r="AQ25" s="38">
        <f t="shared" si="49"/>
        <v>-69</v>
      </c>
      <c r="AR25" s="38">
        <f t="shared" si="49"/>
        <v>-73</v>
      </c>
      <c r="AS25" s="38">
        <f t="shared" si="49"/>
        <v>-76</v>
      </c>
      <c r="AT25" s="38">
        <f t="shared" si="49"/>
        <v>-80</v>
      </c>
      <c r="AU25" s="38">
        <f t="shared" si="49"/>
        <v>-83</v>
      </c>
      <c r="AV25" s="38">
        <f t="shared" si="49"/>
        <v>-86</v>
      </c>
      <c r="AW25" s="38">
        <f t="shared" si="49"/>
        <v>-89</v>
      </c>
    </row>
    <row r="26" spans="1:49" x14ac:dyDescent="0.25">
      <c r="A26" t="s">
        <v>13</v>
      </c>
      <c r="B26" s="21">
        <f>SUM(B23:B25)</f>
        <v>20</v>
      </c>
      <c r="C26" s="21">
        <f>SUM(C23:C25)</f>
        <v>39</v>
      </c>
      <c r="D26" s="21">
        <f>SUM(D23:D25)</f>
        <v>57</v>
      </c>
      <c r="E26" s="21">
        <f t="shared" ref="E26:AW26" si="50">SUM(E23:E25)</f>
        <v>79</v>
      </c>
      <c r="F26" s="21">
        <f t="shared" si="50"/>
        <v>93</v>
      </c>
      <c r="G26" s="21">
        <f t="shared" si="50"/>
        <v>106</v>
      </c>
      <c r="H26" s="21">
        <f t="shared" si="50"/>
        <v>126</v>
      </c>
      <c r="I26" s="21">
        <f t="shared" si="50"/>
        <v>139</v>
      </c>
      <c r="J26" s="21">
        <f t="shared" si="50"/>
        <v>151</v>
      </c>
      <c r="K26" s="21">
        <f t="shared" si="50"/>
        <v>162</v>
      </c>
      <c r="L26" s="21">
        <f t="shared" si="50"/>
        <v>173</v>
      </c>
      <c r="M26" s="21">
        <f t="shared" si="50"/>
        <v>183</v>
      </c>
      <c r="N26" s="21">
        <f t="shared" si="50"/>
        <v>207</v>
      </c>
      <c r="O26" s="21">
        <f t="shared" si="50"/>
        <v>230</v>
      </c>
      <c r="P26" s="21">
        <f t="shared" si="50"/>
        <v>251</v>
      </c>
      <c r="Q26" s="21">
        <f t="shared" si="50"/>
        <v>271</v>
      </c>
      <c r="R26" s="21">
        <f t="shared" si="50"/>
        <v>290</v>
      </c>
      <c r="S26" s="21">
        <f t="shared" si="50"/>
        <v>308</v>
      </c>
      <c r="T26" s="21">
        <f t="shared" si="50"/>
        <v>326</v>
      </c>
      <c r="U26" s="21">
        <f t="shared" si="50"/>
        <v>343</v>
      </c>
      <c r="V26" s="21">
        <f t="shared" si="50"/>
        <v>359</v>
      </c>
      <c r="W26" s="21">
        <f t="shared" si="50"/>
        <v>374</v>
      </c>
      <c r="X26" s="21">
        <f t="shared" si="50"/>
        <v>388</v>
      </c>
      <c r="Y26" s="21">
        <f t="shared" si="50"/>
        <v>402</v>
      </c>
      <c r="Z26" s="21">
        <f t="shared" si="50"/>
        <v>460</v>
      </c>
      <c r="AA26" s="21">
        <f t="shared" si="50"/>
        <v>515</v>
      </c>
      <c r="AB26" s="21">
        <f t="shared" si="50"/>
        <v>567</v>
      </c>
      <c r="AC26" s="21">
        <f t="shared" si="50"/>
        <v>617</v>
      </c>
      <c r="AD26" s="21">
        <f t="shared" si="50"/>
        <v>664</v>
      </c>
      <c r="AE26" s="21">
        <f t="shared" si="50"/>
        <v>709</v>
      </c>
      <c r="AF26" s="21">
        <f t="shared" si="50"/>
        <v>752</v>
      </c>
      <c r="AG26" s="21">
        <f t="shared" si="50"/>
        <v>792</v>
      </c>
      <c r="AH26" s="21">
        <f t="shared" si="50"/>
        <v>830</v>
      </c>
      <c r="AI26" s="21">
        <f t="shared" si="50"/>
        <v>866</v>
      </c>
      <c r="AJ26" s="21">
        <f t="shared" si="50"/>
        <v>901</v>
      </c>
      <c r="AK26" s="21">
        <f t="shared" si="50"/>
        <v>934</v>
      </c>
      <c r="AL26" s="21">
        <f t="shared" si="50"/>
        <v>1032</v>
      </c>
      <c r="AM26" s="21">
        <f t="shared" si="50"/>
        <v>1125</v>
      </c>
      <c r="AN26" s="21">
        <f t="shared" si="50"/>
        <v>1214</v>
      </c>
      <c r="AO26" s="21">
        <f t="shared" si="50"/>
        <v>1298</v>
      </c>
      <c r="AP26" s="21">
        <f t="shared" si="50"/>
        <v>1378</v>
      </c>
      <c r="AQ26" s="21">
        <f t="shared" si="50"/>
        <v>1454</v>
      </c>
      <c r="AR26" s="21">
        <f t="shared" si="50"/>
        <v>1526</v>
      </c>
      <c r="AS26" s="21">
        <f t="shared" si="50"/>
        <v>1595</v>
      </c>
      <c r="AT26" s="21">
        <f t="shared" si="50"/>
        <v>1660</v>
      </c>
      <c r="AU26" s="21">
        <f t="shared" si="50"/>
        <v>1722</v>
      </c>
      <c r="AV26" s="21">
        <f t="shared" si="50"/>
        <v>1781</v>
      </c>
      <c r="AW26" s="21">
        <f t="shared" si="50"/>
        <v>1837</v>
      </c>
    </row>
    <row r="28" spans="1:49" x14ac:dyDescent="0.25">
      <c r="A28" s="1" t="s">
        <v>14</v>
      </c>
    </row>
    <row r="30" spans="1:49" x14ac:dyDescent="0.25">
      <c r="A30" s="9" t="s">
        <v>15</v>
      </c>
    </row>
    <row r="32" spans="1:49" x14ac:dyDescent="0.25">
      <c r="A32" t="s">
        <v>1</v>
      </c>
      <c r="B32" s="7">
        <f t="shared" ref="B32:AW32" si="51">B3*B6</f>
        <v>2500</v>
      </c>
      <c r="C32" s="7">
        <f t="shared" si="51"/>
        <v>2500</v>
      </c>
      <c r="D32" s="7">
        <f t="shared" si="51"/>
        <v>2500</v>
      </c>
      <c r="E32" s="7">
        <f t="shared" si="51"/>
        <v>2500</v>
      </c>
      <c r="F32" s="7">
        <f t="shared" si="51"/>
        <v>3750</v>
      </c>
      <c r="G32" s="7">
        <f t="shared" si="51"/>
        <v>3750</v>
      </c>
      <c r="H32" s="7">
        <f t="shared" si="51"/>
        <v>7500</v>
      </c>
      <c r="I32" s="7">
        <f t="shared" si="51"/>
        <v>8500</v>
      </c>
      <c r="J32" s="7">
        <f t="shared" si="51"/>
        <v>8500</v>
      </c>
      <c r="K32" s="7">
        <f t="shared" si="51"/>
        <v>8500</v>
      </c>
      <c r="L32" s="7">
        <f t="shared" si="51"/>
        <v>8500</v>
      </c>
      <c r="M32" s="7">
        <f t="shared" si="51"/>
        <v>8500</v>
      </c>
      <c r="N32" s="7">
        <f t="shared" si="51"/>
        <v>21250</v>
      </c>
      <c r="O32" s="7">
        <f t="shared" si="51"/>
        <v>21250</v>
      </c>
      <c r="P32" s="7">
        <f t="shared" si="51"/>
        <v>21250</v>
      </c>
      <c r="Q32" s="7">
        <f t="shared" si="51"/>
        <v>21250</v>
      </c>
      <c r="R32" s="7">
        <f t="shared" si="51"/>
        <v>21250</v>
      </c>
      <c r="S32" s="7">
        <f t="shared" si="51"/>
        <v>21250</v>
      </c>
      <c r="T32" s="7">
        <f t="shared" si="51"/>
        <v>21250</v>
      </c>
      <c r="U32" s="7">
        <f t="shared" si="51"/>
        <v>21250</v>
      </c>
      <c r="V32" s="7">
        <f t="shared" si="51"/>
        <v>21250</v>
      </c>
      <c r="W32" s="7">
        <f t="shared" si="51"/>
        <v>21250</v>
      </c>
      <c r="X32" s="7">
        <f t="shared" si="51"/>
        <v>21250</v>
      </c>
      <c r="Y32" s="7">
        <f t="shared" si="51"/>
        <v>21250</v>
      </c>
      <c r="Z32" s="7">
        <f t="shared" si="51"/>
        <v>63750</v>
      </c>
      <c r="AA32" s="7">
        <f t="shared" si="51"/>
        <v>63750</v>
      </c>
      <c r="AB32" s="7">
        <f t="shared" si="51"/>
        <v>63750</v>
      </c>
      <c r="AC32" s="7">
        <f t="shared" si="51"/>
        <v>63750</v>
      </c>
      <c r="AD32" s="7">
        <f t="shared" si="51"/>
        <v>63750</v>
      </c>
      <c r="AE32" s="7">
        <f t="shared" si="51"/>
        <v>63750</v>
      </c>
      <c r="AF32" s="7">
        <f t="shared" si="51"/>
        <v>63750</v>
      </c>
      <c r="AG32" s="7">
        <f t="shared" si="51"/>
        <v>63750</v>
      </c>
      <c r="AH32" s="7">
        <f t="shared" si="51"/>
        <v>63750</v>
      </c>
      <c r="AI32" s="7">
        <f t="shared" si="51"/>
        <v>63750</v>
      </c>
      <c r="AJ32" s="7">
        <f t="shared" si="51"/>
        <v>63750</v>
      </c>
      <c r="AK32" s="7">
        <f t="shared" si="51"/>
        <v>63750</v>
      </c>
      <c r="AL32" s="7">
        <f t="shared" si="51"/>
        <v>127500</v>
      </c>
      <c r="AM32" s="7">
        <f t="shared" si="51"/>
        <v>127500</v>
      </c>
      <c r="AN32" s="7">
        <f t="shared" si="51"/>
        <v>127500</v>
      </c>
      <c r="AO32" s="7">
        <f t="shared" si="51"/>
        <v>127500</v>
      </c>
      <c r="AP32" s="7">
        <f t="shared" si="51"/>
        <v>127500</v>
      </c>
      <c r="AQ32" s="7">
        <f t="shared" si="51"/>
        <v>127500</v>
      </c>
      <c r="AR32" s="7">
        <f t="shared" si="51"/>
        <v>127500</v>
      </c>
      <c r="AS32" s="7">
        <f t="shared" si="51"/>
        <v>127500</v>
      </c>
      <c r="AT32" s="7">
        <f t="shared" si="51"/>
        <v>127500</v>
      </c>
      <c r="AU32" s="7">
        <f t="shared" si="51"/>
        <v>127500</v>
      </c>
      <c r="AV32" s="7">
        <f t="shared" si="51"/>
        <v>127500</v>
      </c>
      <c r="AW32" s="7">
        <f t="shared" si="51"/>
        <v>127500</v>
      </c>
    </row>
    <row r="33" spans="1:49" x14ac:dyDescent="0.25">
      <c r="A33" t="s">
        <v>111</v>
      </c>
      <c r="B33" s="4">
        <v>50</v>
      </c>
      <c r="C33" s="4">
        <v>50</v>
      </c>
      <c r="D33" s="4">
        <v>50</v>
      </c>
      <c r="E33" s="4">
        <v>50</v>
      </c>
      <c r="F33" s="4">
        <v>50</v>
      </c>
      <c r="G33" s="4">
        <v>50</v>
      </c>
      <c r="H33" s="4">
        <v>50</v>
      </c>
      <c r="I33" s="4">
        <v>50</v>
      </c>
      <c r="J33" s="4">
        <v>50</v>
      </c>
      <c r="K33" s="4">
        <v>50</v>
      </c>
      <c r="L33" s="4">
        <v>50</v>
      </c>
      <c r="M33" s="4">
        <v>50</v>
      </c>
      <c r="N33" s="4">
        <v>50</v>
      </c>
      <c r="O33" s="4">
        <v>50</v>
      </c>
      <c r="P33" s="4">
        <v>50</v>
      </c>
      <c r="Q33" s="4">
        <v>50</v>
      </c>
      <c r="R33" s="4">
        <v>50</v>
      </c>
      <c r="S33" s="4">
        <v>50</v>
      </c>
      <c r="T33" s="4">
        <v>50</v>
      </c>
      <c r="U33" s="4">
        <v>50</v>
      </c>
      <c r="V33" s="4">
        <v>50</v>
      </c>
      <c r="W33" s="4">
        <v>50</v>
      </c>
      <c r="X33" s="4">
        <v>50</v>
      </c>
      <c r="Y33" s="4">
        <v>50</v>
      </c>
      <c r="Z33" s="4">
        <v>50</v>
      </c>
      <c r="AA33" s="4">
        <v>50</v>
      </c>
      <c r="AB33" s="4">
        <v>50</v>
      </c>
      <c r="AC33" s="4">
        <v>50</v>
      </c>
      <c r="AD33" s="4">
        <v>50</v>
      </c>
      <c r="AE33" s="4">
        <v>50</v>
      </c>
      <c r="AF33" s="4">
        <v>50</v>
      </c>
      <c r="AG33" s="4">
        <v>50</v>
      </c>
      <c r="AH33" s="4">
        <v>50</v>
      </c>
      <c r="AI33" s="4">
        <v>50</v>
      </c>
      <c r="AJ33" s="4">
        <v>50</v>
      </c>
      <c r="AK33" s="4">
        <v>50</v>
      </c>
      <c r="AL33" s="4">
        <v>50</v>
      </c>
      <c r="AM33" s="4">
        <v>50</v>
      </c>
      <c r="AN33" s="4">
        <v>50</v>
      </c>
      <c r="AO33" s="4">
        <v>50</v>
      </c>
      <c r="AP33" s="4">
        <v>50</v>
      </c>
      <c r="AQ33" s="4">
        <v>50</v>
      </c>
      <c r="AR33" s="4">
        <v>50</v>
      </c>
      <c r="AS33" s="4">
        <v>50</v>
      </c>
      <c r="AT33" s="4">
        <v>50</v>
      </c>
      <c r="AU33" s="4">
        <v>50</v>
      </c>
      <c r="AV33" s="4">
        <v>50</v>
      </c>
      <c r="AW33" s="4">
        <v>50</v>
      </c>
    </row>
    <row r="34" spans="1:49" x14ac:dyDescent="0.25">
      <c r="A34" t="s">
        <v>112</v>
      </c>
      <c r="B34" s="21">
        <f>B32/B33</f>
        <v>50</v>
      </c>
      <c r="C34" s="21">
        <f t="shared" ref="C34:M34" si="52">C32/C33</f>
        <v>50</v>
      </c>
      <c r="D34" s="21">
        <f t="shared" si="52"/>
        <v>50</v>
      </c>
      <c r="E34" s="21">
        <f t="shared" si="52"/>
        <v>50</v>
      </c>
      <c r="F34" s="21">
        <f t="shared" si="52"/>
        <v>75</v>
      </c>
      <c r="G34" s="21">
        <f t="shared" si="52"/>
        <v>75</v>
      </c>
      <c r="H34" s="21">
        <f t="shared" si="52"/>
        <v>150</v>
      </c>
      <c r="I34" s="21">
        <f t="shared" si="52"/>
        <v>170</v>
      </c>
      <c r="J34" s="21">
        <f t="shared" si="52"/>
        <v>170</v>
      </c>
      <c r="K34" s="21">
        <f t="shared" si="52"/>
        <v>170</v>
      </c>
      <c r="L34" s="21">
        <f t="shared" si="52"/>
        <v>170</v>
      </c>
      <c r="M34" s="21">
        <f t="shared" si="52"/>
        <v>170</v>
      </c>
      <c r="N34" s="21">
        <f t="shared" ref="N34" si="53">N32/N33</f>
        <v>425</v>
      </c>
      <c r="O34" s="21">
        <f t="shared" ref="O34" si="54">O32/O33</f>
        <v>425</v>
      </c>
      <c r="P34" s="21">
        <f t="shared" ref="P34" si="55">P32/P33</f>
        <v>425</v>
      </c>
      <c r="Q34" s="21">
        <f t="shared" ref="Q34" si="56">Q32/Q33</f>
        <v>425</v>
      </c>
      <c r="R34" s="21">
        <f t="shared" ref="R34" si="57">R32/R33</f>
        <v>425</v>
      </c>
      <c r="S34" s="21">
        <f t="shared" ref="S34" si="58">S32/S33</f>
        <v>425</v>
      </c>
      <c r="T34" s="21">
        <f t="shared" ref="T34" si="59">T32/T33</f>
        <v>425</v>
      </c>
      <c r="U34" s="21">
        <f t="shared" ref="U34" si="60">U32/U33</f>
        <v>425</v>
      </c>
      <c r="V34" s="21">
        <f t="shared" ref="V34" si="61">V32/V33</f>
        <v>425</v>
      </c>
      <c r="W34" s="21">
        <f t="shared" ref="W34" si="62">W32/W33</f>
        <v>425</v>
      </c>
      <c r="X34" s="21">
        <f t="shared" ref="X34" si="63">X32/X33</f>
        <v>425</v>
      </c>
      <c r="Y34" s="21">
        <f t="shared" ref="Y34" si="64">Y32/Y33</f>
        <v>425</v>
      </c>
      <c r="Z34" s="21">
        <f t="shared" ref="Z34" si="65">Z32/Z33</f>
        <v>1275</v>
      </c>
      <c r="AA34" s="21">
        <f t="shared" ref="AA34" si="66">AA32/AA33</f>
        <v>1275</v>
      </c>
      <c r="AB34" s="21">
        <f t="shared" ref="AB34" si="67">AB32/AB33</f>
        <v>1275</v>
      </c>
      <c r="AC34" s="21">
        <f t="shared" ref="AC34" si="68">AC32/AC33</f>
        <v>1275</v>
      </c>
      <c r="AD34" s="21">
        <f t="shared" ref="AD34" si="69">AD32/AD33</f>
        <v>1275</v>
      </c>
      <c r="AE34" s="21">
        <f t="shared" ref="AE34" si="70">AE32/AE33</f>
        <v>1275</v>
      </c>
      <c r="AF34" s="21">
        <f t="shared" ref="AF34" si="71">AF32/AF33</f>
        <v>1275</v>
      </c>
      <c r="AG34" s="21">
        <f t="shared" ref="AG34" si="72">AG32/AG33</f>
        <v>1275</v>
      </c>
      <c r="AH34" s="21">
        <f t="shared" ref="AH34" si="73">AH32/AH33</f>
        <v>1275</v>
      </c>
      <c r="AI34" s="21">
        <f t="shared" ref="AI34" si="74">AI32/AI33</f>
        <v>1275</v>
      </c>
      <c r="AJ34" s="21">
        <f t="shared" ref="AJ34" si="75">AJ32/AJ33</f>
        <v>1275</v>
      </c>
      <c r="AK34" s="21">
        <f t="shared" ref="AK34" si="76">AK32/AK33</f>
        <v>1275</v>
      </c>
      <c r="AL34" s="21">
        <f t="shared" ref="AL34" si="77">AL32/AL33</f>
        <v>2550</v>
      </c>
      <c r="AM34" s="21">
        <f t="shared" ref="AM34" si="78">AM32/AM33</f>
        <v>2550</v>
      </c>
      <c r="AN34" s="21">
        <f t="shared" ref="AN34" si="79">AN32/AN33</f>
        <v>2550</v>
      </c>
      <c r="AO34" s="21">
        <f t="shared" ref="AO34" si="80">AO32/AO33</f>
        <v>2550</v>
      </c>
      <c r="AP34" s="21">
        <f t="shared" ref="AP34" si="81">AP32/AP33</f>
        <v>2550</v>
      </c>
      <c r="AQ34" s="21">
        <f t="shared" ref="AQ34" si="82">AQ32/AQ33</f>
        <v>2550</v>
      </c>
      <c r="AR34" s="21">
        <f t="shared" ref="AR34" si="83">AR32/AR33</f>
        <v>2550</v>
      </c>
      <c r="AS34" s="21">
        <f t="shared" ref="AS34" si="84">AS32/AS33</f>
        <v>2550</v>
      </c>
      <c r="AT34" s="21">
        <f t="shared" ref="AT34" si="85">AT32/AT33</f>
        <v>2550</v>
      </c>
      <c r="AU34" s="21">
        <f t="shared" ref="AU34" si="86">AU32/AU33</f>
        <v>2550</v>
      </c>
      <c r="AV34" s="21">
        <f t="shared" ref="AV34" si="87">AV32/AV33</f>
        <v>2550</v>
      </c>
      <c r="AW34" s="21">
        <f t="shared" ref="AW34" si="88">AW32/AW33</f>
        <v>2550</v>
      </c>
    </row>
    <row r="35" spans="1:49" x14ac:dyDescent="0.25">
      <c r="A35" t="s">
        <v>113</v>
      </c>
      <c r="B35" s="12">
        <v>0.5</v>
      </c>
      <c r="C35" s="12">
        <v>0.5</v>
      </c>
      <c r="D35" s="12">
        <v>0.5</v>
      </c>
      <c r="E35" s="12">
        <v>0.5</v>
      </c>
      <c r="F35" s="12">
        <v>0.5</v>
      </c>
      <c r="G35" s="12">
        <v>0.5</v>
      </c>
      <c r="H35" s="12">
        <v>0.5</v>
      </c>
      <c r="I35" s="12">
        <v>0.5</v>
      </c>
      <c r="J35" s="12">
        <v>0.5</v>
      </c>
      <c r="K35" s="12">
        <v>0.5</v>
      </c>
      <c r="L35" s="12">
        <v>0.5</v>
      </c>
      <c r="M35" s="12">
        <v>0.5</v>
      </c>
      <c r="N35" s="12">
        <v>0.75</v>
      </c>
      <c r="O35" s="12">
        <v>0.75</v>
      </c>
      <c r="P35" s="12">
        <v>0.75</v>
      </c>
      <c r="Q35" s="12">
        <v>0.75</v>
      </c>
      <c r="R35" s="12">
        <v>0.75</v>
      </c>
      <c r="S35" s="12">
        <v>0.75</v>
      </c>
      <c r="T35" s="12">
        <v>0.75</v>
      </c>
      <c r="U35" s="12">
        <v>0.75</v>
      </c>
      <c r="V35" s="12">
        <v>0.75</v>
      </c>
      <c r="W35" s="12">
        <v>0.75</v>
      </c>
      <c r="X35" s="12">
        <v>0.75</v>
      </c>
      <c r="Y35" s="12">
        <v>0.75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1</v>
      </c>
      <c r="AG35" s="12">
        <v>1</v>
      </c>
      <c r="AH35" s="12">
        <v>1</v>
      </c>
      <c r="AI35" s="12">
        <v>1</v>
      </c>
      <c r="AJ35" s="12">
        <v>1</v>
      </c>
      <c r="AK35" s="12">
        <v>1</v>
      </c>
      <c r="AL35" s="12">
        <v>2</v>
      </c>
      <c r="AM35" s="12">
        <v>2</v>
      </c>
      <c r="AN35" s="12">
        <v>2</v>
      </c>
      <c r="AO35" s="12">
        <v>2</v>
      </c>
      <c r="AP35" s="12">
        <v>2</v>
      </c>
      <c r="AQ35" s="12">
        <v>2</v>
      </c>
      <c r="AR35" s="12">
        <v>2</v>
      </c>
      <c r="AS35" s="12">
        <v>2</v>
      </c>
      <c r="AT35" s="12">
        <v>2</v>
      </c>
      <c r="AU35" s="12">
        <v>2</v>
      </c>
      <c r="AV35" s="12">
        <v>2</v>
      </c>
      <c r="AW35" s="12">
        <v>2</v>
      </c>
    </row>
    <row r="36" spans="1:49" x14ac:dyDescent="0.25">
      <c r="A36" t="s">
        <v>17</v>
      </c>
      <c r="B36" s="21">
        <f>ROUND(B34*B35,0)</f>
        <v>25</v>
      </c>
      <c r="C36" s="21">
        <f t="shared" ref="C36:M36" si="89">ROUND(C34*C35,0)</f>
        <v>25</v>
      </c>
      <c r="D36" s="21">
        <f t="shared" si="89"/>
        <v>25</v>
      </c>
      <c r="E36" s="21">
        <f t="shared" si="89"/>
        <v>25</v>
      </c>
      <c r="F36" s="21">
        <f t="shared" si="89"/>
        <v>38</v>
      </c>
      <c r="G36" s="21">
        <f t="shared" si="89"/>
        <v>38</v>
      </c>
      <c r="H36" s="21">
        <f t="shared" si="89"/>
        <v>75</v>
      </c>
      <c r="I36" s="21">
        <f t="shared" si="89"/>
        <v>85</v>
      </c>
      <c r="J36" s="21">
        <f t="shared" si="89"/>
        <v>85</v>
      </c>
      <c r="K36" s="21">
        <f t="shared" si="89"/>
        <v>85</v>
      </c>
      <c r="L36" s="21">
        <f t="shared" si="89"/>
        <v>85</v>
      </c>
      <c r="M36" s="21">
        <f t="shared" si="89"/>
        <v>85</v>
      </c>
      <c r="N36" s="21">
        <f t="shared" ref="N36" si="90">ROUND(N34*N35,0)</f>
        <v>319</v>
      </c>
      <c r="O36" s="21">
        <f t="shared" ref="O36" si="91">ROUND(O34*O35,0)</f>
        <v>319</v>
      </c>
      <c r="P36" s="21">
        <f t="shared" ref="P36" si="92">ROUND(P34*P35,0)</f>
        <v>319</v>
      </c>
      <c r="Q36" s="21">
        <f t="shared" ref="Q36" si="93">ROUND(Q34*Q35,0)</f>
        <v>319</v>
      </c>
      <c r="R36" s="21">
        <f t="shared" ref="R36" si="94">ROUND(R34*R35,0)</f>
        <v>319</v>
      </c>
      <c r="S36" s="21">
        <f t="shared" ref="S36" si="95">ROUND(S34*S35,0)</f>
        <v>319</v>
      </c>
      <c r="T36" s="21">
        <f t="shared" ref="T36" si="96">ROUND(T34*T35,0)</f>
        <v>319</v>
      </c>
      <c r="U36" s="21">
        <f t="shared" ref="U36" si="97">ROUND(U34*U35,0)</f>
        <v>319</v>
      </c>
      <c r="V36" s="21">
        <f t="shared" ref="V36" si="98">ROUND(V34*V35,0)</f>
        <v>319</v>
      </c>
      <c r="W36" s="21">
        <f t="shared" ref="W36" si="99">ROUND(W34*W35,0)</f>
        <v>319</v>
      </c>
      <c r="X36" s="21">
        <f t="shared" ref="X36" si="100">ROUND(X34*X35,0)</f>
        <v>319</v>
      </c>
      <c r="Y36" s="21">
        <f t="shared" ref="Y36" si="101">ROUND(Y34*Y35,0)</f>
        <v>319</v>
      </c>
      <c r="Z36" s="21">
        <f t="shared" ref="Z36" si="102">ROUND(Z34*Z35,0)</f>
        <v>1275</v>
      </c>
      <c r="AA36" s="21">
        <f t="shared" ref="AA36" si="103">ROUND(AA34*AA35,0)</f>
        <v>1275</v>
      </c>
      <c r="AB36" s="21">
        <f t="shared" ref="AB36" si="104">ROUND(AB34*AB35,0)</f>
        <v>1275</v>
      </c>
      <c r="AC36" s="21">
        <f t="shared" ref="AC36" si="105">ROUND(AC34*AC35,0)</f>
        <v>1275</v>
      </c>
      <c r="AD36" s="21">
        <f t="shared" ref="AD36" si="106">ROUND(AD34*AD35,0)</f>
        <v>1275</v>
      </c>
      <c r="AE36" s="21">
        <f t="shared" ref="AE36" si="107">ROUND(AE34*AE35,0)</f>
        <v>1275</v>
      </c>
      <c r="AF36" s="21">
        <f t="shared" ref="AF36" si="108">ROUND(AF34*AF35,0)</f>
        <v>1275</v>
      </c>
      <c r="AG36" s="21">
        <f t="shared" ref="AG36" si="109">ROUND(AG34*AG35,0)</f>
        <v>1275</v>
      </c>
      <c r="AH36" s="21">
        <f t="shared" ref="AH36" si="110">ROUND(AH34*AH35,0)</f>
        <v>1275</v>
      </c>
      <c r="AI36" s="21">
        <f t="shared" ref="AI36" si="111">ROUND(AI34*AI35,0)</f>
        <v>1275</v>
      </c>
      <c r="AJ36" s="21">
        <f t="shared" ref="AJ36" si="112">ROUND(AJ34*AJ35,0)</f>
        <v>1275</v>
      </c>
      <c r="AK36" s="21">
        <f t="shared" ref="AK36" si="113">ROUND(AK34*AK35,0)</f>
        <v>1275</v>
      </c>
      <c r="AL36" s="21">
        <f t="shared" ref="AL36" si="114">ROUND(AL34*AL35,0)</f>
        <v>5100</v>
      </c>
      <c r="AM36" s="21">
        <f t="shared" ref="AM36" si="115">ROUND(AM34*AM35,0)</f>
        <v>5100</v>
      </c>
      <c r="AN36" s="21">
        <f t="shared" ref="AN36" si="116">ROUND(AN34*AN35,0)</f>
        <v>5100</v>
      </c>
      <c r="AO36" s="21">
        <f t="shared" ref="AO36" si="117">ROUND(AO34*AO35,0)</f>
        <v>5100</v>
      </c>
      <c r="AP36" s="21">
        <f t="shared" ref="AP36" si="118">ROUND(AP34*AP35,0)</f>
        <v>5100</v>
      </c>
      <c r="AQ36" s="21">
        <f t="shared" ref="AQ36" si="119">ROUND(AQ34*AQ35,0)</f>
        <v>5100</v>
      </c>
      <c r="AR36" s="21">
        <f t="shared" ref="AR36" si="120">ROUND(AR34*AR35,0)</f>
        <v>5100</v>
      </c>
      <c r="AS36" s="21">
        <f t="shared" ref="AS36" si="121">ROUND(AS34*AS35,0)</f>
        <v>5100</v>
      </c>
      <c r="AT36" s="21">
        <f t="shared" ref="AT36" si="122">ROUND(AT34*AT35,0)</f>
        <v>5100</v>
      </c>
      <c r="AU36" s="21">
        <f t="shared" ref="AU36" si="123">ROUND(AU34*AU35,0)</f>
        <v>5100</v>
      </c>
      <c r="AV36" s="21">
        <f t="shared" ref="AV36" si="124">ROUND(AV34*AV35,0)</f>
        <v>5100</v>
      </c>
      <c r="AW36" s="21">
        <f t="shared" ref="AW36" si="125">ROUND(AW34*AW35,0)</f>
        <v>5100</v>
      </c>
    </row>
    <row r="37" spans="1:49" x14ac:dyDescent="0.25">
      <c r="A37" t="s">
        <v>18</v>
      </c>
      <c r="B37" s="21">
        <f>B34+B36</f>
        <v>75</v>
      </c>
      <c r="C37" s="21">
        <f t="shared" ref="C37:M37" si="126">C34+C36</f>
        <v>75</v>
      </c>
      <c r="D37" s="21">
        <f t="shared" si="126"/>
        <v>75</v>
      </c>
      <c r="E37" s="21">
        <f t="shared" si="126"/>
        <v>75</v>
      </c>
      <c r="F37" s="21">
        <f t="shared" si="126"/>
        <v>113</v>
      </c>
      <c r="G37" s="21">
        <f t="shared" si="126"/>
        <v>113</v>
      </c>
      <c r="H37" s="21">
        <f t="shared" si="126"/>
        <v>225</v>
      </c>
      <c r="I37" s="21">
        <f t="shared" si="126"/>
        <v>255</v>
      </c>
      <c r="J37" s="21">
        <f t="shared" si="126"/>
        <v>255</v>
      </c>
      <c r="K37" s="21">
        <f t="shared" si="126"/>
        <v>255</v>
      </c>
      <c r="L37" s="21">
        <f t="shared" si="126"/>
        <v>255</v>
      </c>
      <c r="M37" s="21">
        <f t="shared" si="126"/>
        <v>255</v>
      </c>
      <c r="N37" s="21">
        <f t="shared" ref="N37" si="127">N34+N36</f>
        <v>744</v>
      </c>
      <c r="O37" s="21">
        <f t="shared" ref="O37" si="128">O34+O36</f>
        <v>744</v>
      </c>
      <c r="P37" s="21">
        <f t="shared" ref="P37" si="129">P34+P36</f>
        <v>744</v>
      </c>
      <c r="Q37" s="21">
        <f t="shared" ref="Q37" si="130">Q34+Q36</f>
        <v>744</v>
      </c>
      <c r="R37" s="21">
        <f t="shared" ref="R37" si="131">R34+R36</f>
        <v>744</v>
      </c>
      <c r="S37" s="21">
        <f t="shared" ref="S37" si="132">S34+S36</f>
        <v>744</v>
      </c>
      <c r="T37" s="21">
        <f t="shared" ref="T37" si="133">T34+T36</f>
        <v>744</v>
      </c>
      <c r="U37" s="21">
        <f t="shared" ref="U37" si="134">U34+U36</f>
        <v>744</v>
      </c>
      <c r="V37" s="21">
        <f t="shared" ref="V37" si="135">V34+V36</f>
        <v>744</v>
      </c>
      <c r="W37" s="21">
        <f t="shared" ref="W37" si="136">W34+W36</f>
        <v>744</v>
      </c>
      <c r="X37" s="21">
        <f t="shared" ref="X37" si="137">X34+X36</f>
        <v>744</v>
      </c>
      <c r="Y37" s="21">
        <f t="shared" ref="Y37" si="138">Y34+Y36</f>
        <v>744</v>
      </c>
      <c r="Z37" s="21">
        <f t="shared" ref="Z37" si="139">Z34+Z36</f>
        <v>2550</v>
      </c>
      <c r="AA37" s="21">
        <f t="shared" ref="AA37" si="140">AA34+AA36</f>
        <v>2550</v>
      </c>
      <c r="AB37" s="21">
        <f t="shared" ref="AB37" si="141">AB34+AB36</f>
        <v>2550</v>
      </c>
      <c r="AC37" s="21">
        <f t="shared" ref="AC37" si="142">AC34+AC36</f>
        <v>2550</v>
      </c>
      <c r="AD37" s="21">
        <f t="shared" ref="AD37" si="143">AD34+AD36</f>
        <v>2550</v>
      </c>
      <c r="AE37" s="21">
        <f t="shared" ref="AE37" si="144">AE34+AE36</f>
        <v>2550</v>
      </c>
      <c r="AF37" s="21">
        <f t="shared" ref="AF37" si="145">AF34+AF36</f>
        <v>2550</v>
      </c>
      <c r="AG37" s="21">
        <f t="shared" ref="AG37" si="146">AG34+AG36</f>
        <v>2550</v>
      </c>
      <c r="AH37" s="21">
        <f t="shared" ref="AH37" si="147">AH34+AH36</f>
        <v>2550</v>
      </c>
      <c r="AI37" s="21">
        <f t="shared" ref="AI37" si="148">AI34+AI36</f>
        <v>2550</v>
      </c>
      <c r="AJ37" s="21">
        <f t="shared" ref="AJ37" si="149">AJ34+AJ36</f>
        <v>2550</v>
      </c>
      <c r="AK37" s="21">
        <f t="shared" ref="AK37" si="150">AK34+AK36</f>
        <v>2550</v>
      </c>
      <c r="AL37" s="21">
        <f t="shared" ref="AL37" si="151">AL34+AL36</f>
        <v>7650</v>
      </c>
      <c r="AM37" s="21">
        <f t="shared" ref="AM37" si="152">AM34+AM36</f>
        <v>7650</v>
      </c>
      <c r="AN37" s="21">
        <f t="shared" ref="AN37" si="153">AN34+AN36</f>
        <v>7650</v>
      </c>
      <c r="AO37" s="21">
        <f t="shared" ref="AO37" si="154">AO34+AO36</f>
        <v>7650</v>
      </c>
      <c r="AP37" s="21">
        <f t="shared" ref="AP37" si="155">AP34+AP36</f>
        <v>7650</v>
      </c>
      <c r="AQ37" s="21">
        <f t="shared" ref="AQ37" si="156">AQ34+AQ36</f>
        <v>7650</v>
      </c>
      <c r="AR37" s="21">
        <f t="shared" ref="AR37" si="157">AR34+AR36</f>
        <v>7650</v>
      </c>
      <c r="AS37" s="21">
        <f t="shared" ref="AS37" si="158">AS34+AS36</f>
        <v>7650</v>
      </c>
      <c r="AT37" s="21">
        <f t="shared" ref="AT37" si="159">AT34+AT36</f>
        <v>7650</v>
      </c>
      <c r="AU37" s="21">
        <f t="shared" ref="AU37" si="160">AU34+AU36</f>
        <v>7650</v>
      </c>
      <c r="AV37" s="21">
        <f t="shared" ref="AV37" si="161">AV34+AV36</f>
        <v>7650</v>
      </c>
      <c r="AW37" s="21">
        <f t="shared" ref="AW37" si="162">AW34+AW36</f>
        <v>7650</v>
      </c>
    </row>
    <row r="39" spans="1:49" x14ac:dyDescent="0.25">
      <c r="A39" s="9" t="s">
        <v>16</v>
      </c>
    </row>
    <row r="40" spans="1:49" x14ac:dyDescent="0.25">
      <c r="A40" t="s">
        <v>19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2</v>
      </c>
    </row>
    <row r="41" spans="1:49" x14ac:dyDescent="0.25">
      <c r="A41" t="s">
        <v>20</v>
      </c>
      <c r="B41" s="39">
        <f>B40*B26</f>
        <v>40</v>
      </c>
      <c r="C41" s="39">
        <f t="shared" ref="C41:AW41" si="163">C40*C26</f>
        <v>78</v>
      </c>
      <c r="D41" s="39">
        <f t="shared" si="163"/>
        <v>114</v>
      </c>
      <c r="E41" s="39">
        <f t="shared" si="163"/>
        <v>158</v>
      </c>
      <c r="F41" s="39">
        <f t="shared" si="163"/>
        <v>186</v>
      </c>
      <c r="G41" s="39">
        <f t="shared" si="163"/>
        <v>212</v>
      </c>
      <c r="H41" s="39">
        <f t="shared" si="163"/>
        <v>252</v>
      </c>
      <c r="I41" s="39">
        <f t="shared" si="163"/>
        <v>278</v>
      </c>
      <c r="J41" s="39">
        <f t="shared" si="163"/>
        <v>302</v>
      </c>
      <c r="K41" s="39">
        <f t="shared" si="163"/>
        <v>324</v>
      </c>
      <c r="L41" s="39">
        <f t="shared" si="163"/>
        <v>346</v>
      </c>
      <c r="M41" s="39">
        <f t="shared" si="163"/>
        <v>366</v>
      </c>
      <c r="N41" s="39">
        <f t="shared" si="163"/>
        <v>414</v>
      </c>
      <c r="O41" s="39">
        <f t="shared" si="163"/>
        <v>460</v>
      </c>
      <c r="P41" s="39">
        <f t="shared" si="163"/>
        <v>502</v>
      </c>
      <c r="Q41" s="39">
        <f t="shared" si="163"/>
        <v>542</v>
      </c>
      <c r="R41" s="39">
        <f t="shared" si="163"/>
        <v>580</v>
      </c>
      <c r="S41" s="39">
        <f t="shared" si="163"/>
        <v>616</v>
      </c>
      <c r="T41" s="39">
        <f t="shared" si="163"/>
        <v>652</v>
      </c>
      <c r="U41" s="39">
        <f t="shared" si="163"/>
        <v>686</v>
      </c>
      <c r="V41" s="39">
        <f t="shared" si="163"/>
        <v>718</v>
      </c>
      <c r="W41" s="39">
        <f t="shared" si="163"/>
        <v>748</v>
      </c>
      <c r="X41" s="39">
        <f t="shared" si="163"/>
        <v>776</v>
      </c>
      <c r="Y41" s="39">
        <f t="shared" si="163"/>
        <v>804</v>
      </c>
      <c r="Z41" s="39">
        <f t="shared" si="163"/>
        <v>920</v>
      </c>
      <c r="AA41" s="39">
        <f t="shared" si="163"/>
        <v>1030</v>
      </c>
      <c r="AB41" s="39">
        <f t="shared" si="163"/>
        <v>1134</v>
      </c>
      <c r="AC41" s="39">
        <f t="shared" si="163"/>
        <v>1234</v>
      </c>
      <c r="AD41" s="39">
        <f t="shared" si="163"/>
        <v>1328</v>
      </c>
      <c r="AE41" s="39">
        <f t="shared" si="163"/>
        <v>1418</v>
      </c>
      <c r="AF41" s="39">
        <f t="shared" si="163"/>
        <v>1504</v>
      </c>
      <c r="AG41" s="39">
        <f t="shared" si="163"/>
        <v>1584</v>
      </c>
      <c r="AH41" s="39">
        <f t="shared" si="163"/>
        <v>1660</v>
      </c>
      <c r="AI41" s="39">
        <f t="shared" si="163"/>
        <v>1732</v>
      </c>
      <c r="AJ41" s="39">
        <f t="shared" si="163"/>
        <v>1802</v>
      </c>
      <c r="AK41" s="39">
        <f t="shared" si="163"/>
        <v>1868</v>
      </c>
      <c r="AL41" s="39">
        <f t="shared" si="163"/>
        <v>2064</v>
      </c>
      <c r="AM41" s="39">
        <f t="shared" si="163"/>
        <v>2250</v>
      </c>
      <c r="AN41" s="39">
        <f t="shared" si="163"/>
        <v>2428</v>
      </c>
      <c r="AO41" s="39">
        <f t="shared" si="163"/>
        <v>2596</v>
      </c>
      <c r="AP41" s="39">
        <f t="shared" si="163"/>
        <v>2756</v>
      </c>
      <c r="AQ41" s="39">
        <f t="shared" si="163"/>
        <v>2908</v>
      </c>
      <c r="AR41" s="39">
        <f t="shared" si="163"/>
        <v>3052</v>
      </c>
      <c r="AS41" s="39">
        <f t="shared" si="163"/>
        <v>3190</v>
      </c>
      <c r="AT41" s="39">
        <f t="shared" si="163"/>
        <v>3320</v>
      </c>
      <c r="AU41" s="39">
        <f t="shared" si="163"/>
        <v>3444</v>
      </c>
      <c r="AV41" s="39">
        <f t="shared" si="163"/>
        <v>3562</v>
      </c>
      <c r="AW41" s="39">
        <f t="shared" si="163"/>
        <v>3674</v>
      </c>
    </row>
    <row r="43" spans="1:49" x14ac:dyDescent="0.25">
      <c r="A43" t="s">
        <v>21</v>
      </c>
      <c r="B43" s="39">
        <f>B37+B41</f>
        <v>115</v>
      </c>
      <c r="C43" s="39">
        <f t="shared" ref="C43:AW43" si="164">C37+C41</f>
        <v>153</v>
      </c>
      <c r="D43" s="39">
        <f t="shared" si="164"/>
        <v>189</v>
      </c>
      <c r="E43" s="39">
        <f t="shared" si="164"/>
        <v>233</v>
      </c>
      <c r="F43" s="39">
        <f t="shared" si="164"/>
        <v>299</v>
      </c>
      <c r="G43" s="39">
        <f t="shared" si="164"/>
        <v>325</v>
      </c>
      <c r="H43" s="39">
        <f t="shared" si="164"/>
        <v>477</v>
      </c>
      <c r="I43" s="39">
        <f t="shared" si="164"/>
        <v>533</v>
      </c>
      <c r="J43" s="39">
        <f t="shared" si="164"/>
        <v>557</v>
      </c>
      <c r="K43" s="39">
        <f t="shared" si="164"/>
        <v>579</v>
      </c>
      <c r="L43" s="39">
        <f t="shared" si="164"/>
        <v>601</v>
      </c>
      <c r="M43" s="39">
        <f t="shared" si="164"/>
        <v>621</v>
      </c>
      <c r="N43" s="39">
        <f t="shared" si="164"/>
        <v>1158</v>
      </c>
      <c r="O43" s="39">
        <f t="shared" si="164"/>
        <v>1204</v>
      </c>
      <c r="P43" s="39">
        <f t="shared" si="164"/>
        <v>1246</v>
      </c>
      <c r="Q43" s="39">
        <f t="shared" si="164"/>
        <v>1286</v>
      </c>
      <c r="R43" s="39">
        <f t="shared" si="164"/>
        <v>1324</v>
      </c>
      <c r="S43" s="39">
        <f t="shared" si="164"/>
        <v>1360</v>
      </c>
      <c r="T43" s="39">
        <f t="shared" si="164"/>
        <v>1396</v>
      </c>
      <c r="U43" s="39">
        <f t="shared" si="164"/>
        <v>1430</v>
      </c>
      <c r="V43" s="39">
        <f t="shared" si="164"/>
        <v>1462</v>
      </c>
      <c r="W43" s="39">
        <f t="shared" si="164"/>
        <v>1492</v>
      </c>
      <c r="X43" s="39">
        <f t="shared" si="164"/>
        <v>1520</v>
      </c>
      <c r="Y43" s="39">
        <f t="shared" si="164"/>
        <v>1548</v>
      </c>
      <c r="Z43" s="39">
        <f t="shared" si="164"/>
        <v>3470</v>
      </c>
      <c r="AA43" s="39">
        <f t="shared" si="164"/>
        <v>3580</v>
      </c>
      <c r="AB43" s="39">
        <f t="shared" si="164"/>
        <v>3684</v>
      </c>
      <c r="AC43" s="39">
        <f t="shared" si="164"/>
        <v>3784</v>
      </c>
      <c r="AD43" s="39">
        <f t="shared" si="164"/>
        <v>3878</v>
      </c>
      <c r="AE43" s="39">
        <f t="shared" si="164"/>
        <v>3968</v>
      </c>
      <c r="AF43" s="39">
        <f t="shared" si="164"/>
        <v>4054</v>
      </c>
      <c r="AG43" s="39">
        <f t="shared" si="164"/>
        <v>4134</v>
      </c>
      <c r="AH43" s="39">
        <f t="shared" si="164"/>
        <v>4210</v>
      </c>
      <c r="AI43" s="39">
        <f t="shared" si="164"/>
        <v>4282</v>
      </c>
      <c r="AJ43" s="39">
        <f t="shared" si="164"/>
        <v>4352</v>
      </c>
      <c r="AK43" s="39">
        <f t="shared" si="164"/>
        <v>4418</v>
      </c>
      <c r="AL43" s="39">
        <f t="shared" si="164"/>
        <v>9714</v>
      </c>
      <c r="AM43" s="39">
        <f t="shared" si="164"/>
        <v>9900</v>
      </c>
      <c r="AN43" s="39">
        <f t="shared" si="164"/>
        <v>10078</v>
      </c>
      <c r="AO43" s="39">
        <f t="shared" si="164"/>
        <v>10246</v>
      </c>
      <c r="AP43" s="39">
        <f t="shared" si="164"/>
        <v>10406</v>
      </c>
      <c r="AQ43" s="39">
        <f t="shared" si="164"/>
        <v>10558</v>
      </c>
      <c r="AR43" s="39">
        <f t="shared" si="164"/>
        <v>10702</v>
      </c>
      <c r="AS43" s="39">
        <f t="shared" si="164"/>
        <v>10840</v>
      </c>
      <c r="AT43" s="39">
        <f t="shared" si="164"/>
        <v>10970</v>
      </c>
      <c r="AU43" s="39">
        <f t="shared" si="164"/>
        <v>11094</v>
      </c>
      <c r="AV43" s="39">
        <f t="shared" si="164"/>
        <v>11212</v>
      </c>
      <c r="AW43" s="39">
        <f t="shared" si="164"/>
        <v>11324</v>
      </c>
    </row>
  </sheetData>
  <sheetProtection algorithmName="SHA-512" hashValue="3ztofMdd3Wrox1/A7CtNlOi59zsQFoqIBwAOA613Cw0lA/HP0uEtWpzW/1NS3wt4RqBltpYbuZH+zL6fE+gCLg==" saltValue="W8NF2k62o8fYmgycmpRQ4A==" spinCount="100000" sheet="1" objects="1" scenarios="1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3"/>
  <sheetViews>
    <sheetView showGridLines="0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7" sqref="L27"/>
    </sheetView>
  </sheetViews>
  <sheetFormatPr defaultColWidth="8.875" defaultRowHeight="15.75" x14ac:dyDescent="0.25"/>
  <cols>
    <col min="1" max="1" width="13.625" style="11" bestFit="1" customWidth="1"/>
    <col min="2" max="4" width="13.625" customWidth="1"/>
    <col min="5" max="5" width="1.625" customWidth="1"/>
    <col min="6" max="6" width="13.625" customWidth="1"/>
  </cols>
  <sheetData>
    <row r="1" spans="1:54" x14ac:dyDescent="0.25">
      <c r="A1" s="10" t="s">
        <v>22</v>
      </c>
      <c r="B1" s="1"/>
      <c r="C1" s="1"/>
      <c r="D1" s="1"/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0" t="s">
        <v>37</v>
      </c>
      <c r="T1" s="10" t="s">
        <v>38</v>
      </c>
      <c r="U1" s="10" t="s">
        <v>39</v>
      </c>
      <c r="V1" s="10" t="s">
        <v>40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50</v>
      </c>
      <c r="AG1" s="10" t="s">
        <v>51</v>
      </c>
      <c r="AH1" s="10" t="s">
        <v>52</v>
      </c>
      <c r="AI1" s="10" t="s">
        <v>53</v>
      </c>
      <c r="AJ1" s="10" t="s">
        <v>54</v>
      </c>
      <c r="AK1" s="10" t="s">
        <v>55</v>
      </c>
      <c r="AL1" s="10" t="s">
        <v>56</v>
      </c>
      <c r="AM1" s="10" t="s">
        <v>57</v>
      </c>
      <c r="AN1" s="10" t="s">
        <v>58</v>
      </c>
      <c r="AO1" s="10" t="s">
        <v>59</v>
      </c>
      <c r="AP1" s="10" t="s">
        <v>60</v>
      </c>
      <c r="AQ1" s="10" t="s">
        <v>61</v>
      </c>
      <c r="AR1" s="10" t="s">
        <v>62</v>
      </c>
      <c r="AS1" s="10" t="s">
        <v>63</v>
      </c>
      <c r="AT1" s="10" t="s">
        <v>64</v>
      </c>
      <c r="AU1" s="10" t="s">
        <v>65</v>
      </c>
      <c r="AV1" s="10" t="s">
        <v>66</v>
      </c>
      <c r="AW1" s="10" t="s">
        <v>67</v>
      </c>
      <c r="AX1" s="10" t="s">
        <v>68</v>
      </c>
      <c r="AY1" s="10" t="s">
        <v>69</v>
      </c>
      <c r="AZ1" s="10" t="s">
        <v>70</v>
      </c>
      <c r="BA1" s="10" t="s">
        <v>71</v>
      </c>
      <c r="BB1" s="10" t="s">
        <v>72</v>
      </c>
    </row>
    <row r="3" spans="1:54" x14ac:dyDescent="0.25">
      <c r="D3" s="36" t="s">
        <v>23</v>
      </c>
      <c r="F3" s="23">
        <v>1</v>
      </c>
      <c r="G3" s="23">
        <v>0.2</v>
      </c>
      <c r="H3" s="23">
        <v>0.12</v>
      </c>
      <c r="I3" s="23">
        <v>0.1</v>
      </c>
      <c r="J3" s="23">
        <v>0.08</v>
      </c>
      <c r="K3" s="23">
        <v>0.05</v>
      </c>
      <c r="L3" s="23">
        <v>0.05</v>
      </c>
      <c r="M3" s="23">
        <v>0.05</v>
      </c>
      <c r="N3" s="23">
        <v>0.05</v>
      </c>
      <c r="O3" s="23">
        <v>0.05</v>
      </c>
      <c r="P3" s="23">
        <v>0.05</v>
      </c>
      <c r="Q3" s="23">
        <v>0.05</v>
      </c>
      <c r="R3" s="23">
        <v>0.05</v>
      </c>
      <c r="S3" s="23">
        <v>0.05</v>
      </c>
      <c r="T3" s="23">
        <v>0.05</v>
      </c>
      <c r="U3" s="23">
        <v>0.05</v>
      </c>
      <c r="V3" s="23">
        <v>0.05</v>
      </c>
      <c r="W3" s="23">
        <v>0.05</v>
      </c>
      <c r="X3" s="23">
        <v>0.05</v>
      </c>
      <c r="Y3" s="23">
        <v>0.05</v>
      </c>
      <c r="Z3" s="23">
        <v>0.05</v>
      </c>
      <c r="AA3" s="23">
        <v>0.05</v>
      </c>
      <c r="AB3" s="23">
        <v>0.05</v>
      </c>
      <c r="AC3" s="23">
        <v>0.05</v>
      </c>
      <c r="AD3" s="23">
        <v>0.05</v>
      </c>
      <c r="AE3" s="23">
        <v>0.05</v>
      </c>
      <c r="AF3" s="23">
        <v>0.05</v>
      </c>
      <c r="AG3" s="23">
        <v>0.05</v>
      </c>
      <c r="AH3" s="23">
        <v>0.05</v>
      </c>
      <c r="AI3" s="23">
        <v>0.05</v>
      </c>
      <c r="AJ3" s="23">
        <v>0.05</v>
      </c>
      <c r="AK3" s="23">
        <v>0.05</v>
      </c>
      <c r="AL3" s="23">
        <v>0.05</v>
      </c>
      <c r="AM3" s="23">
        <v>0.05</v>
      </c>
      <c r="AN3" s="23">
        <v>0.05</v>
      </c>
      <c r="AO3" s="23">
        <v>0.05</v>
      </c>
      <c r="AP3" s="23">
        <v>0.05</v>
      </c>
      <c r="AQ3" s="23">
        <v>0.05</v>
      </c>
      <c r="AR3" s="23">
        <v>0.05</v>
      </c>
      <c r="AS3" s="23">
        <v>0.05</v>
      </c>
      <c r="AT3" s="23">
        <v>0.05</v>
      </c>
      <c r="AU3" s="23">
        <v>0.05</v>
      </c>
      <c r="AV3" s="23">
        <v>0.05</v>
      </c>
      <c r="AW3" s="23">
        <v>0.05</v>
      </c>
      <c r="AX3" s="23">
        <v>0.05</v>
      </c>
      <c r="AY3" s="23">
        <v>0.05</v>
      </c>
      <c r="AZ3" s="23">
        <v>0.05</v>
      </c>
      <c r="BA3" s="23">
        <v>0.05</v>
      </c>
      <c r="BB3" s="23">
        <v>0.05</v>
      </c>
    </row>
    <row r="5" spans="1:54" x14ac:dyDescent="0.25">
      <c r="A5" s="10" t="s">
        <v>73</v>
      </c>
      <c r="B5" s="10" t="s">
        <v>74</v>
      </c>
      <c r="C5" s="10" t="s">
        <v>75</v>
      </c>
      <c r="D5" s="10" t="s">
        <v>76</v>
      </c>
      <c r="F5" s="13" t="s">
        <v>105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4" t="s">
        <v>31</v>
      </c>
      <c r="N5" s="14" t="s">
        <v>32</v>
      </c>
      <c r="O5" s="14" t="s">
        <v>33</v>
      </c>
      <c r="P5" s="14" t="s">
        <v>34</v>
      </c>
      <c r="Q5" s="14" t="s">
        <v>35</v>
      </c>
      <c r="R5" s="14" t="s">
        <v>36</v>
      </c>
      <c r="S5" s="14" t="s">
        <v>37</v>
      </c>
      <c r="T5" s="14" t="s">
        <v>38</v>
      </c>
      <c r="U5" s="14" t="s">
        <v>39</v>
      </c>
      <c r="V5" s="14" t="s">
        <v>40</v>
      </c>
      <c r="W5" s="14" t="s">
        <v>41</v>
      </c>
      <c r="X5" s="14" t="s">
        <v>42</v>
      </c>
      <c r="Y5" s="14" t="s">
        <v>43</v>
      </c>
      <c r="Z5" s="14" t="s">
        <v>44</v>
      </c>
      <c r="AA5" s="14" t="s">
        <v>45</v>
      </c>
      <c r="AB5" s="14" t="s">
        <v>46</v>
      </c>
      <c r="AC5" s="14" t="s">
        <v>47</v>
      </c>
      <c r="AD5" s="14" t="s">
        <v>48</v>
      </c>
      <c r="AE5" s="14" t="s">
        <v>49</v>
      </c>
      <c r="AF5" s="14" t="s">
        <v>50</v>
      </c>
      <c r="AG5" s="14" t="s">
        <v>51</v>
      </c>
      <c r="AH5" s="14" t="s">
        <v>52</v>
      </c>
      <c r="AI5" s="14" t="s">
        <v>53</v>
      </c>
      <c r="AJ5" s="14" t="s">
        <v>54</v>
      </c>
      <c r="AK5" s="14" t="s">
        <v>55</v>
      </c>
      <c r="AL5" s="14" t="s">
        <v>56</v>
      </c>
      <c r="AM5" s="14" t="s">
        <v>57</v>
      </c>
      <c r="AN5" s="14" t="s">
        <v>58</v>
      </c>
      <c r="AO5" s="14" t="s">
        <v>59</v>
      </c>
      <c r="AP5" s="14" t="s">
        <v>60</v>
      </c>
      <c r="AQ5" s="14" t="s">
        <v>61</v>
      </c>
      <c r="AR5" s="14" t="s">
        <v>62</v>
      </c>
      <c r="AS5" s="14" t="s">
        <v>63</v>
      </c>
      <c r="AT5" s="14" t="s">
        <v>64</v>
      </c>
      <c r="AU5" s="14" t="s">
        <v>65</v>
      </c>
      <c r="AV5" s="14" t="s">
        <v>66</v>
      </c>
      <c r="AW5" s="14" t="s">
        <v>67</v>
      </c>
      <c r="AX5" s="14" t="s">
        <v>68</v>
      </c>
      <c r="AY5" s="14" t="s">
        <v>69</v>
      </c>
      <c r="AZ5" s="14" t="s">
        <v>70</v>
      </c>
      <c r="BA5" s="14" t="s">
        <v>71</v>
      </c>
      <c r="BB5" s="15" t="s">
        <v>72</v>
      </c>
    </row>
    <row r="6" spans="1:54" x14ac:dyDescent="0.25">
      <c r="A6" s="35">
        <f t="array" ref="A6:A53">TRANSPOSE('Acquisition Model'!B1:AW1)</f>
        <v>44197</v>
      </c>
      <c r="B6" s="22">
        <f>F6</f>
        <v>115</v>
      </c>
      <c r="C6" s="19">
        <v>1.3</v>
      </c>
      <c r="D6" s="21">
        <f>B6*C6</f>
        <v>149.5</v>
      </c>
      <c r="F6" s="33">
        <f t="array" ref="F6:F53">TRANSPOSE('Acquisition Model'!B43:AW43)</f>
        <v>115</v>
      </c>
      <c r="G6" s="16">
        <f>ROUND($F6*G$3,0)</f>
        <v>23</v>
      </c>
      <c r="H6" s="16">
        <f>ROUND($F6*H$3,0)</f>
        <v>14</v>
      </c>
      <c r="I6" s="16">
        <f>ROUND($F6*I$3,0)</f>
        <v>12</v>
      </c>
      <c r="J6" s="16">
        <f t="shared" ref="H6:W21" si="0">ROUND($F6*J$3,0)</f>
        <v>9</v>
      </c>
      <c r="K6" s="16">
        <f t="shared" si="0"/>
        <v>6</v>
      </c>
      <c r="L6" s="16">
        <f t="shared" si="0"/>
        <v>6</v>
      </c>
      <c r="M6" s="16">
        <f t="shared" si="0"/>
        <v>6</v>
      </c>
      <c r="N6" s="16">
        <f t="shared" si="0"/>
        <v>6</v>
      </c>
      <c r="O6" s="16">
        <f t="shared" si="0"/>
        <v>6</v>
      </c>
      <c r="P6" s="16">
        <f t="shared" si="0"/>
        <v>6</v>
      </c>
      <c r="Q6" s="16">
        <f t="shared" si="0"/>
        <v>6</v>
      </c>
      <c r="R6" s="16">
        <f t="shared" si="0"/>
        <v>6</v>
      </c>
      <c r="S6" s="16">
        <f t="shared" si="0"/>
        <v>6</v>
      </c>
      <c r="T6" s="16">
        <f t="shared" si="0"/>
        <v>6</v>
      </c>
      <c r="U6" s="16">
        <f t="shared" si="0"/>
        <v>6</v>
      </c>
      <c r="V6" s="16">
        <f t="shared" si="0"/>
        <v>6</v>
      </c>
      <c r="W6" s="16">
        <f t="shared" si="0"/>
        <v>6</v>
      </c>
      <c r="X6" s="16">
        <f t="shared" ref="X6:AM21" si="1">ROUND($F6*X$3,0)</f>
        <v>6</v>
      </c>
      <c r="Y6" s="16">
        <f t="shared" si="1"/>
        <v>6</v>
      </c>
      <c r="Z6" s="16">
        <f t="shared" si="1"/>
        <v>6</v>
      </c>
      <c r="AA6" s="16">
        <f t="shared" si="1"/>
        <v>6</v>
      </c>
      <c r="AB6" s="16">
        <f t="shared" si="1"/>
        <v>6</v>
      </c>
      <c r="AC6" s="16">
        <f t="shared" si="1"/>
        <v>6</v>
      </c>
      <c r="AD6" s="16">
        <f t="shared" si="1"/>
        <v>6</v>
      </c>
      <c r="AE6" s="16">
        <f t="shared" si="1"/>
        <v>6</v>
      </c>
      <c r="AF6" s="16">
        <f t="shared" si="1"/>
        <v>6</v>
      </c>
      <c r="AG6" s="16">
        <f t="shared" si="1"/>
        <v>6</v>
      </c>
      <c r="AH6" s="16">
        <f t="shared" si="1"/>
        <v>6</v>
      </c>
      <c r="AI6" s="16">
        <f t="shared" si="1"/>
        <v>6</v>
      </c>
      <c r="AJ6" s="16">
        <f t="shared" si="1"/>
        <v>6</v>
      </c>
      <c r="AK6" s="16">
        <f t="shared" si="1"/>
        <v>6</v>
      </c>
      <c r="AL6" s="16">
        <f t="shared" si="1"/>
        <v>6</v>
      </c>
      <c r="AM6" s="16">
        <f t="shared" si="1"/>
        <v>6</v>
      </c>
      <c r="AN6" s="16">
        <f t="shared" ref="AN6:BA6" si="2">ROUND($F6*AN$3,0)</f>
        <v>6</v>
      </c>
      <c r="AO6" s="16">
        <f t="shared" si="2"/>
        <v>6</v>
      </c>
      <c r="AP6" s="16">
        <f t="shared" si="2"/>
        <v>6</v>
      </c>
      <c r="AQ6" s="16">
        <f t="shared" si="2"/>
        <v>6</v>
      </c>
      <c r="AR6" s="16">
        <f t="shared" si="2"/>
        <v>6</v>
      </c>
      <c r="AS6" s="16">
        <f t="shared" si="2"/>
        <v>6</v>
      </c>
      <c r="AT6" s="16">
        <f t="shared" si="2"/>
        <v>6</v>
      </c>
      <c r="AU6" s="16">
        <f t="shared" si="2"/>
        <v>6</v>
      </c>
      <c r="AV6" s="16">
        <f t="shared" si="2"/>
        <v>6</v>
      </c>
      <c r="AW6" s="16">
        <f t="shared" si="2"/>
        <v>6</v>
      </c>
      <c r="AX6" s="16">
        <f t="shared" si="2"/>
        <v>6</v>
      </c>
      <c r="AY6" s="16">
        <f t="shared" si="2"/>
        <v>6</v>
      </c>
      <c r="AZ6" s="16">
        <f t="shared" si="2"/>
        <v>6</v>
      </c>
      <c r="BA6" s="16">
        <f t="shared" si="2"/>
        <v>6</v>
      </c>
      <c r="BB6" s="17"/>
    </row>
    <row r="7" spans="1:54" x14ac:dyDescent="0.25">
      <c r="A7" s="35">
        <v>44228</v>
      </c>
      <c r="B7" s="22">
        <f>F7+G6</f>
        <v>176</v>
      </c>
      <c r="C7" s="19">
        <v>1.3</v>
      </c>
      <c r="D7" s="21">
        <f>B7*C7</f>
        <v>228.8</v>
      </c>
      <c r="F7" s="33">
        <v>153</v>
      </c>
      <c r="G7" s="16">
        <f t="shared" ref="G7:V22" si="3">ROUND($F7*G$3,0)</f>
        <v>31</v>
      </c>
      <c r="H7" s="16">
        <f t="shared" si="0"/>
        <v>18</v>
      </c>
      <c r="I7" s="16">
        <f t="shared" si="0"/>
        <v>15</v>
      </c>
      <c r="J7" s="16">
        <f t="shared" si="0"/>
        <v>12</v>
      </c>
      <c r="K7" s="16">
        <f t="shared" si="0"/>
        <v>8</v>
      </c>
      <c r="L7" s="16">
        <f t="shared" si="0"/>
        <v>8</v>
      </c>
      <c r="M7" s="16">
        <f t="shared" si="0"/>
        <v>8</v>
      </c>
      <c r="N7" s="16">
        <f t="shared" si="0"/>
        <v>8</v>
      </c>
      <c r="O7" s="16">
        <f t="shared" si="0"/>
        <v>8</v>
      </c>
      <c r="P7" s="16">
        <f t="shared" si="0"/>
        <v>8</v>
      </c>
      <c r="Q7" s="16">
        <f t="shared" si="0"/>
        <v>8</v>
      </c>
      <c r="R7" s="16">
        <f t="shared" si="0"/>
        <v>8</v>
      </c>
      <c r="S7" s="16">
        <f t="shared" si="0"/>
        <v>8</v>
      </c>
      <c r="T7" s="16">
        <f t="shared" si="0"/>
        <v>8</v>
      </c>
      <c r="U7" s="16">
        <f t="shared" si="0"/>
        <v>8</v>
      </c>
      <c r="V7" s="16">
        <f t="shared" si="0"/>
        <v>8</v>
      </c>
      <c r="W7" s="16">
        <f t="shared" si="0"/>
        <v>8</v>
      </c>
      <c r="X7" s="16">
        <f t="shared" si="1"/>
        <v>8</v>
      </c>
      <c r="Y7" s="16">
        <f t="shared" si="1"/>
        <v>8</v>
      </c>
      <c r="Z7" s="16">
        <f t="shared" si="1"/>
        <v>8</v>
      </c>
      <c r="AA7" s="16">
        <f t="shared" si="1"/>
        <v>8</v>
      </c>
      <c r="AB7" s="16">
        <f t="shared" si="1"/>
        <v>8</v>
      </c>
      <c r="AC7" s="16">
        <f t="shared" si="1"/>
        <v>8</v>
      </c>
      <c r="AD7" s="16">
        <f t="shared" si="1"/>
        <v>8</v>
      </c>
      <c r="AE7" s="16">
        <f t="shared" si="1"/>
        <v>8</v>
      </c>
      <c r="AF7" s="16">
        <f t="shared" si="1"/>
        <v>8</v>
      </c>
      <c r="AG7" s="16">
        <f t="shared" si="1"/>
        <v>8</v>
      </c>
      <c r="AH7" s="16">
        <f t="shared" si="1"/>
        <v>8</v>
      </c>
      <c r="AI7" s="16">
        <f t="shared" si="1"/>
        <v>8</v>
      </c>
      <c r="AJ7" s="16">
        <f t="shared" si="1"/>
        <v>8</v>
      </c>
      <c r="AK7" s="16">
        <f t="shared" si="1"/>
        <v>8</v>
      </c>
      <c r="AL7" s="16">
        <f t="shared" si="1"/>
        <v>8</v>
      </c>
      <c r="AM7" s="16">
        <f t="shared" si="1"/>
        <v>8</v>
      </c>
      <c r="AN7" s="16">
        <f t="shared" ref="AN7:AZ7" si="4">ROUND($F7*AN$3,0)</f>
        <v>8</v>
      </c>
      <c r="AO7" s="16">
        <f t="shared" si="4"/>
        <v>8</v>
      </c>
      <c r="AP7" s="16">
        <f t="shared" si="4"/>
        <v>8</v>
      </c>
      <c r="AQ7" s="16">
        <f t="shared" si="4"/>
        <v>8</v>
      </c>
      <c r="AR7" s="16">
        <f t="shared" si="4"/>
        <v>8</v>
      </c>
      <c r="AS7" s="16">
        <f t="shared" si="4"/>
        <v>8</v>
      </c>
      <c r="AT7" s="16">
        <f t="shared" si="4"/>
        <v>8</v>
      </c>
      <c r="AU7" s="16">
        <f t="shared" si="4"/>
        <v>8</v>
      </c>
      <c r="AV7" s="16">
        <f t="shared" si="4"/>
        <v>8</v>
      </c>
      <c r="AW7" s="16">
        <f t="shared" si="4"/>
        <v>8</v>
      </c>
      <c r="AX7" s="16">
        <f t="shared" si="4"/>
        <v>8</v>
      </c>
      <c r="AY7" s="16">
        <f t="shared" si="4"/>
        <v>8</v>
      </c>
      <c r="AZ7" s="16">
        <f t="shared" si="4"/>
        <v>8</v>
      </c>
      <c r="BA7" s="16"/>
      <c r="BB7" s="17"/>
    </row>
    <row r="8" spans="1:54" x14ac:dyDescent="0.25">
      <c r="A8" s="35">
        <v>44256</v>
      </c>
      <c r="B8" s="22">
        <f>F8+G7+H6</f>
        <v>234</v>
      </c>
      <c r="C8" s="19">
        <v>1.3</v>
      </c>
      <c r="D8" s="21">
        <f>B8*C8</f>
        <v>304.2</v>
      </c>
      <c r="F8" s="33">
        <v>189</v>
      </c>
      <c r="G8" s="16">
        <f t="shared" si="3"/>
        <v>38</v>
      </c>
      <c r="H8" s="16">
        <f t="shared" si="0"/>
        <v>23</v>
      </c>
      <c r="I8" s="16">
        <f t="shared" si="0"/>
        <v>19</v>
      </c>
      <c r="J8" s="16">
        <f t="shared" si="0"/>
        <v>15</v>
      </c>
      <c r="K8" s="16">
        <f t="shared" si="0"/>
        <v>9</v>
      </c>
      <c r="L8" s="16">
        <f t="shared" si="0"/>
        <v>9</v>
      </c>
      <c r="M8" s="16">
        <f t="shared" si="0"/>
        <v>9</v>
      </c>
      <c r="N8" s="16">
        <f t="shared" si="0"/>
        <v>9</v>
      </c>
      <c r="O8" s="16">
        <f t="shared" si="0"/>
        <v>9</v>
      </c>
      <c r="P8" s="16">
        <f t="shared" si="0"/>
        <v>9</v>
      </c>
      <c r="Q8" s="16">
        <f t="shared" si="0"/>
        <v>9</v>
      </c>
      <c r="R8" s="16">
        <f t="shared" si="0"/>
        <v>9</v>
      </c>
      <c r="S8" s="16">
        <f t="shared" si="0"/>
        <v>9</v>
      </c>
      <c r="T8" s="16">
        <f t="shared" si="0"/>
        <v>9</v>
      </c>
      <c r="U8" s="16">
        <f t="shared" si="0"/>
        <v>9</v>
      </c>
      <c r="V8" s="16">
        <f t="shared" si="0"/>
        <v>9</v>
      </c>
      <c r="W8" s="16">
        <f t="shared" si="0"/>
        <v>9</v>
      </c>
      <c r="X8" s="16">
        <f t="shared" si="1"/>
        <v>9</v>
      </c>
      <c r="Y8" s="16">
        <f t="shared" si="1"/>
        <v>9</v>
      </c>
      <c r="Z8" s="16">
        <f t="shared" si="1"/>
        <v>9</v>
      </c>
      <c r="AA8" s="16">
        <f t="shared" si="1"/>
        <v>9</v>
      </c>
      <c r="AB8" s="16">
        <f t="shared" si="1"/>
        <v>9</v>
      </c>
      <c r="AC8" s="16">
        <f t="shared" si="1"/>
        <v>9</v>
      </c>
      <c r="AD8" s="16">
        <f t="shared" si="1"/>
        <v>9</v>
      </c>
      <c r="AE8" s="16">
        <f t="shared" si="1"/>
        <v>9</v>
      </c>
      <c r="AF8" s="16">
        <f t="shared" si="1"/>
        <v>9</v>
      </c>
      <c r="AG8" s="16">
        <f t="shared" si="1"/>
        <v>9</v>
      </c>
      <c r="AH8" s="16">
        <f t="shared" si="1"/>
        <v>9</v>
      </c>
      <c r="AI8" s="16">
        <f t="shared" si="1"/>
        <v>9</v>
      </c>
      <c r="AJ8" s="16">
        <f t="shared" si="1"/>
        <v>9</v>
      </c>
      <c r="AK8" s="16">
        <f t="shared" si="1"/>
        <v>9</v>
      </c>
      <c r="AL8" s="16">
        <f t="shared" si="1"/>
        <v>9</v>
      </c>
      <c r="AM8" s="16">
        <f t="shared" si="1"/>
        <v>9</v>
      </c>
      <c r="AN8" s="16">
        <f t="shared" ref="AN8:AY8" si="5">ROUND($F8*AN$3,0)</f>
        <v>9</v>
      </c>
      <c r="AO8" s="16">
        <f t="shared" si="5"/>
        <v>9</v>
      </c>
      <c r="AP8" s="16">
        <f t="shared" si="5"/>
        <v>9</v>
      </c>
      <c r="AQ8" s="16">
        <f t="shared" si="5"/>
        <v>9</v>
      </c>
      <c r="AR8" s="16">
        <f t="shared" si="5"/>
        <v>9</v>
      </c>
      <c r="AS8" s="16">
        <f t="shared" si="5"/>
        <v>9</v>
      </c>
      <c r="AT8" s="16">
        <f t="shared" si="5"/>
        <v>9</v>
      </c>
      <c r="AU8" s="16">
        <f t="shared" si="5"/>
        <v>9</v>
      </c>
      <c r="AV8" s="16">
        <f t="shared" si="5"/>
        <v>9</v>
      </c>
      <c r="AW8" s="16">
        <f t="shared" si="5"/>
        <v>9</v>
      </c>
      <c r="AX8" s="16">
        <f t="shared" si="5"/>
        <v>9</v>
      </c>
      <c r="AY8" s="16">
        <f t="shared" si="5"/>
        <v>9</v>
      </c>
      <c r="AZ8" s="16"/>
      <c r="BA8" s="16"/>
      <c r="BB8" s="17"/>
    </row>
    <row r="9" spans="1:54" x14ac:dyDescent="0.25">
      <c r="A9" s="35">
        <v>44287</v>
      </c>
      <c r="B9" s="22">
        <f>F9+G8+H7+I6</f>
        <v>301</v>
      </c>
      <c r="C9" s="19">
        <v>1.3</v>
      </c>
      <c r="D9" s="21">
        <f t="shared" ref="D9:D53" si="6">B9*C9</f>
        <v>391.3</v>
      </c>
      <c r="F9" s="33">
        <v>233</v>
      </c>
      <c r="G9" s="16">
        <f t="shared" si="3"/>
        <v>47</v>
      </c>
      <c r="H9" s="16">
        <f t="shared" si="0"/>
        <v>28</v>
      </c>
      <c r="I9" s="16">
        <f t="shared" si="0"/>
        <v>23</v>
      </c>
      <c r="J9" s="16">
        <f t="shared" si="0"/>
        <v>19</v>
      </c>
      <c r="K9" s="16">
        <f t="shared" si="0"/>
        <v>12</v>
      </c>
      <c r="L9" s="16">
        <f t="shared" si="0"/>
        <v>12</v>
      </c>
      <c r="M9" s="16">
        <f t="shared" si="0"/>
        <v>12</v>
      </c>
      <c r="N9" s="16">
        <f t="shared" si="0"/>
        <v>12</v>
      </c>
      <c r="O9" s="16">
        <f t="shared" si="0"/>
        <v>12</v>
      </c>
      <c r="P9" s="16">
        <f t="shared" si="0"/>
        <v>12</v>
      </c>
      <c r="Q9" s="16">
        <f t="shared" si="0"/>
        <v>12</v>
      </c>
      <c r="R9" s="16">
        <f t="shared" si="0"/>
        <v>12</v>
      </c>
      <c r="S9" s="16">
        <f t="shared" si="0"/>
        <v>12</v>
      </c>
      <c r="T9" s="16">
        <f t="shared" si="0"/>
        <v>12</v>
      </c>
      <c r="U9" s="16">
        <f t="shared" si="0"/>
        <v>12</v>
      </c>
      <c r="V9" s="16">
        <f t="shared" si="0"/>
        <v>12</v>
      </c>
      <c r="W9" s="16">
        <f t="shared" si="0"/>
        <v>12</v>
      </c>
      <c r="X9" s="16">
        <f t="shared" si="1"/>
        <v>12</v>
      </c>
      <c r="Y9" s="16">
        <f t="shared" si="1"/>
        <v>12</v>
      </c>
      <c r="Z9" s="16">
        <f t="shared" si="1"/>
        <v>12</v>
      </c>
      <c r="AA9" s="16">
        <f t="shared" si="1"/>
        <v>12</v>
      </c>
      <c r="AB9" s="16">
        <f t="shared" si="1"/>
        <v>12</v>
      </c>
      <c r="AC9" s="16">
        <f t="shared" si="1"/>
        <v>12</v>
      </c>
      <c r="AD9" s="16">
        <f t="shared" si="1"/>
        <v>12</v>
      </c>
      <c r="AE9" s="16">
        <f t="shared" si="1"/>
        <v>12</v>
      </c>
      <c r="AF9" s="16">
        <f t="shared" si="1"/>
        <v>12</v>
      </c>
      <c r="AG9" s="16">
        <f t="shared" si="1"/>
        <v>12</v>
      </c>
      <c r="AH9" s="16">
        <f t="shared" si="1"/>
        <v>12</v>
      </c>
      <c r="AI9" s="16">
        <f t="shared" si="1"/>
        <v>12</v>
      </c>
      <c r="AJ9" s="16">
        <f t="shared" si="1"/>
        <v>12</v>
      </c>
      <c r="AK9" s="16">
        <f t="shared" si="1"/>
        <v>12</v>
      </c>
      <c r="AL9" s="16">
        <f t="shared" si="1"/>
        <v>12</v>
      </c>
      <c r="AM9" s="16">
        <f t="shared" si="1"/>
        <v>12</v>
      </c>
      <c r="AN9" s="16">
        <f t="shared" ref="AN9:AX9" si="7">ROUND($F9*AN$3,0)</f>
        <v>12</v>
      </c>
      <c r="AO9" s="16">
        <f t="shared" si="7"/>
        <v>12</v>
      </c>
      <c r="AP9" s="16">
        <f t="shared" si="7"/>
        <v>12</v>
      </c>
      <c r="AQ9" s="16">
        <f t="shared" si="7"/>
        <v>12</v>
      </c>
      <c r="AR9" s="16">
        <f t="shared" si="7"/>
        <v>12</v>
      </c>
      <c r="AS9" s="16">
        <f t="shared" si="7"/>
        <v>12</v>
      </c>
      <c r="AT9" s="16">
        <f t="shared" si="7"/>
        <v>12</v>
      </c>
      <c r="AU9" s="16">
        <f t="shared" si="7"/>
        <v>12</v>
      </c>
      <c r="AV9" s="16">
        <f t="shared" si="7"/>
        <v>12</v>
      </c>
      <c r="AW9" s="16">
        <f t="shared" si="7"/>
        <v>12</v>
      </c>
      <c r="AX9" s="16">
        <f t="shared" si="7"/>
        <v>12</v>
      </c>
      <c r="AY9" s="16"/>
      <c r="AZ9" s="16"/>
      <c r="BA9" s="16"/>
      <c r="BB9" s="17"/>
    </row>
    <row r="10" spans="1:54" x14ac:dyDescent="0.25">
      <c r="A10" s="35">
        <v>44317</v>
      </c>
      <c r="B10" s="22">
        <f>F10+G9+H8+I7+J6</f>
        <v>393</v>
      </c>
      <c r="C10" s="19">
        <v>1.3</v>
      </c>
      <c r="D10" s="21">
        <f t="shared" si="6"/>
        <v>510.90000000000003</v>
      </c>
      <c r="F10" s="33">
        <v>299</v>
      </c>
      <c r="G10" s="16">
        <f t="shared" si="3"/>
        <v>60</v>
      </c>
      <c r="H10" s="16">
        <f t="shared" si="0"/>
        <v>36</v>
      </c>
      <c r="I10" s="16">
        <f t="shared" si="0"/>
        <v>30</v>
      </c>
      <c r="J10" s="16">
        <f t="shared" si="0"/>
        <v>24</v>
      </c>
      <c r="K10" s="16">
        <f t="shared" si="0"/>
        <v>15</v>
      </c>
      <c r="L10" s="16">
        <f t="shared" si="0"/>
        <v>15</v>
      </c>
      <c r="M10" s="16">
        <f t="shared" si="0"/>
        <v>15</v>
      </c>
      <c r="N10" s="16">
        <f t="shared" si="0"/>
        <v>15</v>
      </c>
      <c r="O10" s="16">
        <f t="shared" si="0"/>
        <v>15</v>
      </c>
      <c r="P10" s="16">
        <f t="shared" si="0"/>
        <v>15</v>
      </c>
      <c r="Q10" s="16">
        <f t="shared" si="0"/>
        <v>15</v>
      </c>
      <c r="R10" s="16">
        <f t="shared" si="0"/>
        <v>15</v>
      </c>
      <c r="S10" s="16">
        <f t="shared" si="0"/>
        <v>15</v>
      </c>
      <c r="T10" s="16">
        <f t="shared" si="0"/>
        <v>15</v>
      </c>
      <c r="U10" s="16">
        <f t="shared" si="0"/>
        <v>15</v>
      </c>
      <c r="V10" s="16">
        <f t="shared" si="0"/>
        <v>15</v>
      </c>
      <c r="W10" s="16">
        <f t="shared" si="0"/>
        <v>15</v>
      </c>
      <c r="X10" s="16">
        <f t="shared" si="1"/>
        <v>15</v>
      </c>
      <c r="Y10" s="16">
        <f t="shared" si="1"/>
        <v>15</v>
      </c>
      <c r="Z10" s="16">
        <f t="shared" si="1"/>
        <v>15</v>
      </c>
      <c r="AA10" s="16">
        <f t="shared" si="1"/>
        <v>15</v>
      </c>
      <c r="AB10" s="16">
        <f t="shared" si="1"/>
        <v>15</v>
      </c>
      <c r="AC10" s="16">
        <f t="shared" si="1"/>
        <v>15</v>
      </c>
      <c r="AD10" s="16">
        <f t="shared" si="1"/>
        <v>15</v>
      </c>
      <c r="AE10" s="16">
        <f t="shared" si="1"/>
        <v>15</v>
      </c>
      <c r="AF10" s="16">
        <f t="shared" si="1"/>
        <v>15</v>
      </c>
      <c r="AG10" s="16">
        <f t="shared" si="1"/>
        <v>15</v>
      </c>
      <c r="AH10" s="16">
        <f t="shared" si="1"/>
        <v>15</v>
      </c>
      <c r="AI10" s="16">
        <f t="shared" si="1"/>
        <v>15</v>
      </c>
      <c r="AJ10" s="16">
        <f t="shared" si="1"/>
        <v>15</v>
      </c>
      <c r="AK10" s="16">
        <f t="shared" si="1"/>
        <v>15</v>
      </c>
      <c r="AL10" s="16">
        <f t="shared" si="1"/>
        <v>15</v>
      </c>
      <c r="AM10" s="16">
        <f t="shared" si="1"/>
        <v>15</v>
      </c>
      <c r="AN10" s="16">
        <f t="shared" ref="AN10:AW10" si="8">ROUND($F10*AN$3,0)</f>
        <v>15</v>
      </c>
      <c r="AO10" s="16">
        <f t="shared" si="8"/>
        <v>15</v>
      </c>
      <c r="AP10" s="16">
        <f t="shared" si="8"/>
        <v>15</v>
      </c>
      <c r="AQ10" s="16">
        <f t="shared" si="8"/>
        <v>15</v>
      </c>
      <c r="AR10" s="16">
        <f t="shared" si="8"/>
        <v>15</v>
      </c>
      <c r="AS10" s="16">
        <f t="shared" si="8"/>
        <v>15</v>
      </c>
      <c r="AT10" s="16">
        <f t="shared" si="8"/>
        <v>15</v>
      </c>
      <c r="AU10" s="16">
        <f t="shared" si="8"/>
        <v>15</v>
      </c>
      <c r="AV10" s="16">
        <f t="shared" si="8"/>
        <v>15</v>
      </c>
      <c r="AW10" s="16">
        <f t="shared" si="8"/>
        <v>15</v>
      </c>
      <c r="AX10" s="16"/>
      <c r="AY10" s="16"/>
      <c r="AZ10" s="16"/>
      <c r="BA10" s="16"/>
      <c r="BB10" s="17"/>
    </row>
    <row r="11" spans="1:54" x14ac:dyDescent="0.25">
      <c r="A11" s="35">
        <v>44348</v>
      </c>
      <c r="B11" s="22">
        <f>F11+G10+H9+I8+J7+K6</f>
        <v>450</v>
      </c>
      <c r="C11" s="19">
        <v>1.3</v>
      </c>
      <c r="D11" s="21">
        <f t="shared" si="6"/>
        <v>585</v>
      </c>
      <c r="F11" s="33">
        <v>325</v>
      </c>
      <c r="G11" s="16">
        <f t="shared" si="3"/>
        <v>65</v>
      </c>
      <c r="H11" s="16">
        <f t="shared" si="0"/>
        <v>39</v>
      </c>
      <c r="I11" s="16">
        <f t="shared" si="0"/>
        <v>33</v>
      </c>
      <c r="J11" s="16">
        <f t="shared" si="0"/>
        <v>26</v>
      </c>
      <c r="K11" s="16">
        <f t="shared" si="0"/>
        <v>16</v>
      </c>
      <c r="L11" s="16">
        <f t="shared" si="0"/>
        <v>16</v>
      </c>
      <c r="M11" s="16">
        <f t="shared" si="0"/>
        <v>16</v>
      </c>
      <c r="N11" s="16">
        <f t="shared" si="0"/>
        <v>16</v>
      </c>
      <c r="O11" s="16">
        <f t="shared" si="0"/>
        <v>16</v>
      </c>
      <c r="P11" s="16">
        <f t="shared" si="0"/>
        <v>16</v>
      </c>
      <c r="Q11" s="16">
        <f t="shared" si="0"/>
        <v>16</v>
      </c>
      <c r="R11" s="16">
        <f t="shared" si="0"/>
        <v>16</v>
      </c>
      <c r="S11" s="16">
        <f t="shared" si="0"/>
        <v>16</v>
      </c>
      <c r="T11" s="16">
        <f t="shared" si="0"/>
        <v>16</v>
      </c>
      <c r="U11" s="16">
        <f t="shared" si="0"/>
        <v>16</v>
      </c>
      <c r="V11" s="16">
        <f t="shared" si="0"/>
        <v>16</v>
      </c>
      <c r="W11" s="16">
        <f t="shared" si="0"/>
        <v>16</v>
      </c>
      <c r="X11" s="16">
        <f t="shared" si="1"/>
        <v>16</v>
      </c>
      <c r="Y11" s="16">
        <f t="shared" si="1"/>
        <v>16</v>
      </c>
      <c r="Z11" s="16">
        <f t="shared" si="1"/>
        <v>16</v>
      </c>
      <c r="AA11" s="16">
        <f t="shared" si="1"/>
        <v>16</v>
      </c>
      <c r="AB11" s="16">
        <f t="shared" si="1"/>
        <v>16</v>
      </c>
      <c r="AC11" s="16">
        <f t="shared" si="1"/>
        <v>16</v>
      </c>
      <c r="AD11" s="16">
        <f t="shared" si="1"/>
        <v>16</v>
      </c>
      <c r="AE11" s="16">
        <f t="shared" si="1"/>
        <v>16</v>
      </c>
      <c r="AF11" s="16">
        <f t="shared" si="1"/>
        <v>16</v>
      </c>
      <c r="AG11" s="16">
        <f t="shared" si="1"/>
        <v>16</v>
      </c>
      <c r="AH11" s="16">
        <f t="shared" si="1"/>
        <v>16</v>
      </c>
      <c r="AI11" s="16">
        <f t="shared" si="1"/>
        <v>16</v>
      </c>
      <c r="AJ11" s="16">
        <f t="shared" si="1"/>
        <v>16</v>
      </c>
      <c r="AK11" s="16">
        <f t="shared" si="1"/>
        <v>16</v>
      </c>
      <c r="AL11" s="16">
        <f t="shared" si="1"/>
        <v>16</v>
      </c>
      <c r="AM11" s="16">
        <f t="shared" si="1"/>
        <v>16</v>
      </c>
      <c r="AN11" s="16">
        <f t="shared" ref="AN11:AV11" si="9">ROUND($F11*AN$3,0)</f>
        <v>16</v>
      </c>
      <c r="AO11" s="16">
        <f t="shared" si="9"/>
        <v>16</v>
      </c>
      <c r="AP11" s="16">
        <f t="shared" si="9"/>
        <v>16</v>
      </c>
      <c r="AQ11" s="16">
        <f t="shared" si="9"/>
        <v>16</v>
      </c>
      <c r="AR11" s="16">
        <f t="shared" si="9"/>
        <v>16</v>
      </c>
      <c r="AS11" s="16">
        <f t="shared" si="9"/>
        <v>16</v>
      </c>
      <c r="AT11" s="16">
        <f t="shared" si="9"/>
        <v>16</v>
      </c>
      <c r="AU11" s="16">
        <f t="shared" si="9"/>
        <v>16</v>
      </c>
      <c r="AV11" s="16">
        <f t="shared" si="9"/>
        <v>16</v>
      </c>
      <c r="AW11" s="16"/>
      <c r="AX11" s="16"/>
      <c r="AY11" s="16"/>
      <c r="AZ11" s="16"/>
      <c r="BA11" s="16"/>
      <c r="BB11" s="17"/>
    </row>
    <row r="12" spans="1:54" x14ac:dyDescent="0.25">
      <c r="A12" s="35">
        <v>44378</v>
      </c>
      <c r="B12" s="22">
        <f>F12+G11+H10++I9+J8+K7+L6</f>
        <v>630</v>
      </c>
      <c r="C12" s="19">
        <v>1.3</v>
      </c>
      <c r="D12" s="21">
        <f t="shared" si="6"/>
        <v>819</v>
      </c>
      <c r="F12" s="33">
        <v>477</v>
      </c>
      <c r="G12" s="16">
        <f t="shared" si="3"/>
        <v>95</v>
      </c>
      <c r="H12" s="16">
        <f t="shared" si="0"/>
        <v>57</v>
      </c>
      <c r="I12" s="16">
        <f t="shared" si="0"/>
        <v>48</v>
      </c>
      <c r="J12" s="16">
        <f t="shared" si="0"/>
        <v>38</v>
      </c>
      <c r="K12" s="16">
        <f t="shared" si="0"/>
        <v>24</v>
      </c>
      <c r="L12" s="16">
        <f t="shared" si="0"/>
        <v>24</v>
      </c>
      <c r="M12" s="16">
        <f t="shared" si="0"/>
        <v>24</v>
      </c>
      <c r="N12" s="16">
        <f t="shared" si="0"/>
        <v>24</v>
      </c>
      <c r="O12" s="16">
        <f t="shared" si="0"/>
        <v>24</v>
      </c>
      <c r="P12" s="16">
        <f t="shared" si="0"/>
        <v>24</v>
      </c>
      <c r="Q12" s="16">
        <f t="shared" si="0"/>
        <v>24</v>
      </c>
      <c r="R12" s="16">
        <f t="shared" si="0"/>
        <v>24</v>
      </c>
      <c r="S12" s="16">
        <f t="shared" si="0"/>
        <v>24</v>
      </c>
      <c r="T12" s="16">
        <f t="shared" si="0"/>
        <v>24</v>
      </c>
      <c r="U12" s="16">
        <f t="shared" si="0"/>
        <v>24</v>
      </c>
      <c r="V12" s="16">
        <f t="shared" si="0"/>
        <v>24</v>
      </c>
      <c r="W12" s="16">
        <f t="shared" si="0"/>
        <v>24</v>
      </c>
      <c r="X12" s="16">
        <f t="shared" si="1"/>
        <v>24</v>
      </c>
      <c r="Y12" s="16">
        <f t="shared" si="1"/>
        <v>24</v>
      </c>
      <c r="Z12" s="16">
        <f t="shared" si="1"/>
        <v>24</v>
      </c>
      <c r="AA12" s="16">
        <f t="shared" si="1"/>
        <v>24</v>
      </c>
      <c r="AB12" s="16">
        <f t="shared" si="1"/>
        <v>24</v>
      </c>
      <c r="AC12" s="16">
        <f t="shared" si="1"/>
        <v>24</v>
      </c>
      <c r="AD12" s="16">
        <f t="shared" si="1"/>
        <v>24</v>
      </c>
      <c r="AE12" s="16">
        <f t="shared" si="1"/>
        <v>24</v>
      </c>
      <c r="AF12" s="16">
        <f t="shared" si="1"/>
        <v>24</v>
      </c>
      <c r="AG12" s="16">
        <f t="shared" si="1"/>
        <v>24</v>
      </c>
      <c r="AH12" s="16">
        <f t="shared" si="1"/>
        <v>24</v>
      </c>
      <c r="AI12" s="16">
        <f t="shared" si="1"/>
        <v>24</v>
      </c>
      <c r="AJ12" s="16">
        <f t="shared" si="1"/>
        <v>24</v>
      </c>
      <c r="AK12" s="16">
        <f t="shared" si="1"/>
        <v>24</v>
      </c>
      <c r="AL12" s="16">
        <f t="shared" si="1"/>
        <v>24</v>
      </c>
      <c r="AM12" s="16">
        <f t="shared" si="1"/>
        <v>24</v>
      </c>
      <c r="AN12" s="16">
        <f t="shared" ref="AN12:AU12" si="10">ROUND($F12*AN$3,0)</f>
        <v>24</v>
      </c>
      <c r="AO12" s="16">
        <f t="shared" si="10"/>
        <v>24</v>
      </c>
      <c r="AP12" s="16">
        <f t="shared" si="10"/>
        <v>24</v>
      </c>
      <c r="AQ12" s="16">
        <f t="shared" si="10"/>
        <v>24</v>
      </c>
      <c r="AR12" s="16">
        <f t="shared" si="10"/>
        <v>24</v>
      </c>
      <c r="AS12" s="16">
        <f t="shared" si="10"/>
        <v>24</v>
      </c>
      <c r="AT12" s="16">
        <f t="shared" si="10"/>
        <v>24</v>
      </c>
      <c r="AU12" s="16">
        <f t="shared" si="10"/>
        <v>24</v>
      </c>
      <c r="AV12" s="16"/>
      <c r="AW12" s="16"/>
      <c r="AX12" s="16"/>
      <c r="AY12" s="16"/>
      <c r="AZ12" s="16"/>
      <c r="BA12" s="16"/>
      <c r="BB12" s="17"/>
    </row>
    <row r="13" spans="1:54" x14ac:dyDescent="0.25">
      <c r="A13" s="35">
        <v>44409</v>
      </c>
      <c r="B13" s="22">
        <f>F13+G12+H11++I10+J9+K8+L7+M6</f>
        <v>739</v>
      </c>
      <c r="C13" s="19">
        <v>1.3</v>
      </c>
      <c r="D13" s="21">
        <f t="shared" si="6"/>
        <v>960.7</v>
      </c>
      <c r="F13" s="33">
        <v>533</v>
      </c>
      <c r="G13" s="16">
        <f t="shared" si="3"/>
        <v>107</v>
      </c>
      <c r="H13" s="16">
        <f t="shared" si="0"/>
        <v>64</v>
      </c>
      <c r="I13" s="16">
        <f t="shared" si="0"/>
        <v>53</v>
      </c>
      <c r="J13" s="16">
        <f t="shared" si="0"/>
        <v>43</v>
      </c>
      <c r="K13" s="16">
        <f t="shared" si="0"/>
        <v>27</v>
      </c>
      <c r="L13" s="16">
        <f t="shared" si="0"/>
        <v>27</v>
      </c>
      <c r="M13" s="16">
        <f t="shared" si="0"/>
        <v>27</v>
      </c>
      <c r="N13" s="16">
        <f t="shared" si="0"/>
        <v>27</v>
      </c>
      <c r="O13" s="16">
        <f t="shared" si="0"/>
        <v>27</v>
      </c>
      <c r="P13" s="16">
        <f t="shared" si="0"/>
        <v>27</v>
      </c>
      <c r="Q13" s="16">
        <f t="shared" si="0"/>
        <v>27</v>
      </c>
      <c r="R13" s="16">
        <f t="shared" si="0"/>
        <v>27</v>
      </c>
      <c r="S13" s="16">
        <f t="shared" si="0"/>
        <v>27</v>
      </c>
      <c r="T13" s="16">
        <f t="shared" si="0"/>
        <v>27</v>
      </c>
      <c r="U13" s="16">
        <f t="shared" si="0"/>
        <v>27</v>
      </c>
      <c r="V13" s="16">
        <f t="shared" si="0"/>
        <v>27</v>
      </c>
      <c r="W13" s="16">
        <f t="shared" si="0"/>
        <v>27</v>
      </c>
      <c r="X13" s="16">
        <f t="shared" si="1"/>
        <v>27</v>
      </c>
      <c r="Y13" s="16">
        <f t="shared" si="1"/>
        <v>27</v>
      </c>
      <c r="Z13" s="16">
        <f t="shared" si="1"/>
        <v>27</v>
      </c>
      <c r="AA13" s="16">
        <f t="shared" si="1"/>
        <v>27</v>
      </c>
      <c r="AB13" s="16">
        <f t="shared" si="1"/>
        <v>27</v>
      </c>
      <c r="AC13" s="16">
        <f t="shared" si="1"/>
        <v>27</v>
      </c>
      <c r="AD13" s="16">
        <f t="shared" si="1"/>
        <v>27</v>
      </c>
      <c r="AE13" s="16">
        <f t="shared" si="1"/>
        <v>27</v>
      </c>
      <c r="AF13" s="16">
        <f t="shared" si="1"/>
        <v>27</v>
      </c>
      <c r="AG13" s="16">
        <f t="shared" si="1"/>
        <v>27</v>
      </c>
      <c r="AH13" s="16">
        <f t="shared" si="1"/>
        <v>27</v>
      </c>
      <c r="AI13" s="16">
        <f t="shared" si="1"/>
        <v>27</v>
      </c>
      <c r="AJ13" s="16">
        <f t="shared" si="1"/>
        <v>27</v>
      </c>
      <c r="AK13" s="16">
        <f t="shared" si="1"/>
        <v>27</v>
      </c>
      <c r="AL13" s="16">
        <f t="shared" si="1"/>
        <v>27</v>
      </c>
      <c r="AM13" s="16">
        <f t="shared" si="1"/>
        <v>27</v>
      </c>
      <c r="AN13" s="16">
        <f t="shared" ref="AN13:AT13" si="11">ROUND($F13*AN$3,0)</f>
        <v>27</v>
      </c>
      <c r="AO13" s="16">
        <f t="shared" si="11"/>
        <v>27</v>
      </c>
      <c r="AP13" s="16">
        <f t="shared" si="11"/>
        <v>27</v>
      </c>
      <c r="AQ13" s="16">
        <f t="shared" si="11"/>
        <v>27</v>
      </c>
      <c r="AR13" s="16">
        <f t="shared" si="11"/>
        <v>27</v>
      </c>
      <c r="AS13" s="16">
        <f t="shared" si="11"/>
        <v>27</v>
      </c>
      <c r="AT13" s="16">
        <f t="shared" si="11"/>
        <v>27</v>
      </c>
      <c r="AU13" s="16"/>
      <c r="AV13" s="16"/>
      <c r="AW13" s="16"/>
      <c r="AX13" s="16"/>
      <c r="AY13" s="16"/>
      <c r="AZ13" s="16"/>
      <c r="BA13" s="16"/>
      <c r="BB13" s="17"/>
    </row>
    <row r="14" spans="1:54" x14ac:dyDescent="0.25">
      <c r="A14" s="35">
        <v>44440</v>
      </c>
      <c r="B14" s="22">
        <f>F14+G13+H12++I11+J10+K9+L8+M7+N6</f>
        <v>813</v>
      </c>
      <c r="C14" s="19">
        <v>1.3</v>
      </c>
      <c r="D14" s="21">
        <f t="shared" si="6"/>
        <v>1056.9000000000001</v>
      </c>
      <c r="F14" s="33">
        <v>557</v>
      </c>
      <c r="G14" s="16">
        <f t="shared" si="3"/>
        <v>111</v>
      </c>
      <c r="H14" s="16">
        <f t="shared" si="0"/>
        <v>67</v>
      </c>
      <c r="I14" s="16">
        <f t="shared" si="0"/>
        <v>56</v>
      </c>
      <c r="J14" s="16">
        <f t="shared" si="0"/>
        <v>45</v>
      </c>
      <c r="K14" s="16">
        <f t="shared" si="0"/>
        <v>28</v>
      </c>
      <c r="L14" s="16">
        <f t="shared" si="0"/>
        <v>28</v>
      </c>
      <c r="M14" s="16">
        <f t="shared" si="0"/>
        <v>28</v>
      </c>
      <c r="N14" s="16">
        <f t="shared" si="0"/>
        <v>28</v>
      </c>
      <c r="O14" s="16">
        <f t="shared" si="0"/>
        <v>28</v>
      </c>
      <c r="P14" s="16">
        <f t="shared" si="0"/>
        <v>28</v>
      </c>
      <c r="Q14" s="16">
        <f t="shared" si="0"/>
        <v>28</v>
      </c>
      <c r="R14" s="16">
        <f t="shared" si="0"/>
        <v>28</v>
      </c>
      <c r="S14" s="16">
        <f t="shared" si="0"/>
        <v>28</v>
      </c>
      <c r="T14" s="16">
        <f t="shared" si="0"/>
        <v>28</v>
      </c>
      <c r="U14" s="16">
        <f t="shared" si="0"/>
        <v>28</v>
      </c>
      <c r="V14" s="16">
        <f t="shared" si="0"/>
        <v>28</v>
      </c>
      <c r="W14" s="16">
        <f t="shared" si="0"/>
        <v>28</v>
      </c>
      <c r="X14" s="16">
        <f t="shared" si="1"/>
        <v>28</v>
      </c>
      <c r="Y14" s="16">
        <f t="shared" si="1"/>
        <v>28</v>
      </c>
      <c r="Z14" s="16">
        <f t="shared" si="1"/>
        <v>28</v>
      </c>
      <c r="AA14" s="16">
        <f t="shared" si="1"/>
        <v>28</v>
      </c>
      <c r="AB14" s="16">
        <f t="shared" si="1"/>
        <v>28</v>
      </c>
      <c r="AC14" s="16">
        <f t="shared" si="1"/>
        <v>28</v>
      </c>
      <c r="AD14" s="16">
        <f t="shared" si="1"/>
        <v>28</v>
      </c>
      <c r="AE14" s="16">
        <f t="shared" si="1"/>
        <v>28</v>
      </c>
      <c r="AF14" s="16">
        <f t="shared" si="1"/>
        <v>28</v>
      </c>
      <c r="AG14" s="16">
        <f t="shared" si="1"/>
        <v>28</v>
      </c>
      <c r="AH14" s="16">
        <f t="shared" si="1"/>
        <v>28</v>
      </c>
      <c r="AI14" s="16">
        <f t="shared" si="1"/>
        <v>28</v>
      </c>
      <c r="AJ14" s="16">
        <f t="shared" si="1"/>
        <v>28</v>
      </c>
      <c r="AK14" s="16">
        <f t="shared" si="1"/>
        <v>28</v>
      </c>
      <c r="AL14" s="16">
        <f t="shared" si="1"/>
        <v>28</v>
      </c>
      <c r="AM14" s="16">
        <f t="shared" si="1"/>
        <v>28</v>
      </c>
      <c r="AN14" s="16">
        <f t="shared" ref="AN14:AS14" si="12">ROUND($F14*AN$3,0)</f>
        <v>28</v>
      </c>
      <c r="AO14" s="16">
        <f t="shared" si="12"/>
        <v>28</v>
      </c>
      <c r="AP14" s="16">
        <f t="shared" si="12"/>
        <v>28</v>
      </c>
      <c r="AQ14" s="16">
        <f t="shared" si="12"/>
        <v>28</v>
      </c>
      <c r="AR14" s="16">
        <f t="shared" si="12"/>
        <v>28</v>
      </c>
      <c r="AS14" s="16">
        <f t="shared" si="12"/>
        <v>28</v>
      </c>
      <c r="AT14" s="16"/>
      <c r="AU14" s="16"/>
      <c r="AV14" s="16"/>
      <c r="AW14" s="16"/>
      <c r="AX14" s="16"/>
      <c r="AY14" s="16"/>
      <c r="AZ14" s="16"/>
      <c r="BA14" s="16"/>
      <c r="BB14" s="17"/>
    </row>
    <row r="15" spans="1:54" x14ac:dyDescent="0.25">
      <c r="A15" s="35">
        <v>44470</v>
      </c>
      <c r="B15" s="22">
        <f>F15+G14+H13++I12+J11+K10+L9+M8+N7+O6</f>
        <v>878</v>
      </c>
      <c r="C15" s="19">
        <v>1.3</v>
      </c>
      <c r="D15" s="21">
        <f t="shared" si="6"/>
        <v>1141.4000000000001</v>
      </c>
      <c r="F15" s="33">
        <v>579</v>
      </c>
      <c r="G15" s="16">
        <f t="shared" si="3"/>
        <v>116</v>
      </c>
      <c r="H15" s="16">
        <f t="shared" si="0"/>
        <v>69</v>
      </c>
      <c r="I15" s="16">
        <f t="shared" si="0"/>
        <v>58</v>
      </c>
      <c r="J15" s="16">
        <f t="shared" si="0"/>
        <v>46</v>
      </c>
      <c r="K15" s="16">
        <f t="shared" si="0"/>
        <v>29</v>
      </c>
      <c r="L15" s="16">
        <f t="shared" si="0"/>
        <v>29</v>
      </c>
      <c r="M15" s="16">
        <f t="shared" si="0"/>
        <v>29</v>
      </c>
      <c r="N15" s="16">
        <f t="shared" si="0"/>
        <v>29</v>
      </c>
      <c r="O15" s="16">
        <f t="shared" si="0"/>
        <v>29</v>
      </c>
      <c r="P15" s="16">
        <f t="shared" si="0"/>
        <v>29</v>
      </c>
      <c r="Q15" s="16">
        <f t="shared" si="0"/>
        <v>29</v>
      </c>
      <c r="R15" s="16">
        <f t="shared" si="0"/>
        <v>29</v>
      </c>
      <c r="S15" s="16">
        <f t="shared" si="0"/>
        <v>29</v>
      </c>
      <c r="T15" s="16">
        <f t="shared" si="0"/>
        <v>29</v>
      </c>
      <c r="U15" s="16">
        <f t="shared" si="0"/>
        <v>29</v>
      </c>
      <c r="V15" s="16">
        <f t="shared" si="0"/>
        <v>29</v>
      </c>
      <c r="W15" s="16">
        <f t="shared" si="0"/>
        <v>29</v>
      </c>
      <c r="X15" s="16">
        <f t="shared" si="1"/>
        <v>29</v>
      </c>
      <c r="Y15" s="16">
        <f t="shared" si="1"/>
        <v>29</v>
      </c>
      <c r="Z15" s="16">
        <f t="shared" si="1"/>
        <v>29</v>
      </c>
      <c r="AA15" s="16">
        <f t="shared" si="1"/>
        <v>29</v>
      </c>
      <c r="AB15" s="16">
        <f t="shared" si="1"/>
        <v>29</v>
      </c>
      <c r="AC15" s="16">
        <f t="shared" si="1"/>
        <v>29</v>
      </c>
      <c r="AD15" s="16">
        <f t="shared" si="1"/>
        <v>29</v>
      </c>
      <c r="AE15" s="16">
        <f t="shared" si="1"/>
        <v>29</v>
      </c>
      <c r="AF15" s="16">
        <f t="shared" si="1"/>
        <v>29</v>
      </c>
      <c r="AG15" s="16">
        <f t="shared" si="1"/>
        <v>29</v>
      </c>
      <c r="AH15" s="16">
        <f t="shared" si="1"/>
        <v>29</v>
      </c>
      <c r="AI15" s="16">
        <f t="shared" si="1"/>
        <v>29</v>
      </c>
      <c r="AJ15" s="16">
        <f t="shared" si="1"/>
        <v>29</v>
      </c>
      <c r="AK15" s="16">
        <f t="shared" si="1"/>
        <v>29</v>
      </c>
      <c r="AL15" s="16">
        <f t="shared" si="1"/>
        <v>29</v>
      </c>
      <c r="AM15" s="16">
        <f t="shared" si="1"/>
        <v>29</v>
      </c>
      <c r="AN15" s="16">
        <f>ROUND($F15*AN$3,0)</f>
        <v>29</v>
      </c>
      <c r="AO15" s="16">
        <f>ROUND($F15*AO$3,0)</f>
        <v>29</v>
      </c>
      <c r="AP15" s="16">
        <f>ROUND($F15*AP$3,0)</f>
        <v>29</v>
      </c>
      <c r="AQ15" s="16">
        <f>ROUND($F15*AQ$3,0)</f>
        <v>29</v>
      </c>
      <c r="AR15" s="16">
        <f>ROUND($F15*AR$3,0)</f>
        <v>29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7"/>
    </row>
    <row r="16" spans="1:54" x14ac:dyDescent="0.25">
      <c r="A16" s="35">
        <v>44501</v>
      </c>
      <c r="B16" s="22">
        <f>F16+G15+H14++I13+J12+K11+L10+M9+N8+O7+P6</f>
        <v>941</v>
      </c>
      <c r="C16" s="19">
        <v>1.3</v>
      </c>
      <c r="D16" s="21">
        <f t="shared" si="6"/>
        <v>1223.3</v>
      </c>
      <c r="F16" s="33">
        <v>601</v>
      </c>
      <c r="G16" s="16">
        <f t="shared" si="3"/>
        <v>120</v>
      </c>
      <c r="H16" s="16">
        <f t="shared" si="0"/>
        <v>72</v>
      </c>
      <c r="I16" s="16">
        <f t="shared" si="0"/>
        <v>60</v>
      </c>
      <c r="J16" s="16">
        <f t="shared" si="0"/>
        <v>48</v>
      </c>
      <c r="K16" s="16">
        <f t="shared" si="0"/>
        <v>30</v>
      </c>
      <c r="L16" s="16">
        <f t="shared" si="0"/>
        <v>30</v>
      </c>
      <c r="M16" s="16">
        <f t="shared" si="0"/>
        <v>30</v>
      </c>
      <c r="N16" s="16">
        <f t="shared" si="0"/>
        <v>30</v>
      </c>
      <c r="O16" s="16">
        <f t="shared" si="0"/>
        <v>30</v>
      </c>
      <c r="P16" s="16">
        <f t="shared" si="0"/>
        <v>30</v>
      </c>
      <c r="Q16" s="16">
        <f t="shared" si="0"/>
        <v>30</v>
      </c>
      <c r="R16" s="16">
        <f t="shared" si="0"/>
        <v>30</v>
      </c>
      <c r="S16" s="16">
        <f t="shared" si="0"/>
        <v>30</v>
      </c>
      <c r="T16" s="16">
        <f t="shared" si="0"/>
        <v>30</v>
      </c>
      <c r="U16" s="16">
        <f t="shared" si="0"/>
        <v>30</v>
      </c>
      <c r="V16" s="16">
        <f t="shared" si="0"/>
        <v>30</v>
      </c>
      <c r="W16" s="16">
        <f t="shared" si="0"/>
        <v>30</v>
      </c>
      <c r="X16" s="16">
        <f t="shared" si="1"/>
        <v>30</v>
      </c>
      <c r="Y16" s="16">
        <f t="shared" si="1"/>
        <v>30</v>
      </c>
      <c r="Z16" s="16">
        <f t="shared" si="1"/>
        <v>30</v>
      </c>
      <c r="AA16" s="16">
        <f t="shared" si="1"/>
        <v>30</v>
      </c>
      <c r="AB16" s="16">
        <f t="shared" si="1"/>
        <v>30</v>
      </c>
      <c r="AC16" s="16">
        <f t="shared" si="1"/>
        <v>30</v>
      </c>
      <c r="AD16" s="16">
        <f t="shared" si="1"/>
        <v>30</v>
      </c>
      <c r="AE16" s="16">
        <f t="shared" si="1"/>
        <v>30</v>
      </c>
      <c r="AF16" s="16">
        <f t="shared" si="1"/>
        <v>30</v>
      </c>
      <c r="AG16" s="16">
        <f t="shared" si="1"/>
        <v>30</v>
      </c>
      <c r="AH16" s="16">
        <f t="shared" si="1"/>
        <v>30</v>
      </c>
      <c r="AI16" s="16">
        <f t="shared" si="1"/>
        <v>30</v>
      </c>
      <c r="AJ16" s="16">
        <f t="shared" si="1"/>
        <v>30</v>
      </c>
      <c r="AK16" s="16">
        <f t="shared" si="1"/>
        <v>30</v>
      </c>
      <c r="AL16" s="16">
        <f t="shared" si="1"/>
        <v>30</v>
      </c>
      <c r="AM16" s="16">
        <f t="shared" si="1"/>
        <v>30</v>
      </c>
      <c r="AN16" s="16">
        <f>ROUND($F16*AN$3,0)</f>
        <v>30</v>
      </c>
      <c r="AO16" s="16">
        <f>ROUND($F16*AO$3,0)</f>
        <v>30</v>
      </c>
      <c r="AP16" s="16">
        <f>ROUND($F16*AP$3,0)</f>
        <v>30</v>
      </c>
      <c r="AQ16" s="16">
        <f>ROUND($F16*AQ$3,0)</f>
        <v>30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7"/>
    </row>
    <row r="17" spans="1:54" x14ac:dyDescent="0.25">
      <c r="A17" s="35">
        <v>44531</v>
      </c>
      <c r="B17" s="22">
        <f>F17+G16+H15++I14+J13+K12+L11+M10+N9+O8+P7+Q6</f>
        <v>999</v>
      </c>
      <c r="C17" s="19">
        <v>1.3</v>
      </c>
      <c r="D17" s="21">
        <f t="shared" si="6"/>
        <v>1298.7</v>
      </c>
      <c r="F17" s="33">
        <v>621</v>
      </c>
      <c r="G17" s="16">
        <f t="shared" si="3"/>
        <v>124</v>
      </c>
      <c r="H17" s="16">
        <f t="shared" si="0"/>
        <v>75</v>
      </c>
      <c r="I17" s="16">
        <f t="shared" si="0"/>
        <v>62</v>
      </c>
      <c r="J17" s="16">
        <f t="shared" si="0"/>
        <v>50</v>
      </c>
      <c r="K17" s="16">
        <f t="shared" si="0"/>
        <v>31</v>
      </c>
      <c r="L17" s="16">
        <f t="shared" si="0"/>
        <v>31</v>
      </c>
      <c r="M17" s="16">
        <f t="shared" si="0"/>
        <v>31</v>
      </c>
      <c r="N17" s="16">
        <f t="shared" si="0"/>
        <v>31</v>
      </c>
      <c r="O17" s="16">
        <f t="shared" si="0"/>
        <v>31</v>
      </c>
      <c r="P17" s="16">
        <f t="shared" si="0"/>
        <v>31</v>
      </c>
      <c r="Q17" s="16">
        <f t="shared" si="0"/>
        <v>31</v>
      </c>
      <c r="R17" s="16">
        <f t="shared" si="0"/>
        <v>31</v>
      </c>
      <c r="S17" s="16">
        <f t="shared" si="0"/>
        <v>31</v>
      </c>
      <c r="T17" s="16">
        <f t="shared" si="0"/>
        <v>31</v>
      </c>
      <c r="U17" s="16">
        <f t="shared" si="0"/>
        <v>31</v>
      </c>
      <c r="V17" s="16">
        <f t="shared" si="0"/>
        <v>31</v>
      </c>
      <c r="W17" s="16">
        <f t="shared" si="0"/>
        <v>31</v>
      </c>
      <c r="X17" s="16">
        <f t="shared" si="1"/>
        <v>31</v>
      </c>
      <c r="Y17" s="16">
        <f t="shared" si="1"/>
        <v>31</v>
      </c>
      <c r="Z17" s="16">
        <f t="shared" si="1"/>
        <v>31</v>
      </c>
      <c r="AA17" s="16">
        <f t="shared" si="1"/>
        <v>31</v>
      </c>
      <c r="AB17" s="16">
        <f t="shared" si="1"/>
        <v>31</v>
      </c>
      <c r="AC17" s="16">
        <f t="shared" si="1"/>
        <v>31</v>
      </c>
      <c r="AD17" s="16">
        <f t="shared" si="1"/>
        <v>31</v>
      </c>
      <c r="AE17" s="16">
        <f t="shared" si="1"/>
        <v>31</v>
      </c>
      <c r="AF17" s="16">
        <f t="shared" si="1"/>
        <v>31</v>
      </c>
      <c r="AG17" s="16">
        <f t="shared" si="1"/>
        <v>31</v>
      </c>
      <c r="AH17" s="16">
        <f t="shared" si="1"/>
        <v>31</v>
      </c>
      <c r="AI17" s="16">
        <f t="shared" si="1"/>
        <v>31</v>
      </c>
      <c r="AJ17" s="16">
        <f t="shared" si="1"/>
        <v>31</v>
      </c>
      <c r="AK17" s="16">
        <f t="shared" si="1"/>
        <v>31</v>
      </c>
      <c r="AL17" s="16">
        <f t="shared" si="1"/>
        <v>31</v>
      </c>
      <c r="AM17" s="16">
        <f t="shared" si="1"/>
        <v>31</v>
      </c>
      <c r="AN17" s="16">
        <f>ROUND($F17*AN$3,0)</f>
        <v>31</v>
      </c>
      <c r="AO17" s="16">
        <f>ROUND($F17*AO$3,0)</f>
        <v>31</v>
      </c>
      <c r="AP17" s="16">
        <f>ROUND($F17*AP$3,0)</f>
        <v>31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7"/>
    </row>
    <row r="18" spans="1:54" x14ac:dyDescent="0.25">
      <c r="A18" s="35">
        <v>44562</v>
      </c>
      <c r="B18" s="22">
        <f>F18+G17+H16++I15+J14+K13+L12+M11+N10+O9+P8+Q7+R6</f>
        <v>1574</v>
      </c>
      <c r="C18" s="19">
        <v>1.3</v>
      </c>
      <c r="D18" s="21">
        <f>B18*C18</f>
        <v>2046.2</v>
      </c>
      <c r="F18" s="33">
        <v>1158</v>
      </c>
      <c r="G18" s="16">
        <f t="shared" si="3"/>
        <v>232</v>
      </c>
      <c r="H18" s="16">
        <f t="shared" si="0"/>
        <v>139</v>
      </c>
      <c r="I18" s="16">
        <f t="shared" si="0"/>
        <v>116</v>
      </c>
      <c r="J18" s="16">
        <f t="shared" si="0"/>
        <v>93</v>
      </c>
      <c r="K18" s="16">
        <f t="shared" si="0"/>
        <v>58</v>
      </c>
      <c r="L18" s="16">
        <f t="shared" si="0"/>
        <v>58</v>
      </c>
      <c r="M18" s="16">
        <f t="shared" si="0"/>
        <v>58</v>
      </c>
      <c r="N18" s="16">
        <f t="shared" si="0"/>
        <v>58</v>
      </c>
      <c r="O18" s="16">
        <f t="shared" si="0"/>
        <v>58</v>
      </c>
      <c r="P18" s="16">
        <f t="shared" si="0"/>
        <v>58</v>
      </c>
      <c r="Q18" s="16">
        <f t="shared" si="0"/>
        <v>58</v>
      </c>
      <c r="R18" s="16">
        <f t="shared" si="0"/>
        <v>58</v>
      </c>
      <c r="S18" s="16">
        <f t="shared" si="0"/>
        <v>58</v>
      </c>
      <c r="T18" s="16">
        <f t="shared" si="0"/>
        <v>58</v>
      </c>
      <c r="U18" s="16">
        <f t="shared" si="0"/>
        <v>58</v>
      </c>
      <c r="V18" s="16">
        <f t="shared" si="0"/>
        <v>58</v>
      </c>
      <c r="W18" s="16">
        <f t="shared" si="0"/>
        <v>58</v>
      </c>
      <c r="X18" s="16">
        <f t="shared" si="1"/>
        <v>58</v>
      </c>
      <c r="Y18" s="16">
        <f t="shared" si="1"/>
        <v>58</v>
      </c>
      <c r="Z18" s="16">
        <f t="shared" si="1"/>
        <v>58</v>
      </c>
      <c r="AA18" s="16">
        <f t="shared" si="1"/>
        <v>58</v>
      </c>
      <c r="AB18" s="16">
        <f t="shared" si="1"/>
        <v>58</v>
      </c>
      <c r="AC18" s="16">
        <f t="shared" si="1"/>
        <v>58</v>
      </c>
      <c r="AD18" s="16">
        <f t="shared" si="1"/>
        <v>58</v>
      </c>
      <c r="AE18" s="16">
        <f t="shared" si="1"/>
        <v>58</v>
      </c>
      <c r="AF18" s="16">
        <f t="shared" si="1"/>
        <v>58</v>
      </c>
      <c r="AG18" s="16">
        <f t="shared" si="1"/>
        <v>58</v>
      </c>
      <c r="AH18" s="16">
        <f t="shared" si="1"/>
        <v>58</v>
      </c>
      <c r="AI18" s="16">
        <f t="shared" si="1"/>
        <v>58</v>
      </c>
      <c r="AJ18" s="16">
        <f t="shared" si="1"/>
        <v>58</v>
      </c>
      <c r="AK18" s="16">
        <f t="shared" si="1"/>
        <v>58</v>
      </c>
      <c r="AL18" s="16">
        <f t="shared" si="1"/>
        <v>58</v>
      </c>
      <c r="AM18" s="16">
        <f t="shared" si="1"/>
        <v>58</v>
      </c>
      <c r="AN18" s="16">
        <f>ROUND($F18*AN$3,0)</f>
        <v>58</v>
      </c>
      <c r="AO18" s="16">
        <f>ROUND($F18*AO$3,0)</f>
        <v>58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7"/>
    </row>
    <row r="19" spans="1:54" x14ac:dyDescent="0.25">
      <c r="A19" s="35">
        <v>44593</v>
      </c>
      <c r="B19" s="22">
        <f>F19+G18+H17++I16+J15+K14+L13+M12+N11+O10+P9+Q8+R7+S6</f>
        <v>1762</v>
      </c>
      <c r="C19" s="19">
        <v>1.3</v>
      </c>
      <c r="D19" s="21">
        <f t="shared" si="6"/>
        <v>2290.6</v>
      </c>
      <c r="F19" s="33">
        <v>1204</v>
      </c>
      <c r="G19" s="16">
        <f t="shared" si="3"/>
        <v>241</v>
      </c>
      <c r="H19" s="16">
        <f t="shared" si="0"/>
        <v>144</v>
      </c>
      <c r="I19" s="16">
        <f t="shared" si="0"/>
        <v>120</v>
      </c>
      <c r="J19" s="16">
        <f t="shared" si="0"/>
        <v>96</v>
      </c>
      <c r="K19" s="16">
        <f t="shared" si="0"/>
        <v>60</v>
      </c>
      <c r="L19" s="16">
        <f t="shared" si="0"/>
        <v>60</v>
      </c>
      <c r="M19" s="16">
        <f t="shared" si="0"/>
        <v>60</v>
      </c>
      <c r="N19" s="16">
        <f t="shared" si="0"/>
        <v>60</v>
      </c>
      <c r="O19" s="16">
        <f t="shared" si="0"/>
        <v>60</v>
      </c>
      <c r="P19" s="16">
        <f t="shared" si="0"/>
        <v>60</v>
      </c>
      <c r="Q19" s="16">
        <f t="shared" si="0"/>
        <v>60</v>
      </c>
      <c r="R19" s="16">
        <f t="shared" si="0"/>
        <v>60</v>
      </c>
      <c r="S19" s="16">
        <f t="shared" si="0"/>
        <v>60</v>
      </c>
      <c r="T19" s="16">
        <f t="shared" si="0"/>
        <v>60</v>
      </c>
      <c r="U19" s="16">
        <f t="shared" si="0"/>
        <v>60</v>
      </c>
      <c r="V19" s="16">
        <f t="shared" si="0"/>
        <v>60</v>
      </c>
      <c r="W19" s="16">
        <f t="shared" si="0"/>
        <v>60</v>
      </c>
      <c r="X19" s="16">
        <f t="shared" si="1"/>
        <v>60</v>
      </c>
      <c r="Y19" s="16">
        <f t="shared" si="1"/>
        <v>60</v>
      </c>
      <c r="Z19" s="16">
        <f t="shared" si="1"/>
        <v>60</v>
      </c>
      <c r="AA19" s="16">
        <f t="shared" si="1"/>
        <v>60</v>
      </c>
      <c r="AB19" s="16">
        <f t="shared" si="1"/>
        <v>60</v>
      </c>
      <c r="AC19" s="16">
        <f t="shared" si="1"/>
        <v>60</v>
      </c>
      <c r="AD19" s="16">
        <f t="shared" si="1"/>
        <v>60</v>
      </c>
      <c r="AE19" s="16">
        <f t="shared" si="1"/>
        <v>60</v>
      </c>
      <c r="AF19" s="16">
        <f t="shared" si="1"/>
        <v>60</v>
      </c>
      <c r="AG19" s="16">
        <f t="shared" si="1"/>
        <v>60</v>
      </c>
      <c r="AH19" s="16">
        <f t="shared" si="1"/>
        <v>60</v>
      </c>
      <c r="AI19" s="16">
        <f t="shared" si="1"/>
        <v>60</v>
      </c>
      <c r="AJ19" s="16">
        <f t="shared" si="1"/>
        <v>60</v>
      </c>
      <c r="AK19" s="16">
        <f t="shared" si="1"/>
        <v>60</v>
      </c>
      <c r="AL19" s="16">
        <f t="shared" si="1"/>
        <v>60</v>
      </c>
      <c r="AM19" s="16">
        <f t="shared" si="1"/>
        <v>60</v>
      </c>
      <c r="AN19" s="16">
        <f>ROUND($F19*AN$3,0)</f>
        <v>60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7"/>
    </row>
    <row r="20" spans="1:54" x14ac:dyDescent="0.25">
      <c r="A20" s="35">
        <v>44621</v>
      </c>
      <c r="B20" s="22">
        <f>F20+G19+H18++I17+J16+K15+L14+M13+N12+O11+P10+Q9+R8+S7+T6</f>
        <v>1910</v>
      </c>
      <c r="C20" s="19">
        <v>1.3</v>
      </c>
      <c r="D20" s="21">
        <f t="shared" si="6"/>
        <v>2483</v>
      </c>
      <c r="F20" s="33">
        <v>1246</v>
      </c>
      <c r="G20" s="16">
        <f t="shared" si="3"/>
        <v>249</v>
      </c>
      <c r="H20" s="16">
        <f t="shared" si="0"/>
        <v>150</v>
      </c>
      <c r="I20" s="16">
        <f t="shared" si="0"/>
        <v>125</v>
      </c>
      <c r="J20" s="16">
        <f t="shared" si="0"/>
        <v>100</v>
      </c>
      <c r="K20" s="16">
        <f t="shared" si="0"/>
        <v>62</v>
      </c>
      <c r="L20" s="16">
        <f t="shared" si="0"/>
        <v>62</v>
      </c>
      <c r="M20" s="16">
        <f t="shared" si="0"/>
        <v>62</v>
      </c>
      <c r="N20" s="16">
        <f t="shared" si="0"/>
        <v>62</v>
      </c>
      <c r="O20" s="16">
        <f t="shared" si="0"/>
        <v>62</v>
      </c>
      <c r="P20" s="16">
        <f t="shared" si="0"/>
        <v>62</v>
      </c>
      <c r="Q20" s="16">
        <f t="shared" si="0"/>
        <v>62</v>
      </c>
      <c r="R20" s="16">
        <f t="shared" si="0"/>
        <v>62</v>
      </c>
      <c r="S20" s="16">
        <f t="shared" si="0"/>
        <v>62</v>
      </c>
      <c r="T20" s="16">
        <f t="shared" si="0"/>
        <v>62</v>
      </c>
      <c r="U20" s="16">
        <f t="shared" si="0"/>
        <v>62</v>
      </c>
      <c r="V20" s="16">
        <f t="shared" si="0"/>
        <v>62</v>
      </c>
      <c r="W20" s="16">
        <f t="shared" si="0"/>
        <v>62</v>
      </c>
      <c r="X20" s="16">
        <f t="shared" si="1"/>
        <v>62</v>
      </c>
      <c r="Y20" s="16">
        <f t="shared" si="1"/>
        <v>62</v>
      </c>
      <c r="Z20" s="16">
        <f t="shared" si="1"/>
        <v>62</v>
      </c>
      <c r="AA20" s="16">
        <f t="shared" si="1"/>
        <v>62</v>
      </c>
      <c r="AB20" s="16">
        <f t="shared" si="1"/>
        <v>62</v>
      </c>
      <c r="AC20" s="16">
        <f t="shared" si="1"/>
        <v>62</v>
      </c>
      <c r="AD20" s="16">
        <f t="shared" si="1"/>
        <v>62</v>
      </c>
      <c r="AE20" s="16">
        <f t="shared" si="1"/>
        <v>62</v>
      </c>
      <c r="AF20" s="16">
        <f t="shared" si="1"/>
        <v>62</v>
      </c>
      <c r="AG20" s="16">
        <f t="shared" si="1"/>
        <v>62</v>
      </c>
      <c r="AH20" s="16">
        <f t="shared" si="1"/>
        <v>62</v>
      </c>
      <c r="AI20" s="16">
        <f t="shared" si="1"/>
        <v>62</v>
      </c>
      <c r="AJ20" s="16">
        <f t="shared" si="1"/>
        <v>62</v>
      </c>
      <c r="AK20" s="16">
        <f t="shared" si="1"/>
        <v>62</v>
      </c>
      <c r="AL20" s="16">
        <f t="shared" si="1"/>
        <v>62</v>
      </c>
      <c r="AM20" s="16">
        <f t="shared" si="1"/>
        <v>62</v>
      </c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7"/>
    </row>
    <row r="21" spans="1:54" x14ac:dyDescent="0.25">
      <c r="A21" s="35">
        <v>44652</v>
      </c>
      <c r="B21" s="22">
        <f>F21+G20+H19++I18+J17+K16+L15+M14+N13+O12+P11+Q10+R9+S8+T7+U6</f>
        <v>2049</v>
      </c>
      <c r="C21" s="19">
        <v>1.3</v>
      </c>
      <c r="D21" s="21">
        <f t="shared" si="6"/>
        <v>2663.7000000000003</v>
      </c>
      <c r="F21" s="33">
        <v>1286</v>
      </c>
      <c r="G21" s="16">
        <f t="shared" si="3"/>
        <v>257</v>
      </c>
      <c r="H21" s="16">
        <f t="shared" si="0"/>
        <v>154</v>
      </c>
      <c r="I21" s="16">
        <f t="shared" si="0"/>
        <v>129</v>
      </c>
      <c r="J21" s="16">
        <f t="shared" si="0"/>
        <v>103</v>
      </c>
      <c r="K21" s="16">
        <f t="shared" si="0"/>
        <v>64</v>
      </c>
      <c r="L21" s="16">
        <f t="shared" si="0"/>
        <v>64</v>
      </c>
      <c r="M21" s="16">
        <f t="shared" si="0"/>
        <v>64</v>
      </c>
      <c r="N21" s="16">
        <f t="shared" si="0"/>
        <v>64</v>
      </c>
      <c r="O21" s="16">
        <f t="shared" si="0"/>
        <v>64</v>
      </c>
      <c r="P21" s="16">
        <f t="shared" si="0"/>
        <v>64</v>
      </c>
      <c r="Q21" s="16">
        <f t="shared" si="0"/>
        <v>64</v>
      </c>
      <c r="R21" s="16">
        <f t="shared" si="0"/>
        <v>64</v>
      </c>
      <c r="S21" s="16">
        <f t="shared" si="0"/>
        <v>64</v>
      </c>
      <c r="T21" s="16">
        <f t="shared" si="0"/>
        <v>64</v>
      </c>
      <c r="U21" s="16">
        <f t="shared" si="0"/>
        <v>64</v>
      </c>
      <c r="V21" s="16">
        <f t="shared" si="0"/>
        <v>64</v>
      </c>
      <c r="W21" s="16">
        <f t="shared" ref="W21:AK36" si="13">ROUND($F21*W$3,0)</f>
        <v>64</v>
      </c>
      <c r="X21" s="16">
        <f t="shared" si="1"/>
        <v>64</v>
      </c>
      <c r="Y21" s="16">
        <f t="shared" si="1"/>
        <v>64</v>
      </c>
      <c r="Z21" s="16">
        <f t="shared" si="1"/>
        <v>64</v>
      </c>
      <c r="AA21" s="16">
        <f t="shared" si="1"/>
        <v>64</v>
      </c>
      <c r="AB21" s="16">
        <f t="shared" si="1"/>
        <v>64</v>
      </c>
      <c r="AC21" s="16">
        <f t="shared" si="1"/>
        <v>64</v>
      </c>
      <c r="AD21" s="16">
        <f t="shared" si="1"/>
        <v>64</v>
      </c>
      <c r="AE21" s="16">
        <f t="shared" si="1"/>
        <v>64</v>
      </c>
      <c r="AF21" s="16">
        <f t="shared" si="1"/>
        <v>64</v>
      </c>
      <c r="AG21" s="16">
        <f t="shared" si="1"/>
        <v>64</v>
      </c>
      <c r="AH21" s="16">
        <f t="shared" si="1"/>
        <v>64</v>
      </c>
      <c r="AI21" s="16">
        <f t="shared" si="1"/>
        <v>64</v>
      </c>
      <c r="AJ21" s="16">
        <f t="shared" si="1"/>
        <v>64</v>
      </c>
      <c r="AK21" s="16">
        <f t="shared" si="1"/>
        <v>64</v>
      </c>
      <c r="AL21" s="16">
        <f t="shared" si="1"/>
        <v>64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7"/>
    </row>
    <row r="22" spans="1:54" x14ac:dyDescent="0.25">
      <c r="A22" s="35">
        <v>44682</v>
      </c>
      <c r="B22" s="22">
        <f>F22+G21+H20++I19+J18+K17+L16+M15+N14+O13+P12+Q11+R10+S9+T8+U7+V6</f>
        <v>2179</v>
      </c>
      <c r="C22" s="19">
        <v>1.3</v>
      </c>
      <c r="D22" s="21">
        <f t="shared" si="6"/>
        <v>2832.7000000000003</v>
      </c>
      <c r="F22" s="33">
        <v>1324</v>
      </c>
      <c r="G22" s="16">
        <f t="shared" si="3"/>
        <v>265</v>
      </c>
      <c r="H22" s="16">
        <f t="shared" si="3"/>
        <v>159</v>
      </c>
      <c r="I22" s="16">
        <f t="shared" si="3"/>
        <v>132</v>
      </c>
      <c r="J22" s="16">
        <f t="shared" si="3"/>
        <v>106</v>
      </c>
      <c r="K22" s="16">
        <f t="shared" si="3"/>
        <v>66</v>
      </c>
      <c r="L22" s="16">
        <f t="shared" si="3"/>
        <v>66</v>
      </c>
      <c r="M22" s="16">
        <f t="shared" si="3"/>
        <v>66</v>
      </c>
      <c r="N22" s="16">
        <f t="shared" si="3"/>
        <v>66</v>
      </c>
      <c r="O22" s="16">
        <f t="shared" si="3"/>
        <v>66</v>
      </c>
      <c r="P22" s="16">
        <f t="shared" si="3"/>
        <v>66</v>
      </c>
      <c r="Q22" s="16">
        <f t="shared" si="3"/>
        <v>66</v>
      </c>
      <c r="R22" s="16">
        <f t="shared" si="3"/>
        <v>66</v>
      </c>
      <c r="S22" s="16">
        <f t="shared" si="3"/>
        <v>66</v>
      </c>
      <c r="T22" s="16">
        <f t="shared" si="3"/>
        <v>66</v>
      </c>
      <c r="U22" s="16">
        <f t="shared" si="3"/>
        <v>66</v>
      </c>
      <c r="V22" s="16">
        <f t="shared" si="3"/>
        <v>66</v>
      </c>
      <c r="W22" s="16">
        <f t="shared" si="13"/>
        <v>66</v>
      </c>
      <c r="X22" s="16">
        <f t="shared" si="13"/>
        <v>66</v>
      </c>
      <c r="Y22" s="16">
        <f t="shared" si="13"/>
        <v>66</v>
      </c>
      <c r="Z22" s="16">
        <f t="shared" si="13"/>
        <v>66</v>
      </c>
      <c r="AA22" s="16">
        <f t="shared" si="13"/>
        <v>66</v>
      </c>
      <c r="AB22" s="16">
        <f t="shared" si="13"/>
        <v>66</v>
      </c>
      <c r="AC22" s="16">
        <f t="shared" si="13"/>
        <v>66</v>
      </c>
      <c r="AD22" s="16">
        <f t="shared" si="13"/>
        <v>66</v>
      </c>
      <c r="AE22" s="16">
        <f t="shared" si="13"/>
        <v>66</v>
      </c>
      <c r="AF22" s="16">
        <f t="shared" si="13"/>
        <v>66</v>
      </c>
      <c r="AG22" s="16">
        <f t="shared" si="13"/>
        <v>66</v>
      </c>
      <c r="AH22" s="16">
        <f t="shared" si="13"/>
        <v>66</v>
      </c>
      <c r="AI22" s="16">
        <f t="shared" si="13"/>
        <v>66</v>
      </c>
      <c r="AJ22" s="16">
        <f t="shared" si="13"/>
        <v>66</v>
      </c>
      <c r="AK22" s="16">
        <f t="shared" si="13"/>
        <v>66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7"/>
    </row>
    <row r="23" spans="1:54" x14ac:dyDescent="0.25">
      <c r="A23" s="35">
        <v>44713</v>
      </c>
      <c r="B23" s="22">
        <f>F23+G22+H21++I20+J19+K18+L17+M16+N15+O14+P13+Q12+R11+S10+T9+U8+V7+W6</f>
        <v>2293</v>
      </c>
      <c r="C23" s="19">
        <v>1.3</v>
      </c>
      <c r="D23" s="21">
        <f t="shared" si="6"/>
        <v>2980.9</v>
      </c>
      <c r="F23" s="33">
        <v>1360</v>
      </c>
      <c r="G23" s="16">
        <f t="shared" ref="G23:V38" si="14">ROUND($F23*G$3,0)</f>
        <v>272</v>
      </c>
      <c r="H23" s="16">
        <f t="shared" si="14"/>
        <v>163</v>
      </c>
      <c r="I23" s="16">
        <f t="shared" si="14"/>
        <v>136</v>
      </c>
      <c r="J23" s="16">
        <f t="shared" si="14"/>
        <v>109</v>
      </c>
      <c r="K23" s="16">
        <f t="shared" si="14"/>
        <v>68</v>
      </c>
      <c r="L23" s="16">
        <f t="shared" si="14"/>
        <v>68</v>
      </c>
      <c r="M23" s="16">
        <f t="shared" si="14"/>
        <v>68</v>
      </c>
      <c r="N23" s="16">
        <f t="shared" si="14"/>
        <v>68</v>
      </c>
      <c r="O23" s="16">
        <f t="shared" si="14"/>
        <v>68</v>
      </c>
      <c r="P23" s="16">
        <f t="shared" si="14"/>
        <v>68</v>
      </c>
      <c r="Q23" s="16">
        <f t="shared" si="14"/>
        <v>68</v>
      </c>
      <c r="R23" s="16">
        <f t="shared" si="14"/>
        <v>68</v>
      </c>
      <c r="S23" s="16">
        <f t="shared" si="14"/>
        <v>68</v>
      </c>
      <c r="T23" s="16">
        <f t="shared" si="14"/>
        <v>68</v>
      </c>
      <c r="U23" s="16">
        <f t="shared" si="14"/>
        <v>68</v>
      </c>
      <c r="V23" s="16">
        <f t="shared" si="14"/>
        <v>68</v>
      </c>
      <c r="W23" s="16">
        <f t="shared" si="13"/>
        <v>68</v>
      </c>
      <c r="X23" s="16">
        <f t="shared" si="13"/>
        <v>68</v>
      </c>
      <c r="Y23" s="16">
        <f t="shared" si="13"/>
        <v>68</v>
      </c>
      <c r="Z23" s="16">
        <f t="shared" si="13"/>
        <v>68</v>
      </c>
      <c r="AA23" s="16">
        <f t="shared" si="13"/>
        <v>68</v>
      </c>
      <c r="AB23" s="16">
        <f t="shared" si="13"/>
        <v>68</v>
      </c>
      <c r="AC23" s="16">
        <f t="shared" si="13"/>
        <v>68</v>
      </c>
      <c r="AD23" s="16">
        <f t="shared" si="13"/>
        <v>68</v>
      </c>
      <c r="AE23" s="16">
        <f t="shared" si="13"/>
        <v>68</v>
      </c>
      <c r="AF23" s="16">
        <f t="shared" si="13"/>
        <v>68</v>
      </c>
      <c r="AG23" s="16">
        <f t="shared" si="13"/>
        <v>68</v>
      </c>
      <c r="AH23" s="16">
        <f t="shared" si="13"/>
        <v>68</v>
      </c>
      <c r="AI23" s="16">
        <f t="shared" si="13"/>
        <v>68</v>
      </c>
      <c r="AJ23" s="16">
        <f t="shared" si="13"/>
        <v>68</v>
      </c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7"/>
    </row>
    <row r="24" spans="1:54" x14ac:dyDescent="0.25">
      <c r="A24" s="35">
        <v>44743</v>
      </c>
      <c r="B24" s="22">
        <f>F24+G23+H22++I21+J20+K19+L18+M17+N16+O15+P14+Q13+R12+S11+T10+U9+V8+W7+X6</f>
        <v>2409</v>
      </c>
      <c r="C24" s="19">
        <v>1.3</v>
      </c>
      <c r="D24" s="21">
        <f t="shared" si="6"/>
        <v>3131.7000000000003</v>
      </c>
      <c r="F24" s="33">
        <v>1396</v>
      </c>
      <c r="G24" s="16">
        <f t="shared" si="14"/>
        <v>279</v>
      </c>
      <c r="H24" s="16">
        <f t="shared" si="14"/>
        <v>168</v>
      </c>
      <c r="I24" s="16">
        <f t="shared" si="14"/>
        <v>140</v>
      </c>
      <c r="J24" s="16">
        <f t="shared" si="14"/>
        <v>112</v>
      </c>
      <c r="K24" s="16">
        <f t="shared" si="14"/>
        <v>70</v>
      </c>
      <c r="L24" s="16">
        <f t="shared" si="14"/>
        <v>70</v>
      </c>
      <c r="M24" s="16">
        <f t="shared" si="14"/>
        <v>70</v>
      </c>
      <c r="N24" s="16">
        <f t="shared" si="14"/>
        <v>70</v>
      </c>
      <c r="O24" s="16">
        <f t="shared" si="14"/>
        <v>70</v>
      </c>
      <c r="P24" s="16">
        <f t="shared" si="14"/>
        <v>70</v>
      </c>
      <c r="Q24" s="16">
        <f t="shared" si="14"/>
        <v>70</v>
      </c>
      <c r="R24" s="16">
        <f t="shared" si="14"/>
        <v>70</v>
      </c>
      <c r="S24" s="16">
        <f t="shared" si="14"/>
        <v>70</v>
      </c>
      <c r="T24" s="16">
        <f t="shared" si="14"/>
        <v>70</v>
      </c>
      <c r="U24" s="16">
        <f t="shared" si="14"/>
        <v>70</v>
      </c>
      <c r="V24" s="16">
        <f t="shared" si="14"/>
        <v>70</v>
      </c>
      <c r="W24" s="16">
        <f t="shared" si="13"/>
        <v>70</v>
      </c>
      <c r="X24" s="16">
        <f t="shared" si="13"/>
        <v>70</v>
      </c>
      <c r="Y24" s="16">
        <f t="shared" si="13"/>
        <v>70</v>
      </c>
      <c r="Z24" s="16">
        <f t="shared" si="13"/>
        <v>70</v>
      </c>
      <c r="AA24" s="16">
        <f t="shared" si="13"/>
        <v>70</v>
      </c>
      <c r="AB24" s="16">
        <f t="shared" si="13"/>
        <v>70</v>
      </c>
      <c r="AC24" s="16">
        <f t="shared" si="13"/>
        <v>70</v>
      </c>
      <c r="AD24" s="16">
        <f t="shared" si="13"/>
        <v>70</v>
      </c>
      <c r="AE24" s="16">
        <f t="shared" si="13"/>
        <v>70</v>
      </c>
      <c r="AF24" s="16">
        <f t="shared" si="13"/>
        <v>70</v>
      </c>
      <c r="AG24" s="16">
        <f t="shared" si="13"/>
        <v>70</v>
      </c>
      <c r="AH24" s="16">
        <f t="shared" si="13"/>
        <v>70</v>
      </c>
      <c r="AI24" s="16">
        <f t="shared" si="13"/>
        <v>70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</row>
    <row r="25" spans="1:54" x14ac:dyDescent="0.25">
      <c r="A25" s="35">
        <v>44774</v>
      </c>
      <c r="B25" s="22">
        <f>F25+G24+H23++I22+J21+K20+L19+M18+N17+O16+P15+Q14+R13+S12+T11+U10+V9+W8+X7+Y6</f>
        <v>2522</v>
      </c>
      <c r="C25" s="19">
        <v>1.3</v>
      </c>
      <c r="D25" s="21">
        <f t="shared" si="6"/>
        <v>3278.6</v>
      </c>
      <c r="F25" s="33">
        <v>1430</v>
      </c>
      <c r="G25" s="16">
        <f t="shared" si="14"/>
        <v>286</v>
      </c>
      <c r="H25" s="16">
        <f t="shared" si="14"/>
        <v>172</v>
      </c>
      <c r="I25" s="16">
        <f t="shared" si="14"/>
        <v>143</v>
      </c>
      <c r="J25" s="16">
        <f t="shared" si="14"/>
        <v>114</v>
      </c>
      <c r="K25" s="16">
        <f t="shared" si="14"/>
        <v>72</v>
      </c>
      <c r="L25" s="16">
        <f t="shared" si="14"/>
        <v>72</v>
      </c>
      <c r="M25" s="16">
        <f t="shared" si="14"/>
        <v>72</v>
      </c>
      <c r="N25" s="16">
        <f t="shared" si="14"/>
        <v>72</v>
      </c>
      <c r="O25" s="16">
        <f t="shared" si="14"/>
        <v>72</v>
      </c>
      <c r="P25" s="16">
        <f t="shared" si="14"/>
        <v>72</v>
      </c>
      <c r="Q25" s="16">
        <f t="shared" si="14"/>
        <v>72</v>
      </c>
      <c r="R25" s="16">
        <f t="shared" si="14"/>
        <v>72</v>
      </c>
      <c r="S25" s="16">
        <f t="shared" si="14"/>
        <v>72</v>
      </c>
      <c r="T25" s="16">
        <f t="shared" si="14"/>
        <v>72</v>
      </c>
      <c r="U25" s="16">
        <f t="shared" si="14"/>
        <v>72</v>
      </c>
      <c r="V25" s="16">
        <f t="shared" si="14"/>
        <v>72</v>
      </c>
      <c r="W25" s="16">
        <f t="shared" si="13"/>
        <v>72</v>
      </c>
      <c r="X25" s="16">
        <f t="shared" si="13"/>
        <v>72</v>
      </c>
      <c r="Y25" s="16">
        <f t="shared" si="13"/>
        <v>72</v>
      </c>
      <c r="Z25" s="16">
        <f t="shared" si="13"/>
        <v>72</v>
      </c>
      <c r="AA25" s="16">
        <f t="shared" si="13"/>
        <v>72</v>
      </c>
      <c r="AB25" s="16">
        <f t="shared" si="13"/>
        <v>72</v>
      </c>
      <c r="AC25" s="16">
        <f t="shared" si="13"/>
        <v>72</v>
      </c>
      <c r="AD25" s="16">
        <f t="shared" si="13"/>
        <v>72</v>
      </c>
      <c r="AE25" s="16">
        <f t="shared" si="13"/>
        <v>72</v>
      </c>
      <c r="AF25" s="16">
        <f t="shared" si="13"/>
        <v>72</v>
      </c>
      <c r="AG25" s="16">
        <f t="shared" si="13"/>
        <v>72</v>
      </c>
      <c r="AH25" s="16">
        <f t="shared" si="13"/>
        <v>72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7"/>
    </row>
    <row r="26" spans="1:54" x14ac:dyDescent="0.25">
      <c r="A26" s="35">
        <v>44805</v>
      </c>
      <c r="B26" s="22">
        <f>F26+G25+H24++I23+J22+K21+L20+M19+N18+O17+P16+Q15+R14+S13+T12+U11+V10+W9+X8+Y7+Z6</f>
        <v>2637</v>
      </c>
      <c r="C26" s="19">
        <v>1.3</v>
      </c>
      <c r="D26" s="21">
        <f t="shared" si="6"/>
        <v>3428.1</v>
      </c>
      <c r="F26" s="33">
        <v>1462</v>
      </c>
      <c r="G26" s="16">
        <f t="shared" si="14"/>
        <v>292</v>
      </c>
      <c r="H26" s="16">
        <f t="shared" si="14"/>
        <v>175</v>
      </c>
      <c r="I26" s="16">
        <f t="shared" si="14"/>
        <v>146</v>
      </c>
      <c r="J26" s="16">
        <f t="shared" si="14"/>
        <v>117</v>
      </c>
      <c r="K26" s="16">
        <f t="shared" si="14"/>
        <v>73</v>
      </c>
      <c r="L26" s="16">
        <f t="shared" si="14"/>
        <v>73</v>
      </c>
      <c r="M26" s="16">
        <f t="shared" si="14"/>
        <v>73</v>
      </c>
      <c r="N26" s="16">
        <f t="shared" si="14"/>
        <v>73</v>
      </c>
      <c r="O26" s="16">
        <f t="shared" si="14"/>
        <v>73</v>
      </c>
      <c r="P26" s="16">
        <f t="shared" si="14"/>
        <v>73</v>
      </c>
      <c r="Q26" s="16">
        <f t="shared" si="14"/>
        <v>73</v>
      </c>
      <c r="R26" s="16">
        <f t="shared" si="14"/>
        <v>73</v>
      </c>
      <c r="S26" s="16">
        <f t="shared" si="14"/>
        <v>73</v>
      </c>
      <c r="T26" s="16">
        <f t="shared" si="14"/>
        <v>73</v>
      </c>
      <c r="U26" s="16">
        <f t="shared" si="14"/>
        <v>73</v>
      </c>
      <c r="V26" s="16">
        <f t="shared" si="14"/>
        <v>73</v>
      </c>
      <c r="W26" s="16">
        <f t="shared" si="13"/>
        <v>73</v>
      </c>
      <c r="X26" s="16">
        <f t="shared" si="13"/>
        <v>73</v>
      </c>
      <c r="Y26" s="16">
        <f t="shared" si="13"/>
        <v>73</v>
      </c>
      <c r="Z26" s="16">
        <f t="shared" si="13"/>
        <v>73</v>
      </c>
      <c r="AA26" s="16">
        <f t="shared" si="13"/>
        <v>73</v>
      </c>
      <c r="AB26" s="16">
        <f t="shared" si="13"/>
        <v>73</v>
      </c>
      <c r="AC26" s="16">
        <f t="shared" si="13"/>
        <v>73</v>
      </c>
      <c r="AD26" s="16">
        <f t="shared" si="13"/>
        <v>73</v>
      </c>
      <c r="AE26" s="16">
        <f t="shared" si="13"/>
        <v>73</v>
      </c>
      <c r="AF26" s="16">
        <f t="shared" si="13"/>
        <v>73</v>
      </c>
      <c r="AG26" s="16">
        <f t="shared" si="13"/>
        <v>73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/>
    </row>
    <row r="27" spans="1:54" x14ac:dyDescent="0.25">
      <c r="A27" s="35">
        <v>44835</v>
      </c>
      <c r="B27" s="22">
        <f>F27+G26+H25++I24+J23+K22+L21+M20+N19+O18+P17+Q16+R15+S14+T13+U12+V11+W10+X9+Y8+Z7+AA6</f>
        <v>2750</v>
      </c>
      <c r="C27" s="19">
        <v>1.3</v>
      </c>
      <c r="D27" s="21">
        <f t="shared" si="6"/>
        <v>3575</v>
      </c>
      <c r="F27" s="33">
        <v>1492</v>
      </c>
      <c r="G27" s="16">
        <f t="shared" si="14"/>
        <v>298</v>
      </c>
      <c r="H27" s="16">
        <f t="shared" si="14"/>
        <v>179</v>
      </c>
      <c r="I27" s="16">
        <f t="shared" si="14"/>
        <v>149</v>
      </c>
      <c r="J27" s="16">
        <f t="shared" si="14"/>
        <v>119</v>
      </c>
      <c r="K27" s="16">
        <f t="shared" si="14"/>
        <v>75</v>
      </c>
      <c r="L27" s="16">
        <f t="shared" si="14"/>
        <v>75</v>
      </c>
      <c r="M27" s="16">
        <f t="shared" si="14"/>
        <v>75</v>
      </c>
      <c r="N27" s="16">
        <f t="shared" si="14"/>
        <v>75</v>
      </c>
      <c r="O27" s="16">
        <f t="shared" si="14"/>
        <v>75</v>
      </c>
      <c r="P27" s="16">
        <f t="shared" si="14"/>
        <v>75</v>
      </c>
      <c r="Q27" s="16">
        <f t="shared" si="14"/>
        <v>75</v>
      </c>
      <c r="R27" s="16">
        <f t="shared" si="14"/>
        <v>75</v>
      </c>
      <c r="S27" s="16">
        <f t="shared" si="14"/>
        <v>75</v>
      </c>
      <c r="T27" s="16">
        <f t="shared" si="14"/>
        <v>75</v>
      </c>
      <c r="U27" s="16">
        <f t="shared" si="14"/>
        <v>75</v>
      </c>
      <c r="V27" s="16">
        <f t="shared" si="14"/>
        <v>75</v>
      </c>
      <c r="W27" s="16">
        <f t="shared" si="13"/>
        <v>75</v>
      </c>
      <c r="X27" s="16">
        <f t="shared" si="13"/>
        <v>75</v>
      </c>
      <c r="Y27" s="16">
        <f t="shared" si="13"/>
        <v>75</v>
      </c>
      <c r="Z27" s="16">
        <f t="shared" si="13"/>
        <v>75</v>
      </c>
      <c r="AA27" s="16">
        <f t="shared" si="13"/>
        <v>75</v>
      </c>
      <c r="AB27" s="16">
        <f t="shared" si="13"/>
        <v>75</v>
      </c>
      <c r="AC27" s="16">
        <f t="shared" si="13"/>
        <v>75</v>
      </c>
      <c r="AD27" s="16">
        <f t="shared" si="13"/>
        <v>75</v>
      </c>
      <c r="AE27" s="16">
        <f t="shared" si="13"/>
        <v>75</v>
      </c>
      <c r="AF27" s="16">
        <f t="shared" si="13"/>
        <v>75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7"/>
    </row>
    <row r="28" spans="1:54" x14ac:dyDescent="0.25">
      <c r="A28" s="35">
        <v>44866</v>
      </c>
      <c r="B28" s="22">
        <f>F28+G27+H26++I25+J24+K23+L22+M21+N20+O19+P18+Q17+R16+S15+T14+U13+V12+W11+X10+Y9+Z8+AA7+AB6</f>
        <v>2861</v>
      </c>
      <c r="C28" s="19">
        <v>1.3</v>
      </c>
      <c r="D28" s="21">
        <f t="shared" si="6"/>
        <v>3719.3</v>
      </c>
      <c r="F28" s="33">
        <v>1520</v>
      </c>
      <c r="G28" s="16">
        <f t="shared" si="14"/>
        <v>304</v>
      </c>
      <c r="H28" s="16">
        <f t="shared" si="14"/>
        <v>182</v>
      </c>
      <c r="I28" s="16">
        <f t="shared" si="14"/>
        <v>152</v>
      </c>
      <c r="J28" s="16">
        <f t="shared" si="14"/>
        <v>122</v>
      </c>
      <c r="K28" s="16">
        <f t="shared" si="14"/>
        <v>76</v>
      </c>
      <c r="L28" s="16">
        <f t="shared" si="14"/>
        <v>76</v>
      </c>
      <c r="M28" s="16">
        <f t="shared" si="14"/>
        <v>76</v>
      </c>
      <c r="N28" s="16">
        <f t="shared" si="14"/>
        <v>76</v>
      </c>
      <c r="O28" s="16">
        <f t="shared" si="14"/>
        <v>76</v>
      </c>
      <c r="P28" s="16">
        <f t="shared" si="14"/>
        <v>76</v>
      </c>
      <c r="Q28" s="16">
        <f t="shared" si="14"/>
        <v>76</v>
      </c>
      <c r="R28" s="16">
        <f t="shared" si="14"/>
        <v>76</v>
      </c>
      <c r="S28" s="16">
        <f t="shared" si="14"/>
        <v>76</v>
      </c>
      <c r="T28" s="16">
        <f t="shared" si="14"/>
        <v>76</v>
      </c>
      <c r="U28" s="16">
        <f t="shared" si="14"/>
        <v>76</v>
      </c>
      <c r="V28" s="16">
        <f t="shared" si="14"/>
        <v>76</v>
      </c>
      <c r="W28" s="16">
        <f t="shared" si="13"/>
        <v>76</v>
      </c>
      <c r="X28" s="16">
        <f t="shared" si="13"/>
        <v>76</v>
      </c>
      <c r="Y28" s="16">
        <f t="shared" si="13"/>
        <v>76</v>
      </c>
      <c r="Z28" s="16">
        <f t="shared" si="13"/>
        <v>76</v>
      </c>
      <c r="AA28" s="16">
        <f t="shared" si="13"/>
        <v>76</v>
      </c>
      <c r="AB28" s="16">
        <f t="shared" si="13"/>
        <v>76</v>
      </c>
      <c r="AC28" s="16">
        <f t="shared" si="13"/>
        <v>76</v>
      </c>
      <c r="AD28" s="16">
        <f t="shared" si="13"/>
        <v>76</v>
      </c>
      <c r="AE28" s="16">
        <f t="shared" si="13"/>
        <v>76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7"/>
    </row>
    <row r="29" spans="1:54" x14ac:dyDescent="0.25">
      <c r="A29" s="35">
        <v>44896</v>
      </c>
      <c r="B29" s="22">
        <f>F29+G28+H27++I26+J25+K24+L23+M22+N21+O20+P19+Q18+R17+S16+T15+U14+V13+W12+X11+Y10+Z9+AA8+AB7+AC6</f>
        <v>2974</v>
      </c>
      <c r="C29" s="19">
        <v>1.3</v>
      </c>
      <c r="D29" s="21">
        <f t="shared" si="6"/>
        <v>3866.2000000000003</v>
      </c>
      <c r="F29" s="33">
        <v>1548</v>
      </c>
      <c r="G29" s="16">
        <f t="shared" si="14"/>
        <v>310</v>
      </c>
      <c r="H29" s="16">
        <f t="shared" si="14"/>
        <v>186</v>
      </c>
      <c r="I29" s="16">
        <f t="shared" si="14"/>
        <v>155</v>
      </c>
      <c r="J29" s="16">
        <f t="shared" si="14"/>
        <v>124</v>
      </c>
      <c r="K29" s="16">
        <f t="shared" si="14"/>
        <v>77</v>
      </c>
      <c r="L29" s="16">
        <f t="shared" si="14"/>
        <v>77</v>
      </c>
      <c r="M29" s="16">
        <f t="shared" si="14"/>
        <v>77</v>
      </c>
      <c r="N29" s="16">
        <f t="shared" si="14"/>
        <v>77</v>
      </c>
      <c r="O29" s="16">
        <f t="shared" si="14"/>
        <v>77</v>
      </c>
      <c r="P29" s="16">
        <f t="shared" si="14"/>
        <v>77</v>
      </c>
      <c r="Q29" s="16">
        <f t="shared" si="14"/>
        <v>77</v>
      </c>
      <c r="R29" s="16">
        <f t="shared" si="14"/>
        <v>77</v>
      </c>
      <c r="S29" s="16">
        <f t="shared" si="14"/>
        <v>77</v>
      </c>
      <c r="T29" s="16">
        <f t="shared" si="14"/>
        <v>77</v>
      </c>
      <c r="U29" s="16">
        <f t="shared" si="14"/>
        <v>77</v>
      </c>
      <c r="V29" s="16">
        <f t="shared" si="14"/>
        <v>77</v>
      </c>
      <c r="W29" s="16">
        <f t="shared" si="13"/>
        <v>77</v>
      </c>
      <c r="X29" s="16">
        <f t="shared" si="13"/>
        <v>77</v>
      </c>
      <c r="Y29" s="16">
        <f t="shared" si="13"/>
        <v>77</v>
      </c>
      <c r="Z29" s="16">
        <f t="shared" si="13"/>
        <v>77</v>
      </c>
      <c r="AA29" s="16">
        <f t="shared" si="13"/>
        <v>77</v>
      </c>
      <c r="AB29" s="16">
        <f t="shared" si="13"/>
        <v>77</v>
      </c>
      <c r="AC29" s="16">
        <f t="shared" si="13"/>
        <v>77</v>
      </c>
      <c r="AD29" s="16">
        <f t="shared" si="13"/>
        <v>77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7"/>
    </row>
    <row r="30" spans="1:54" x14ac:dyDescent="0.25">
      <c r="A30" s="35">
        <v>44927</v>
      </c>
      <c r="B30" s="22">
        <f>F30+G29+H28++I27+J26+K25+L24+M23+N22+O21+P20+Q19+R18+S17+T16+U15+V14+W13+X12+Y11+Z10+AA9+AB8+AC7+AD6</f>
        <v>4983</v>
      </c>
      <c r="C30" s="19">
        <v>1.3</v>
      </c>
      <c r="D30" s="21">
        <f t="shared" si="6"/>
        <v>6477.9000000000005</v>
      </c>
      <c r="F30" s="33">
        <v>3470</v>
      </c>
      <c r="G30" s="16">
        <f t="shared" si="14"/>
        <v>694</v>
      </c>
      <c r="H30" s="16">
        <f t="shared" si="14"/>
        <v>416</v>
      </c>
      <c r="I30" s="16">
        <f t="shared" si="14"/>
        <v>347</v>
      </c>
      <c r="J30" s="16">
        <f t="shared" si="14"/>
        <v>278</v>
      </c>
      <c r="K30" s="16">
        <f t="shared" si="14"/>
        <v>174</v>
      </c>
      <c r="L30" s="16">
        <f t="shared" si="14"/>
        <v>174</v>
      </c>
      <c r="M30" s="16">
        <f t="shared" si="14"/>
        <v>174</v>
      </c>
      <c r="N30" s="16">
        <f t="shared" si="14"/>
        <v>174</v>
      </c>
      <c r="O30" s="16">
        <f t="shared" si="14"/>
        <v>174</v>
      </c>
      <c r="P30" s="16">
        <f t="shared" si="14"/>
        <v>174</v>
      </c>
      <c r="Q30" s="16">
        <f t="shared" si="14"/>
        <v>174</v>
      </c>
      <c r="R30" s="16">
        <f t="shared" si="14"/>
        <v>174</v>
      </c>
      <c r="S30" s="16">
        <f t="shared" si="14"/>
        <v>174</v>
      </c>
      <c r="T30" s="16">
        <f t="shared" si="14"/>
        <v>174</v>
      </c>
      <c r="U30" s="16">
        <f t="shared" si="14"/>
        <v>174</v>
      </c>
      <c r="V30" s="16">
        <f t="shared" si="14"/>
        <v>174</v>
      </c>
      <c r="W30" s="16">
        <f t="shared" si="13"/>
        <v>174</v>
      </c>
      <c r="X30" s="16">
        <f t="shared" si="13"/>
        <v>174</v>
      </c>
      <c r="Y30" s="16">
        <f t="shared" si="13"/>
        <v>174</v>
      </c>
      <c r="Z30" s="16">
        <f t="shared" si="13"/>
        <v>174</v>
      </c>
      <c r="AA30" s="16">
        <f t="shared" si="13"/>
        <v>174</v>
      </c>
      <c r="AB30" s="16">
        <f t="shared" si="13"/>
        <v>174</v>
      </c>
      <c r="AC30" s="16">
        <f t="shared" si="13"/>
        <v>174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7"/>
    </row>
    <row r="31" spans="1:54" x14ac:dyDescent="0.25">
      <c r="A31" s="35">
        <v>44958</v>
      </c>
      <c r="B31" s="22">
        <f>F31+G30+H29++I28+J27+K26+L25+M24+N23+O22+P21+Q20+R19+S18+T17+U16+V15+W14+X13+Y12+Z11+AA10+AB9+AC8+AD7+AE6</f>
        <v>5559</v>
      </c>
      <c r="C31" s="19">
        <v>1.3</v>
      </c>
      <c r="D31" s="21">
        <f t="shared" si="6"/>
        <v>7226.7</v>
      </c>
      <c r="F31" s="33">
        <v>3580</v>
      </c>
      <c r="G31" s="16">
        <f t="shared" si="14"/>
        <v>716</v>
      </c>
      <c r="H31" s="16">
        <f t="shared" si="14"/>
        <v>430</v>
      </c>
      <c r="I31" s="16">
        <f t="shared" si="14"/>
        <v>358</v>
      </c>
      <c r="J31" s="16">
        <f t="shared" si="14"/>
        <v>286</v>
      </c>
      <c r="K31" s="16">
        <f t="shared" si="14"/>
        <v>179</v>
      </c>
      <c r="L31" s="16">
        <f t="shared" si="14"/>
        <v>179</v>
      </c>
      <c r="M31" s="16">
        <f t="shared" si="14"/>
        <v>179</v>
      </c>
      <c r="N31" s="16">
        <f t="shared" si="14"/>
        <v>179</v>
      </c>
      <c r="O31" s="16">
        <f t="shared" si="14"/>
        <v>179</v>
      </c>
      <c r="P31" s="16">
        <f t="shared" si="14"/>
        <v>179</v>
      </c>
      <c r="Q31" s="16">
        <f t="shared" si="14"/>
        <v>179</v>
      </c>
      <c r="R31" s="16">
        <f t="shared" si="14"/>
        <v>179</v>
      </c>
      <c r="S31" s="16">
        <f t="shared" si="14"/>
        <v>179</v>
      </c>
      <c r="T31" s="16">
        <f t="shared" si="14"/>
        <v>179</v>
      </c>
      <c r="U31" s="16">
        <f t="shared" si="14"/>
        <v>179</v>
      </c>
      <c r="V31" s="16">
        <f t="shared" si="14"/>
        <v>179</v>
      </c>
      <c r="W31" s="16">
        <f t="shared" si="13"/>
        <v>179</v>
      </c>
      <c r="X31" s="16">
        <f t="shared" si="13"/>
        <v>179</v>
      </c>
      <c r="Y31" s="16">
        <f t="shared" si="13"/>
        <v>179</v>
      </c>
      <c r="Z31" s="16">
        <f t="shared" si="13"/>
        <v>179</v>
      </c>
      <c r="AA31" s="16">
        <f t="shared" si="13"/>
        <v>179</v>
      </c>
      <c r="AB31" s="16">
        <f t="shared" si="13"/>
        <v>179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1:54" x14ac:dyDescent="0.25">
      <c r="A32" s="35">
        <v>44986</v>
      </c>
      <c r="B32" s="22">
        <f>F32+G31+H30++I29+J28+K27+L26+M25+N24+O23+P22+Q21+R20+S19+T18+U17+V16+W15+X14+Y13+Z12+AA11+AB10+AC9+AD8+AE7+AF6</f>
        <v>5996</v>
      </c>
      <c r="C32" s="19">
        <v>1.3</v>
      </c>
      <c r="D32" s="21">
        <f t="shared" si="6"/>
        <v>7794.8</v>
      </c>
      <c r="F32" s="33">
        <v>3684</v>
      </c>
      <c r="G32" s="16">
        <f t="shared" si="14"/>
        <v>737</v>
      </c>
      <c r="H32" s="16">
        <f t="shared" si="14"/>
        <v>442</v>
      </c>
      <c r="I32" s="16">
        <f t="shared" si="14"/>
        <v>368</v>
      </c>
      <c r="J32" s="16">
        <f t="shared" si="14"/>
        <v>295</v>
      </c>
      <c r="K32" s="16">
        <f t="shared" si="14"/>
        <v>184</v>
      </c>
      <c r="L32" s="16">
        <f t="shared" si="14"/>
        <v>184</v>
      </c>
      <c r="M32" s="16">
        <f t="shared" si="14"/>
        <v>184</v>
      </c>
      <c r="N32" s="16">
        <f t="shared" si="14"/>
        <v>184</v>
      </c>
      <c r="O32" s="16">
        <f t="shared" si="14"/>
        <v>184</v>
      </c>
      <c r="P32" s="16">
        <f t="shared" si="14"/>
        <v>184</v>
      </c>
      <c r="Q32" s="16">
        <f t="shared" si="14"/>
        <v>184</v>
      </c>
      <c r="R32" s="16">
        <f t="shared" si="14"/>
        <v>184</v>
      </c>
      <c r="S32" s="16">
        <f t="shared" si="14"/>
        <v>184</v>
      </c>
      <c r="T32" s="16">
        <f t="shared" si="14"/>
        <v>184</v>
      </c>
      <c r="U32" s="16">
        <f t="shared" si="14"/>
        <v>184</v>
      </c>
      <c r="V32" s="16">
        <f t="shared" si="14"/>
        <v>184</v>
      </c>
      <c r="W32" s="16">
        <f t="shared" si="13"/>
        <v>184</v>
      </c>
      <c r="X32" s="16">
        <f t="shared" si="13"/>
        <v>184</v>
      </c>
      <c r="Y32" s="16">
        <f t="shared" si="13"/>
        <v>184</v>
      </c>
      <c r="Z32" s="16">
        <f t="shared" si="13"/>
        <v>184</v>
      </c>
      <c r="AA32" s="16">
        <f t="shared" si="13"/>
        <v>184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1:54" x14ac:dyDescent="0.25">
      <c r="A33" s="35">
        <v>45017</v>
      </c>
      <c r="B33" s="22">
        <f>F33+G32+H31++I30+J29+K28+L27+M26+N25+O24+P23+Q22+R21+S20+T19+U18+V17+W16+X15+Y14+Z13+AA12+AB11+AC10+AD9+AE8+AF7+AG6</f>
        <v>6401</v>
      </c>
      <c r="C33" s="19">
        <v>1.3</v>
      </c>
      <c r="D33" s="21">
        <f t="shared" si="6"/>
        <v>8321.3000000000011</v>
      </c>
      <c r="F33" s="33">
        <v>3784</v>
      </c>
      <c r="G33" s="16">
        <f t="shared" si="14"/>
        <v>757</v>
      </c>
      <c r="H33" s="16">
        <f t="shared" si="14"/>
        <v>454</v>
      </c>
      <c r="I33" s="16">
        <f t="shared" si="14"/>
        <v>378</v>
      </c>
      <c r="J33" s="16">
        <f t="shared" si="14"/>
        <v>303</v>
      </c>
      <c r="K33" s="16">
        <f t="shared" si="14"/>
        <v>189</v>
      </c>
      <c r="L33" s="16">
        <f t="shared" si="14"/>
        <v>189</v>
      </c>
      <c r="M33" s="16">
        <f t="shared" si="14"/>
        <v>189</v>
      </c>
      <c r="N33" s="16">
        <f t="shared" si="14"/>
        <v>189</v>
      </c>
      <c r="O33" s="16">
        <f t="shared" si="14"/>
        <v>189</v>
      </c>
      <c r="P33" s="16">
        <f t="shared" si="14"/>
        <v>189</v>
      </c>
      <c r="Q33" s="16">
        <f t="shared" si="14"/>
        <v>189</v>
      </c>
      <c r="R33" s="16">
        <f t="shared" si="14"/>
        <v>189</v>
      </c>
      <c r="S33" s="16">
        <f t="shared" si="14"/>
        <v>189</v>
      </c>
      <c r="T33" s="16">
        <f t="shared" si="14"/>
        <v>189</v>
      </c>
      <c r="U33" s="16">
        <f t="shared" si="14"/>
        <v>189</v>
      </c>
      <c r="V33" s="16">
        <f t="shared" si="14"/>
        <v>189</v>
      </c>
      <c r="W33" s="16">
        <f t="shared" si="13"/>
        <v>189</v>
      </c>
      <c r="X33" s="16">
        <f t="shared" si="13"/>
        <v>189</v>
      </c>
      <c r="Y33" s="16">
        <f t="shared" si="13"/>
        <v>189</v>
      </c>
      <c r="Z33" s="16">
        <f t="shared" si="13"/>
        <v>189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7"/>
    </row>
    <row r="34" spans="1:54" x14ac:dyDescent="0.25">
      <c r="A34" s="35">
        <v>45047</v>
      </c>
      <c r="B34" s="22">
        <f>F34+G33+H32++I31+J30+K29+L28+M27+N26+O25+P24+Q23+R22+S21+T20+U19+V18+W17+X16+Y15+Z14+AA13+AB12+AC11+AD10+AE9+AF8+AG7+AH6</f>
        <v>6769</v>
      </c>
      <c r="C34" s="19">
        <v>1.3</v>
      </c>
      <c r="D34" s="21">
        <f t="shared" si="6"/>
        <v>8799.7000000000007</v>
      </c>
      <c r="F34" s="33">
        <v>3878</v>
      </c>
      <c r="G34" s="16">
        <f t="shared" si="14"/>
        <v>776</v>
      </c>
      <c r="H34" s="16">
        <f t="shared" si="14"/>
        <v>465</v>
      </c>
      <c r="I34" s="16">
        <f t="shared" si="14"/>
        <v>388</v>
      </c>
      <c r="J34" s="16">
        <f t="shared" si="14"/>
        <v>310</v>
      </c>
      <c r="K34" s="16">
        <f t="shared" si="14"/>
        <v>194</v>
      </c>
      <c r="L34" s="16">
        <f t="shared" si="14"/>
        <v>194</v>
      </c>
      <c r="M34" s="16">
        <f t="shared" si="14"/>
        <v>194</v>
      </c>
      <c r="N34" s="16">
        <f t="shared" si="14"/>
        <v>194</v>
      </c>
      <c r="O34" s="16">
        <f t="shared" si="14"/>
        <v>194</v>
      </c>
      <c r="P34" s="16">
        <f t="shared" si="14"/>
        <v>194</v>
      </c>
      <c r="Q34" s="16">
        <f t="shared" si="14"/>
        <v>194</v>
      </c>
      <c r="R34" s="16">
        <f t="shared" si="14"/>
        <v>194</v>
      </c>
      <c r="S34" s="16">
        <f t="shared" si="14"/>
        <v>194</v>
      </c>
      <c r="T34" s="16">
        <f t="shared" si="14"/>
        <v>194</v>
      </c>
      <c r="U34" s="16">
        <f t="shared" si="14"/>
        <v>194</v>
      </c>
      <c r="V34" s="16">
        <f t="shared" si="14"/>
        <v>194</v>
      </c>
      <c r="W34" s="16">
        <f t="shared" si="13"/>
        <v>194</v>
      </c>
      <c r="X34" s="16">
        <f t="shared" si="13"/>
        <v>194</v>
      </c>
      <c r="Y34" s="16">
        <f t="shared" si="13"/>
        <v>194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</row>
    <row r="35" spans="1:54" x14ac:dyDescent="0.25">
      <c r="A35" s="35">
        <v>45078</v>
      </c>
      <c r="B35" s="22">
        <f>F35+G34+H33++I32+J31+K30+L29+M28+N27+O26+P25+Q24+R23+S22+T21+U20+V19+W18+X17+Y16+Z15+AA14+AB13+AC12+AD11+AE10+AF9+AG8+AH7+AI6</f>
        <v>7082</v>
      </c>
      <c r="C35" s="19">
        <v>1.3</v>
      </c>
      <c r="D35" s="21">
        <f t="shared" si="6"/>
        <v>9206.6</v>
      </c>
      <c r="F35" s="33">
        <v>3968</v>
      </c>
      <c r="G35" s="16">
        <f t="shared" si="14"/>
        <v>794</v>
      </c>
      <c r="H35" s="16">
        <f t="shared" si="14"/>
        <v>476</v>
      </c>
      <c r="I35" s="16">
        <f t="shared" si="14"/>
        <v>397</v>
      </c>
      <c r="J35" s="16">
        <f t="shared" si="14"/>
        <v>317</v>
      </c>
      <c r="K35" s="16">
        <f t="shared" si="14"/>
        <v>198</v>
      </c>
      <c r="L35" s="16">
        <f t="shared" si="14"/>
        <v>198</v>
      </c>
      <c r="M35" s="16">
        <f t="shared" si="14"/>
        <v>198</v>
      </c>
      <c r="N35" s="16">
        <f t="shared" si="14"/>
        <v>198</v>
      </c>
      <c r="O35" s="16">
        <f t="shared" si="14"/>
        <v>198</v>
      </c>
      <c r="P35" s="16">
        <f t="shared" si="14"/>
        <v>198</v>
      </c>
      <c r="Q35" s="16">
        <f t="shared" si="14"/>
        <v>198</v>
      </c>
      <c r="R35" s="16">
        <f t="shared" si="14"/>
        <v>198</v>
      </c>
      <c r="S35" s="16">
        <f t="shared" si="14"/>
        <v>198</v>
      </c>
      <c r="T35" s="16">
        <f t="shared" si="14"/>
        <v>198</v>
      </c>
      <c r="U35" s="16">
        <f t="shared" si="14"/>
        <v>198</v>
      </c>
      <c r="V35" s="16">
        <f t="shared" si="14"/>
        <v>198</v>
      </c>
      <c r="W35" s="16">
        <f t="shared" si="13"/>
        <v>198</v>
      </c>
      <c r="X35" s="16">
        <f t="shared" si="13"/>
        <v>198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7"/>
    </row>
    <row r="36" spans="1:54" x14ac:dyDescent="0.25">
      <c r="A36" s="35">
        <v>45108</v>
      </c>
      <c r="B36" s="22">
        <f>F36+G35+H34++I33+J32+K31+L30+M29+N28+O27+P26+Q25+R24+S23+T22+U21+V20+W19+X18+Y17+Z16+AA15+AB14+AC13+AD12+AE11+AF10+AG9+AH8+AI7+AJ6</f>
        <v>7395</v>
      </c>
      <c r="C36" s="19">
        <v>1.3</v>
      </c>
      <c r="D36" s="21">
        <f t="shared" si="6"/>
        <v>9613.5</v>
      </c>
      <c r="F36" s="33">
        <v>4054</v>
      </c>
      <c r="G36" s="16">
        <f t="shared" si="14"/>
        <v>811</v>
      </c>
      <c r="H36" s="16">
        <f t="shared" si="14"/>
        <v>486</v>
      </c>
      <c r="I36" s="16">
        <f t="shared" si="14"/>
        <v>405</v>
      </c>
      <c r="J36" s="16">
        <f t="shared" si="14"/>
        <v>324</v>
      </c>
      <c r="K36" s="16">
        <f t="shared" si="14"/>
        <v>203</v>
      </c>
      <c r="L36" s="16">
        <f t="shared" si="14"/>
        <v>203</v>
      </c>
      <c r="M36" s="16">
        <f t="shared" si="14"/>
        <v>203</v>
      </c>
      <c r="N36" s="16">
        <f t="shared" si="14"/>
        <v>203</v>
      </c>
      <c r="O36" s="16">
        <f t="shared" si="14"/>
        <v>203</v>
      </c>
      <c r="P36" s="16">
        <f t="shared" si="14"/>
        <v>203</v>
      </c>
      <c r="Q36" s="16">
        <f t="shared" si="14"/>
        <v>203</v>
      </c>
      <c r="R36" s="16">
        <f t="shared" si="14"/>
        <v>203</v>
      </c>
      <c r="S36" s="16">
        <f t="shared" si="14"/>
        <v>203</v>
      </c>
      <c r="T36" s="16">
        <f t="shared" si="14"/>
        <v>203</v>
      </c>
      <c r="U36" s="16">
        <f t="shared" si="14"/>
        <v>203</v>
      </c>
      <c r="V36" s="16">
        <f t="shared" si="14"/>
        <v>203</v>
      </c>
      <c r="W36" s="16">
        <f t="shared" si="13"/>
        <v>203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</row>
    <row r="37" spans="1:54" x14ac:dyDescent="0.25">
      <c r="A37" s="35">
        <v>45139</v>
      </c>
      <c r="B37" s="22">
        <f>F37+G36+H35++I34+J33+K32+L31+M30+N29+O28+P27+Q26+R25+S24+T23+U22+V21+W20+X19+Y18+Z17+AA16+AB15+AC14+AD13+AE12+AF11+AG10+AH9+AI8+AJ7+AK6</f>
        <v>7705</v>
      </c>
      <c r="C37" s="19">
        <v>1.3</v>
      </c>
      <c r="D37" s="21">
        <f t="shared" si="6"/>
        <v>10016.5</v>
      </c>
      <c r="F37" s="33">
        <v>4134</v>
      </c>
      <c r="G37" s="16">
        <f t="shared" si="14"/>
        <v>827</v>
      </c>
      <c r="H37" s="16">
        <f t="shared" si="14"/>
        <v>496</v>
      </c>
      <c r="I37" s="16">
        <f t="shared" si="14"/>
        <v>413</v>
      </c>
      <c r="J37" s="16">
        <f t="shared" si="14"/>
        <v>331</v>
      </c>
      <c r="K37" s="16">
        <f t="shared" si="14"/>
        <v>207</v>
      </c>
      <c r="L37" s="16">
        <f t="shared" si="14"/>
        <v>207</v>
      </c>
      <c r="M37" s="16">
        <f t="shared" si="14"/>
        <v>207</v>
      </c>
      <c r="N37" s="16">
        <f t="shared" si="14"/>
        <v>207</v>
      </c>
      <c r="O37" s="16">
        <f t="shared" si="14"/>
        <v>207</v>
      </c>
      <c r="P37" s="16">
        <f t="shared" si="14"/>
        <v>207</v>
      </c>
      <c r="Q37" s="16">
        <f t="shared" si="14"/>
        <v>207</v>
      </c>
      <c r="R37" s="16">
        <f t="shared" si="14"/>
        <v>207</v>
      </c>
      <c r="S37" s="16">
        <f t="shared" si="14"/>
        <v>207</v>
      </c>
      <c r="T37" s="16">
        <f t="shared" si="14"/>
        <v>207</v>
      </c>
      <c r="U37" s="16">
        <f t="shared" si="14"/>
        <v>207</v>
      </c>
      <c r="V37" s="16">
        <f t="shared" si="14"/>
        <v>207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7"/>
    </row>
    <row r="38" spans="1:54" x14ac:dyDescent="0.25">
      <c r="A38" s="35">
        <v>45170</v>
      </c>
      <c r="B38" s="22">
        <f>F38+G37+H36++I35+J34+K33+L32+M31+N30+O29+P28+Q27+R26+S25+T24+U23+V22+W21+X20+Y19+Z18+AA17+AB16+AC15+AD14+AE13+AF12+AG11+AH10+AI9+AJ8+AK7+AL6</f>
        <v>8012</v>
      </c>
      <c r="C38" s="19">
        <v>1.3</v>
      </c>
      <c r="D38" s="21">
        <f t="shared" si="6"/>
        <v>10415.6</v>
      </c>
      <c r="F38" s="33">
        <v>4210</v>
      </c>
      <c r="G38" s="16">
        <f t="shared" si="14"/>
        <v>842</v>
      </c>
      <c r="H38" s="16">
        <f t="shared" si="14"/>
        <v>505</v>
      </c>
      <c r="I38" s="16">
        <f t="shared" si="14"/>
        <v>421</v>
      </c>
      <c r="J38" s="16">
        <f t="shared" si="14"/>
        <v>337</v>
      </c>
      <c r="K38" s="16">
        <f t="shared" si="14"/>
        <v>211</v>
      </c>
      <c r="L38" s="16">
        <f t="shared" si="14"/>
        <v>211</v>
      </c>
      <c r="M38" s="16">
        <f t="shared" si="14"/>
        <v>211</v>
      </c>
      <c r="N38" s="16">
        <f t="shared" si="14"/>
        <v>211</v>
      </c>
      <c r="O38" s="16">
        <f t="shared" si="14"/>
        <v>211</v>
      </c>
      <c r="P38" s="16">
        <f t="shared" si="14"/>
        <v>211</v>
      </c>
      <c r="Q38" s="16">
        <f t="shared" si="14"/>
        <v>211</v>
      </c>
      <c r="R38" s="16">
        <f t="shared" si="14"/>
        <v>211</v>
      </c>
      <c r="S38" s="16">
        <f t="shared" si="14"/>
        <v>211</v>
      </c>
      <c r="T38" s="16">
        <f t="shared" si="14"/>
        <v>211</v>
      </c>
      <c r="U38" s="16">
        <f t="shared" si="14"/>
        <v>211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7"/>
    </row>
    <row r="39" spans="1:54" x14ac:dyDescent="0.25">
      <c r="A39" s="35">
        <v>45200</v>
      </c>
      <c r="B39" s="22">
        <f>F39+G38+H37++I36+J35+K34+L33+M32+N31+O30+P29+Q28+R27+S26+T25+U24+V23+W22+X21+Y20+Z19+AA18+AB17+AC16+AD15+AE14+AF13+AG12+AH11+AI10+AJ9+AK8+AL7+AM6</f>
        <v>8318</v>
      </c>
      <c r="C39" s="19">
        <v>1.3</v>
      </c>
      <c r="D39" s="21">
        <f t="shared" si="6"/>
        <v>10813.4</v>
      </c>
      <c r="F39" s="33">
        <v>4282</v>
      </c>
      <c r="G39" s="16">
        <f t="shared" ref="G39:T52" si="15">ROUND($F39*G$3,0)</f>
        <v>856</v>
      </c>
      <c r="H39" s="16">
        <f t="shared" si="15"/>
        <v>514</v>
      </c>
      <c r="I39" s="16">
        <f t="shared" si="15"/>
        <v>428</v>
      </c>
      <c r="J39" s="16">
        <f t="shared" si="15"/>
        <v>343</v>
      </c>
      <c r="K39" s="16">
        <f t="shared" si="15"/>
        <v>214</v>
      </c>
      <c r="L39" s="16">
        <f t="shared" si="15"/>
        <v>214</v>
      </c>
      <c r="M39" s="16">
        <f t="shared" si="15"/>
        <v>214</v>
      </c>
      <c r="N39" s="16">
        <f t="shared" si="15"/>
        <v>214</v>
      </c>
      <c r="O39" s="16">
        <f t="shared" si="15"/>
        <v>214</v>
      </c>
      <c r="P39" s="16">
        <f t="shared" si="15"/>
        <v>214</v>
      </c>
      <c r="Q39" s="16">
        <f t="shared" si="15"/>
        <v>214</v>
      </c>
      <c r="R39" s="16">
        <f t="shared" si="15"/>
        <v>214</v>
      </c>
      <c r="S39" s="16">
        <f t="shared" si="15"/>
        <v>214</v>
      </c>
      <c r="T39" s="16">
        <f t="shared" si="15"/>
        <v>214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7"/>
    </row>
    <row r="40" spans="1:54" x14ac:dyDescent="0.25">
      <c r="A40" s="35">
        <v>45231</v>
      </c>
      <c r="B40" s="22">
        <f>F40+G39+H38++I37+J36+K35+L34+M33+N32+O31+P30+Q29+R28+S27+T26+U25+V24+W23+X22+Y21+Z20+AA19+AB18+AC17+AD16+AE15+AF14+AG13+AH12+AI11+AJ10+AK9+AL8+AM7+AN6</f>
        <v>8624</v>
      </c>
      <c r="C40" s="19">
        <v>1.3</v>
      </c>
      <c r="D40" s="21">
        <f t="shared" si="6"/>
        <v>11211.2</v>
      </c>
      <c r="F40" s="33">
        <v>4352</v>
      </c>
      <c r="G40" s="16">
        <f t="shared" si="15"/>
        <v>870</v>
      </c>
      <c r="H40" s="16">
        <f t="shared" si="15"/>
        <v>522</v>
      </c>
      <c r="I40" s="16">
        <f t="shared" si="15"/>
        <v>435</v>
      </c>
      <c r="J40" s="16">
        <f t="shared" si="15"/>
        <v>348</v>
      </c>
      <c r="K40" s="16">
        <f t="shared" si="15"/>
        <v>218</v>
      </c>
      <c r="L40" s="16">
        <f t="shared" si="15"/>
        <v>218</v>
      </c>
      <c r="M40" s="16">
        <f t="shared" si="15"/>
        <v>218</v>
      </c>
      <c r="N40" s="16">
        <f t="shared" si="15"/>
        <v>218</v>
      </c>
      <c r="O40" s="16">
        <f t="shared" si="15"/>
        <v>218</v>
      </c>
      <c r="P40" s="16">
        <f t="shared" si="15"/>
        <v>218</v>
      </c>
      <c r="Q40" s="16">
        <f t="shared" si="15"/>
        <v>218</v>
      </c>
      <c r="R40" s="16">
        <f t="shared" si="15"/>
        <v>218</v>
      </c>
      <c r="S40" s="16">
        <f t="shared" si="15"/>
        <v>218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7"/>
    </row>
    <row r="41" spans="1:54" x14ac:dyDescent="0.25">
      <c r="A41" s="35">
        <v>45261</v>
      </c>
      <c r="B41" s="22">
        <f>F41+G40+H39++I38+J37+K36+L35+M34+N33+O32+P31+Q30+R29+S28+T27+U26+V25+W24+X23+Y22+Z21+AA20+AB19+AC18+AD17+AE16+AF15+AG14+AH13+AI12+AJ11+AK10+AL9+AM8+AN7+AO6</f>
        <v>8931</v>
      </c>
      <c r="C41" s="19">
        <v>1.3</v>
      </c>
      <c r="D41" s="21">
        <f t="shared" si="6"/>
        <v>11610.300000000001</v>
      </c>
      <c r="F41" s="33">
        <v>4418</v>
      </c>
      <c r="G41" s="16">
        <f t="shared" si="15"/>
        <v>884</v>
      </c>
      <c r="H41" s="16">
        <f t="shared" si="15"/>
        <v>530</v>
      </c>
      <c r="I41" s="16">
        <f t="shared" si="15"/>
        <v>442</v>
      </c>
      <c r="J41" s="16">
        <f t="shared" si="15"/>
        <v>353</v>
      </c>
      <c r="K41" s="16">
        <f t="shared" si="15"/>
        <v>221</v>
      </c>
      <c r="L41" s="16">
        <f t="shared" si="15"/>
        <v>221</v>
      </c>
      <c r="M41" s="16">
        <f t="shared" si="15"/>
        <v>221</v>
      </c>
      <c r="N41" s="16">
        <f t="shared" si="15"/>
        <v>221</v>
      </c>
      <c r="O41" s="16">
        <f t="shared" si="15"/>
        <v>221</v>
      </c>
      <c r="P41" s="16">
        <f t="shared" si="15"/>
        <v>221</v>
      </c>
      <c r="Q41" s="16">
        <f t="shared" si="15"/>
        <v>221</v>
      </c>
      <c r="R41" s="16">
        <f t="shared" si="15"/>
        <v>221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7"/>
    </row>
    <row r="42" spans="1:54" x14ac:dyDescent="0.25">
      <c r="A42" s="35">
        <v>45292</v>
      </c>
      <c r="B42" s="22">
        <f>F42+G41+H40++I39+J38+K37+L36+M35+N34+O33+P32+Q31+R30+S29+T28+U27+V26+W25+X24+Y23+Z22+AA21+AB20+AC19+AD18+AE17+AF16+AG15+AH14+AI13+AJ12+AK11+AL10+AM9+AN8+AO7+AP6</f>
        <v>14469</v>
      </c>
      <c r="C42" s="19">
        <v>1.3</v>
      </c>
      <c r="D42" s="21">
        <f t="shared" si="6"/>
        <v>18809.7</v>
      </c>
      <c r="F42" s="33">
        <v>9714</v>
      </c>
      <c r="G42" s="16">
        <f t="shared" si="15"/>
        <v>1943</v>
      </c>
      <c r="H42" s="16">
        <f t="shared" si="15"/>
        <v>1166</v>
      </c>
      <c r="I42" s="16">
        <f t="shared" si="15"/>
        <v>971</v>
      </c>
      <c r="J42" s="16">
        <f t="shared" si="15"/>
        <v>777</v>
      </c>
      <c r="K42" s="16">
        <f t="shared" si="15"/>
        <v>486</v>
      </c>
      <c r="L42" s="16">
        <f t="shared" si="15"/>
        <v>486</v>
      </c>
      <c r="M42" s="16">
        <f t="shared" si="15"/>
        <v>486</v>
      </c>
      <c r="N42" s="16">
        <f t="shared" si="15"/>
        <v>486</v>
      </c>
      <c r="O42" s="16">
        <f t="shared" si="15"/>
        <v>486</v>
      </c>
      <c r="P42" s="16">
        <f t="shared" si="15"/>
        <v>486</v>
      </c>
      <c r="Q42" s="16">
        <f t="shared" si="15"/>
        <v>486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7"/>
    </row>
    <row r="43" spans="1:54" x14ac:dyDescent="0.25">
      <c r="A43" s="35">
        <v>45323</v>
      </c>
      <c r="B43" s="22">
        <f>F43+G42+H41++I40+J39+K38+L37+M36+N35+O34+P33+Q32+R31+S30+T29+U28+V27+W26+X25+Y24+Z23+AA22+AB21+AC20+AD19+AE18+AF17+AG16+AH15+AI14+AJ13+AK12+AL11+AM10+AN9+AO8+AP7+AQ6</f>
        <v>15946</v>
      </c>
      <c r="C43" s="19">
        <v>1.3</v>
      </c>
      <c r="D43" s="21">
        <f t="shared" si="6"/>
        <v>20729.8</v>
      </c>
      <c r="F43" s="33">
        <v>9900</v>
      </c>
      <c r="G43" s="16">
        <f t="shared" si="15"/>
        <v>1980</v>
      </c>
      <c r="H43" s="16">
        <f t="shared" si="15"/>
        <v>1188</v>
      </c>
      <c r="I43" s="16">
        <f t="shared" si="15"/>
        <v>990</v>
      </c>
      <c r="J43" s="16">
        <f t="shared" si="15"/>
        <v>792</v>
      </c>
      <c r="K43" s="16">
        <f t="shared" si="15"/>
        <v>495</v>
      </c>
      <c r="L43" s="16">
        <f t="shared" si="15"/>
        <v>495</v>
      </c>
      <c r="M43" s="16">
        <f t="shared" si="15"/>
        <v>495</v>
      </c>
      <c r="N43" s="16">
        <f t="shared" si="15"/>
        <v>495</v>
      </c>
      <c r="O43" s="16">
        <f t="shared" si="15"/>
        <v>495</v>
      </c>
      <c r="P43" s="16">
        <f t="shared" si="15"/>
        <v>495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7"/>
    </row>
    <row r="44" spans="1:54" x14ac:dyDescent="0.25">
      <c r="A44" s="35">
        <v>45352</v>
      </c>
      <c r="B44" s="22">
        <f>F44+G43+H42++I41+J40+K39+L38+M37+N36+O35+P34+Q33+R32+S31+T30+U29+V28+W27+X26+Y25+Z24+AA23+AB22+AC21+AD20+AE19+AF18+AG17+AH16+AI15+AJ14+AK13+AL12+AM11+AN10+AO9+AP8+AQ7+AR6</f>
        <v>17023</v>
      </c>
      <c r="C44" s="19">
        <v>1.3</v>
      </c>
      <c r="D44" s="21">
        <f t="shared" si="6"/>
        <v>22129.9</v>
      </c>
      <c r="F44" s="33">
        <v>10078</v>
      </c>
      <c r="G44" s="16">
        <f t="shared" si="15"/>
        <v>2016</v>
      </c>
      <c r="H44" s="16">
        <f t="shared" si="15"/>
        <v>1209</v>
      </c>
      <c r="I44" s="16">
        <f t="shared" si="15"/>
        <v>1008</v>
      </c>
      <c r="J44" s="16">
        <f t="shared" si="15"/>
        <v>806</v>
      </c>
      <c r="K44" s="16">
        <f t="shared" si="15"/>
        <v>504</v>
      </c>
      <c r="L44" s="16">
        <f t="shared" si="15"/>
        <v>504</v>
      </c>
      <c r="M44" s="16">
        <f t="shared" si="15"/>
        <v>504</v>
      </c>
      <c r="N44" s="16">
        <f t="shared" si="15"/>
        <v>504</v>
      </c>
      <c r="O44" s="16">
        <f t="shared" si="15"/>
        <v>504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7"/>
    </row>
    <row r="45" spans="1:54" x14ac:dyDescent="0.25">
      <c r="A45" s="35">
        <v>45383</v>
      </c>
      <c r="B45" s="22">
        <f>F45+G44+H43++I42+J41+K40+L39+M38+N37+O36+P35+Q34+R33+S32+T31+U30+V29+W28+X27+Y26+Z25+AA24+AB23+AC22+AD21+AE20+AF19+AG18+AH17+AI16+AJ15+AK14+AL13+AM12+AN11+AO10+AP9+AQ8+AR7+AS6</f>
        <v>18001</v>
      </c>
      <c r="C45" s="19">
        <v>1.3</v>
      </c>
      <c r="D45" s="21">
        <f t="shared" si="6"/>
        <v>23401.3</v>
      </c>
      <c r="F45" s="33">
        <v>10246</v>
      </c>
      <c r="G45" s="16">
        <f t="shared" si="15"/>
        <v>2049</v>
      </c>
      <c r="H45" s="16">
        <f t="shared" si="15"/>
        <v>1230</v>
      </c>
      <c r="I45" s="16">
        <f t="shared" si="15"/>
        <v>1025</v>
      </c>
      <c r="J45" s="16">
        <f t="shared" si="15"/>
        <v>820</v>
      </c>
      <c r="K45" s="16">
        <f t="shared" si="15"/>
        <v>512</v>
      </c>
      <c r="L45" s="16">
        <f t="shared" si="15"/>
        <v>512</v>
      </c>
      <c r="M45" s="16">
        <f t="shared" si="15"/>
        <v>512</v>
      </c>
      <c r="N45" s="16">
        <f t="shared" si="15"/>
        <v>512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7"/>
    </row>
    <row r="46" spans="1:54" x14ac:dyDescent="0.25">
      <c r="A46" s="35">
        <v>45413</v>
      </c>
      <c r="B46" s="22">
        <f>F46+G45+H44++I43+J42+K41+L40+M39+N38+O37+P36+Q35+R34+S33+T32+U31+V30+W29+X28+Y27+Z26+AA25+AB24+AC23+AD22+AE21+AF20+AG19+AH18+AI17+AJ16+AK15+AL14+AM13+AN12+AO11+AP10+AQ9+AR8+AS7+AT6</f>
        <v>18879</v>
      </c>
      <c r="C46" s="19">
        <v>1.3</v>
      </c>
      <c r="D46" s="21">
        <f t="shared" si="6"/>
        <v>24542.7</v>
      </c>
      <c r="F46" s="33">
        <v>10406</v>
      </c>
      <c r="G46" s="16">
        <f t="shared" si="15"/>
        <v>2081</v>
      </c>
      <c r="H46" s="16">
        <f t="shared" si="15"/>
        <v>1249</v>
      </c>
      <c r="I46" s="16">
        <f t="shared" si="15"/>
        <v>1041</v>
      </c>
      <c r="J46" s="16">
        <f t="shared" si="15"/>
        <v>832</v>
      </c>
      <c r="K46" s="16">
        <f t="shared" si="15"/>
        <v>520</v>
      </c>
      <c r="L46" s="16">
        <f t="shared" si="15"/>
        <v>520</v>
      </c>
      <c r="M46" s="16">
        <f t="shared" si="15"/>
        <v>520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7"/>
    </row>
    <row r="47" spans="1:54" x14ac:dyDescent="0.25">
      <c r="A47" s="35">
        <v>45444</v>
      </c>
      <c r="B47" s="22">
        <f>F47+G46+H45++I44+J43+K42+L41+M40+N39+O38+P37+Q36+R35+S34+T33+U32+V31+W30+X29+Y28+Z27+AA26+AB25+AC24+AD23+AE22+AF21+AG20+AH19+AI18+AJ17+AK16+AL15+AM14+AN13+AO12+AP11+AQ10+AR9+AS8+AT7+AU6</f>
        <v>19603</v>
      </c>
      <c r="C47" s="19">
        <v>1.3</v>
      </c>
      <c r="D47" s="21">
        <f t="shared" si="6"/>
        <v>25483.9</v>
      </c>
      <c r="F47" s="33">
        <v>10558</v>
      </c>
      <c r="G47" s="16">
        <f t="shared" si="15"/>
        <v>2112</v>
      </c>
      <c r="H47" s="16">
        <f t="shared" si="15"/>
        <v>1267</v>
      </c>
      <c r="I47" s="16">
        <f t="shared" si="15"/>
        <v>1056</v>
      </c>
      <c r="J47" s="16">
        <f t="shared" si="15"/>
        <v>845</v>
      </c>
      <c r="K47" s="16">
        <f t="shared" si="15"/>
        <v>528</v>
      </c>
      <c r="L47" s="16">
        <f t="shared" si="15"/>
        <v>528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7"/>
    </row>
    <row r="48" spans="1:54" x14ac:dyDescent="0.25">
      <c r="A48" s="35">
        <v>45474</v>
      </c>
      <c r="B48" s="22">
        <f>F48+G47+H46++I45+J44+K43+L42+M41+N40+O39+P38+Q37+R36+S35+T34+U33+V32+W31+X30+Y29+Z28+AA27+AB26+AC25+AD24+AE23+AF22+AG21+AH20+AI19+AJ18+AK17+AL16+AM15+AN14+AO13+AP12+AQ11+AR10+AS9+AT8+AU7+AV6</f>
        <v>20323</v>
      </c>
      <c r="C48" s="19">
        <v>1.3</v>
      </c>
      <c r="D48" s="21">
        <f t="shared" si="6"/>
        <v>26419.9</v>
      </c>
      <c r="F48" s="33">
        <v>10702</v>
      </c>
      <c r="G48" s="16">
        <f t="shared" si="15"/>
        <v>2140</v>
      </c>
      <c r="H48" s="16">
        <f t="shared" si="15"/>
        <v>1284</v>
      </c>
      <c r="I48" s="16">
        <f t="shared" si="15"/>
        <v>1070</v>
      </c>
      <c r="J48" s="16">
        <f t="shared" si="15"/>
        <v>856</v>
      </c>
      <c r="K48" s="16">
        <f t="shared" si="15"/>
        <v>535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7"/>
    </row>
    <row r="49" spans="1:54" x14ac:dyDescent="0.25">
      <c r="A49" s="35">
        <v>45505</v>
      </c>
      <c r="B49" s="22">
        <f>F49+G48+H47++I46+J45+K44+L43+M42+N41+O40+P39+Q38+R37+S36+T35+U34+V33+W32+X31+Y30+Z29+AA28+AB27+AC26+AD25+AE24+AF23+AG22+AH21+AI20+AJ19+AK18+AL17+AM16+AN15+AO14+AP13+AQ12+AR11+AS10+AT9+AU8+AV7+AW6</f>
        <v>21041</v>
      </c>
      <c r="C49" s="19">
        <v>1.3</v>
      </c>
      <c r="D49" s="21">
        <f t="shared" si="6"/>
        <v>27353.3</v>
      </c>
      <c r="F49" s="33">
        <v>10840</v>
      </c>
      <c r="G49" s="16">
        <f t="shared" si="15"/>
        <v>2168</v>
      </c>
      <c r="H49" s="16">
        <f t="shared" si="15"/>
        <v>1301</v>
      </c>
      <c r="I49" s="16">
        <f t="shared" si="15"/>
        <v>1084</v>
      </c>
      <c r="J49" s="16">
        <f t="shared" si="15"/>
        <v>867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7"/>
    </row>
    <row r="50" spans="1:54" x14ac:dyDescent="0.25">
      <c r="A50" s="35">
        <v>45536</v>
      </c>
      <c r="B50" s="22">
        <f>F50+G49+H48++I47+J46+K45+L44+M43+N42+O41+P40+Q39+R38+S37+T36+U35+V34+W33+X32+Y31+Z30+AA29+AB28+AC27+AD26+AE25+AF24+AG23+AH22+AI21+AJ20+AK19+AL18+AM17+AN16+AO15+AP14+AQ13+AR12+AS11+AT10+AU9+AV8+AW7+AX6</f>
        <v>21755</v>
      </c>
      <c r="C50" s="19">
        <v>1.3</v>
      </c>
      <c r="D50" s="21">
        <f t="shared" si="6"/>
        <v>28281.5</v>
      </c>
      <c r="F50" s="33">
        <v>10970</v>
      </c>
      <c r="G50" s="16">
        <f t="shared" si="15"/>
        <v>2194</v>
      </c>
      <c r="H50" s="16">
        <f t="shared" si="15"/>
        <v>1316</v>
      </c>
      <c r="I50" s="16">
        <f t="shared" si="15"/>
        <v>1097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7"/>
    </row>
    <row r="51" spans="1:54" x14ac:dyDescent="0.25">
      <c r="A51" s="35">
        <v>45566</v>
      </c>
      <c r="B51" s="22">
        <f>F51+G50+H49++I48+J47+K46+L45+M44+N43+O42+P41+Q40+R39+S38+T37+U36+V35+W34+X33+Y32+Z31+AA30+AB29+AC28+AD27+AE26+AF25+AG24+AH23+AI22+AJ21+AK20+AL19+AM18+AN17+AO16+AP15+AQ14+AR13+AS12+AT11+AU10+AV9+AW8+AX7+AY6</f>
        <v>22469</v>
      </c>
      <c r="C51" s="19">
        <v>1.3</v>
      </c>
      <c r="D51" s="21">
        <f t="shared" si="6"/>
        <v>29209.7</v>
      </c>
      <c r="F51" s="33">
        <v>11094</v>
      </c>
      <c r="G51" s="16">
        <f t="shared" si="15"/>
        <v>2219</v>
      </c>
      <c r="H51" s="16">
        <f t="shared" si="15"/>
        <v>1331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7"/>
    </row>
    <row r="52" spans="1:54" x14ac:dyDescent="0.25">
      <c r="A52" s="35">
        <v>45597</v>
      </c>
      <c r="B52" s="22">
        <f>F52+G51+H50++I49+J48+K47+L46+M45+N44+O43+P42+Q41+R40+S39+T38+U37+V36+W35+X34+Y33+Z32+AA31+AB30+AC29+AD28+AE27+AF26+AG25+AH24+AI23+AJ22+AK21+AL20+AM19+AN18+AO17+AP16+AQ15+AR14+AS13+AT12+AU11+AV10+AW9+AX8+AY7+AZ6</f>
        <v>23180</v>
      </c>
      <c r="C52" s="19">
        <v>1.3</v>
      </c>
      <c r="D52" s="21">
        <f t="shared" si="6"/>
        <v>30134</v>
      </c>
      <c r="F52" s="33">
        <v>11212</v>
      </c>
      <c r="G52" s="16">
        <f t="shared" si="15"/>
        <v>2242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7"/>
    </row>
    <row r="53" spans="1:54" x14ac:dyDescent="0.25">
      <c r="A53" s="35">
        <v>45627</v>
      </c>
      <c r="B53" s="22">
        <f>F53+G52+H51++I50+J49+K48+L47+M46+N45+O44+P43+Q42+R41+S40+T39+U38+V37+W36+X35+Y34+Z33+AA32+AB31+AC30+AD29+AE28+AF27+AG26+AH25+AI24+AJ23+AK22+AL21+AM20+AN19+AO18+AP17+AQ16+AR15+AS14+AT13+AU12+AV11+AW10+AX9+AY8+AZ7+BA6</f>
        <v>23889</v>
      </c>
      <c r="C53" s="19">
        <v>1.3</v>
      </c>
      <c r="D53" s="21">
        <f t="shared" si="6"/>
        <v>31055.7</v>
      </c>
      <c r="F53" s="34">
        <v>11324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8"/>
    </row>
  </sheetData>
  <sheetProtection algorithmName="SHA-512" hashValue="gJcbMsGVYp1qv+D+/4PyWo6ao/1aDpz8TMftaR7+8+jRz4tQ2/TQNNErpeefARTERg/1xKGx/jl05eJF2lK+lA==" saltValue="W8nIfkR5XSayPNoOhIRPXw==" spinCount="100000" sheet="1" objects="1" scenarios="1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P&amp;L</vt:lpstr>
      <vt:lpstr>Acquisition Model</vt:lpstr>
      <vt:lpstr>Customer Cohort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Sanket Agarwal</cp:lastModifiedBy>
  <dcterms:created xsi:type="dcterms:W3CDTF">2020-11-12T16:12:12Z</dcterms:created>
  <dcterms:modified xsi:type="dcterms:W3CDTF">2021-07-02T16:01:22Z</dcterms:modified>
</cp:coreProperties>
</file>